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360" yWindow="15" windowWidth="20955" windowHeight="9720"/>
  </bookViews>
  <sheets>
    <sheet name="№ 17-4487, № 3-1004 и № 10-4677" sheetId="2" r:id="rId1"/>
  </sheets>
  <externalReferences>
    <externalReference r:id="rId2"/>
    <externalReference r:id="rId3"/>
    <externalReference r:id="rId4"/>
  </externalReferences>
  <definedNames>
    <definedName name="_xlnm._FilterDatabase" localSheetId="0" hidden="1">'№ 17-4487, № 3-1004 и № 10-4677'!$A$6:$BS$680</definedName>
    <definedName name="Form">[1]Списки!$A$1:$A$5</definedName>
    <definedName name="_xlnm.Print_Area" localSheetId="0">'№ 17-4487, № 3-1004 и № 10-4677'!$A$1:$CB$724</definedName>
    <definedName name="оп">[2]Лист2!$A$1:$A$7</definedName>
    <definedName name="ОПФ">[3]Лист2!$A$1:$A$6</definedName>
  </definedNames>
  <calcPr calcId="145621"/>
</workbook>
</file>

<file path=xl/calcChain.xml><?xml version="1.0" encoding="utf-8"?>
<calcChain xmlns="http://schemas.openxmlformats.org/spreadsheetml/2006/main">
  <c r="BC668" i="2" l="1"/>
  <c r="E352" i="2" l="1"/>
  <c r="F352" i="2"/>
  <c r="E354" i="2"/>
  <c r="F354" i="2"/>
  <c r="D354" i="2" l="1"/>
  <c r="D352" i="2"/>
  <c r="G681" i="2" l="1"/>
  <c r="H681" i="2"/>
  <c r="I681" i="2"/>
  <c r="J681" i="2"/>
  <c r="K681" i="2"/>
  <c r="L681" i="2"/>
  <c r="M681" i="2"/>
  <c r="N681" i="2"/>
  <c r="O681" i="2"/>
  <c r="P681" i="2"/>
  <c r="Q681" i="2"/>
  <c r="R681" i="2"/>
  <c r="S681" i="2"/>
  <c r="T681" i="2"/>
  <c r="U681" i="2"/>
  <c r="V681" i="2"/>
  <c r="W681" i="2"/>
  <c r="X681" i="2"/>
  <c r="Y681" i="2"/>
  <c r="Z681" i="2"/>
  <c r="AA681" i="2"/>
  <c r="AB681" i="2"/>
  <c r="AC681" i="2"/>
  <c r="AD681" i="2"/>
  <c r="AE681" i="2"/>
  <c r="AF681" i="2"/>
  <c r="AG681" i="2"/>
  <c r="AH681" i="2"/>
  <c r="AI681" i="2"/>
  <c r="AJ681" i="2"/>
  <c r="AK681" i="2"/>
  <c r="AL681" i="2"/>
  <c r="AM681" i="2"/>
  <c r="AN681" i="2"/>
  <c r="AO681" i="2"/>
  <c r="AP681" i="2"/>
  <c r="AQ681" i="2"/>
  <c r="AR681" i="2"/>
  <c r="AS681" i="2"/>
  <c r="AT681" i="2"/>
  <c r="AU681" i="2"/>
  <c r="AV681" i="2"/>
  <c r="AW681" i="2"/>
  <c r="AX681" i="2"/>
  <c r="AY681" i="2"/>
  <c r="AZ681" i="2"/>
  <c r="BA681" i="2"/>
  <c r="BB681" i="2"/>
  <c r="BD681" i="2"/>
  <c r="BE681" i="2"/>
  <c r="BF681" i="2"/>
  <c r="BG681" i="2"/>
  <c r="BH681" i="2"/>
  <c r="BI681" i="2"/>
  <c r="BJ681" i="2"/>
  <c r="BK681" i="2"/>
  <c r="BL681" i="2"/>
  <c r="BM681" i="2"/>
  <c r="BN681" i="2"/>
  <c r="BO681" i="2"/>
  <c r="BP681" i="2"/>
  <c r="BQ681" i="2"/>
  <c r="BR681" i="2"/>
  <c r="BS681" i="2"/>
  <c r="G679" i="2"/>
  <c r="H679" i="2"/>
  <c r="I679" i="2"/>
  <c r="J679" i="2"/>
  <c r="K679" i="2"/>
  <c r="L679" i="2"/>
  <c r="M679" i="2"/>
  <c r="N679" i="2"/>
  <c r="O679" i="2"/>
  <c r="P679" i="2"/>
  <c r="Q679" i="2"/>
  <c r="R679" i="2"/>
  <c r="S679" i="2"/>
  <c r="T679" i="2"/>
  <c r="U679" i="2"/>
  <c r="V679" i="2"/>
  <c r="W679" i="2"/>
  <c r="X679" i="2"/>
  <c r="Y679" i="2"/>
  <c r="Z679" i="2"/>
  <c r="AA679" i="2"/>
  <c r="AB679" i="2"/>
  <c r="AC679" i="2"/>
  <c r="AD679" i="2"/>
  <c r="AE679" i="2"/>
  <c r="AF679" i="2"/>
  <c r="AG679" i="2"/>
  <c r="AH679" i="2"/>
  <c r="AI679" i="2"/>
  <c r="AJ679" i="2"/>
  <c r="AK679" i="2"/>
  <c r="AL679" i="2"/>
  <c r="AM679" i="2"/>
  <c r="AN679" i="2"/>
  <c r="AO679" i="2"/>
  <c r="AP679" i="2"/>
  <c r="AQ679" i="2"/>
  <c r="AR679" i="2"/>
  <c r="AS679" i="2"/>
  <c r="AT679" i="2"/>
  <c r="AU679" i="2"/>
  <c r="AV679" i="2"/>
  <c r="AW679" i="2"/>
  <c r="AX679" i="2"/>
  <c r="AY679" i="2"/>
  <c r="AZ679" i="2"/>
  <c r="BA679" i="2"/>
  <c r="BB679" i="2"/>
  <c r="BD679" i="2"/>
  <c r="BE679" i="2"/>
  <c r="BF679" i="2"/>
  <c r="BG679" i="2"/>
  <c r="BH679" i="2"/>
  <c r="BI679" i="2"/>
  <c r="BJ679" i="2"/>
  <c r="BK679" i="2"/>
  <c r="BL679" i="2"/>
  <c r="BM679" i="2"/>
  <c r="BN679" i="2"/>
  <c r="BO679" i="2"/>
  <c r="BP679" i="2"/>
  <c r="BQ679" i="2"/>
  <c r="BR679" i="2"/>
  <c r="BS679" i="2"/>
  <c r="E666" i="2"/>
  <c r="F666" i="2"/>
  <c r="E667" i="2"/>
  <c r="F667" i="2"/>
  <c r="E668" i="2"/>
  <c r="E669" i="2"/>
  <c r="E670" i="2"/>
  <c r="E671" i="2"/>
  <c r="F671" i="2"/>
  <c r="E672" i="2"/>
  <c r="F672" i="2"/>
  <c r="E673" i="2"/>
  <c r="F673" i="2"/>
  <c r="E674" i="2"/>
  <c r="F674" i="2"/>
  <c r="E675" i="2"/>
  <c r="F675" i="2"/>
  <c r="E676" i="2"/>
  <c r="F676" i="2"/>
  <c r="E677" i="2"/>
  <c r="F677" i="2"/>
  <c r="E678" i="2"/>
  <c r="F678" i="2"/>
  <c r="G664" i="2"/>
  <c r="H664" i="2"/>
  <c r="I664" i="2"/>
  <c r="J664" i="2"/>
  <c r="K664" i="2"/>
  <c r="L664" i="2"/>
  <c r="M664" i="2"/>
  <c r="N664" i="2"/>
  <c r="O664" i="2"/>
  <c r="P664" i="2"/>
  <c r="Q664" i="2"/>
  <c r="R664" i="2"/>
  <c r="S664" i="2"/>
  <c r="T664" i="2"/>
  <c r="U664" i="2"/>
  <c r="V664" i="2"/>
  <c r="W664" i="2"/>
  <c r="X664" i="2"/>
  <c r="Y664" i="2"/>
  <c r="Z664" i="2"/>
  <c r="AA664" i="2"/>
  <c r="AB664" i="2"/>
  <c r="AC664" i="2"/>
  <c r="AD664" i="2"/>
  <c r="AE664" i="2"/>
  <c r="AF664" i="2"/>
  <c r="AG664" i="2"/>
  <c r="AH664" i="2"/>
  <c r="AI664" i="2"/>
  <c r="AJ664" i="2"/>
  <c r="AK664" i="2"/>
  <c r="AL664" i="2"/>
  <c r="AM664" i="2"/>
  <c r="AN664" i="2"/>
  <c r="AO664" i="2"/>
  <c r="AP664" i="2"/>
  <c r="AQ664" i="2"/>
  <c r="AR664" i="2"/>
  <c r="AS664" i="2"/>
  <c r="AT664" i="2"/>
  <c r="AU664" i="2"/>
  <c r="AV664" i="2"/>
  <c r="AW664" i="2"/>
  <c r="AX664" i="2"/>
  <c r="AY664" i="2"/>
  <c r="AZ664" i="2"/>
  <c r="BA664" i="2"/>
  <c r="BB664" i="2"/>
  <c r="BC664" i="2"/>
  <c r="BD664" i="2"/>
  <c r="BE664" i="2"/>
  <c r="BF664" i="2"/>
  <c r="BG664" i="2"/>
  <c r="BH664" i="2"/>
  <c r="BI664" i="2"/>
  <c r="BJ664" i="2"/>
  <c r="BK664" i="2"/>
  <c r="BL664" i="2"/>
  <c r="BM664" i="2"/>
  <c r="BN664" i="2"/>
  <c r="BO664" i="2"/>
  <c r="BP664" i="2"/>
  <c r="BQ664" i="2"/>
  <c r="BR664" i="2"/>
  <c r="BS664" i="2"/>
  <c r="G662" i="2"/>
  <c r="H662" i="2"/>
  <c r="I662" i="2"/>
  <c r="J662" i="2"/>
  <c r="K662" i="2"/>
  <c r="L662" i="2"/>
  <c r="M662" i="2"/>
  <c r="N662" i="2"/>
  <c r="O662" i="2"/>
  <c r="P662" i="2"/>
  <c r="S662" i="2"/>
  <c r="T662" i="2"/>
  <c r="U662" i="2"/>
  <c r="V662" i="2"/>
  <c r="W662" i="2"/>
  <c r="X662" i="2"/>
  <c r="Z662" i="2"/>
  <c r="AA662" i="2"/>
  <c r="AB662" i="2"/>
  <c r="AC662" i="2"/>
  <c r="AD662" i="2"/>
  <c r="AE662" i="2"/>
  <c r="AF662" i="2"/>
  <c r="AG662" i="2"/>
  <c r="AH662" i="2"/>
  <c r="AI662" i="2"/>
  <c r="AJ662" i="2"/>
  <c r="AK662" i="2"/>
  <c r="AL662" i="2"/>
  <c r="AM662" i="2"/>
  <c r="AN662" i="2"/>
  <c r="AO662" i="2"/>
  <c r="AR662" i="2"/>
  <c r="AS662" i="2"/>
  <c r="AT662" i="2"/>
  <c r="AU662" i="2"/>
  <c r="AV662" i="2"/>
  <c r="AW662" i="2"/>
  <c r="AX662" i="2"/>
  <c r="AY662" i="2"/>
  <c r="AZ662" i="2"/>
  <c r="BA662" i="2"/>
  <c r="BB662" i="2"/>
  <c r="BD662" i="2"/>
  <c r="BE662" i="2"/>
  <c r="BF662" i="2"/>
  <c r="BG662" i="2"/>
  <c r="BH662" i="2"/>
  <c r="BM662" i="2"/>
  <c r="BN662" i="2"/>
  <c r="BO662" i="2"/>
  <c r="BP662" i="2"/>
  <c r="BQ662" i="2"/>
  <c r="BR662" i="2"/>
  <c r="BS662" i="2"/>
  <c r="E638" i="2"/>
  <c r="F638" i="2"/>
  <c r="E639" i="2"/>
  <c r="F639" i="2"/>
  <c r="E640" i="2"/>
  <c r="F640" i="2"/>
  <c r="E641" i="2"/>
  <c r="F641" i="2"/>
  <c r="E644" i="2"/>
  <c r="F644" i="2"/>
  <c r="E645" i="2"/>
  <c r="F645" i="2"/>
  <c r="E646" i="2"/>
  <c r="F646" i="2"/>
  <c r="E647" i="2"/>
  <c r="F647" i="2"/>
  <c r="E648" i="2"/>
  <c r="F648" i="2"/>
  <c r="E651" i="2"/>
  <c r="F651" i="2"/>
  <c r="E652" i="2"/>
  <c r="F652" i="2"/>
  <c r="E653" i="2"/>
  <c r="F653" i="2"/>
  <c r="E654" i="2"/>
  <c r="F654" i="2"/>
  <c r="E655" i="2"/>
  <c r="F655" i="2"/>
  <c r="E658" i="2"/>
  <c r="E659" i="2"/>
  <c r="E660" i="2"/>
  <c r="F660" i="2"/>
  <c r="E661" i="2"/>
  <c r="F661" i="2"/>
  <c r="G636" i="2"/>
  <c r="H636" i="2"/>
  <c r="I636" i="2"/>
  <c r="J636" i="2"/>
  <c r="M636" i="2"/>
  <c r="N636" i="2"/>
  <c r="O636" i="2"/>
  <c r="P636" i="2"/>
  <c r="Q636" i="2"/>
  <c r="R636" i="2"/>
  <c r="S636" i="2"/>
  <c r="T636" i="2"/>
  <c r="U636" i="2"/>
  <c r="V636" i="2"/>
  <c r="W636" i="2"/>
  <c r="X636" i="2"/>
  <c r="Z636" i="2"/>
  <c r="AA636" i="2"/>
  <c r="AB636" i="2"/>
  <c r="AC636" i="2"/>
  <c r="AD636" i="2"/>
  <c r="AE636" i="2"/>
  <c r="AF636" i="2"/>
  <c r="AG636" i="2"/>
  <c r="AH636" i="2"/>
  <c r="AI636" i="2"/>
  <c r="AJ636" i="2"/>
  <c r="AK636" i="2"/>
  <c r="AL636" i="2"/>
  <c r="AM636" i="2"/>
  <c r="AN636" i="2"/>
  <c r="AO636" i="2"/>
  <c r="AP636" i="2"/>
  <c r="AQ636" i="2"/>
  <c r="AR636" i="2"/>
  <c r="AS636" i="2"/>
  <c r="AT636" i="2"/>
  <c r="AU636" i="2"/>
  <c r="AV636" i="2"/>
  <c r="AW636" i="2"/>
  <c r="AX636" i="2"/>
  <c r="AY636" i="2"/>
  <c r="AZ636" i="2"/>
  <c r="BA636" i="2"/>
  <c r="BB636" i="2"/>
  <c r="BE636" i="2"/>
  <c r="BF636" i="2"/>
  <c r="BG636" i="2"/>
  <c r="BH636" i="2"/>
  <c r="BI636" i="2"/>
  <c r="BJ636" i="2"/>
  <c r="BK636" i="2"/>
  <c r="BL636" i="2"/>
  <c r="BM636" i="2"/>
  <c r="BN636" i="2"/>
  <c r="BO636" i="2"/>
  <c r="BP636" i="2"/>
  <c r="BQ636" i="2"/>
  <c r="BR636" i="2"/>
  <c r="BS636" i="2"/>
  <c r="E626" i="2"/>
  <c r="F626" i="2"/>
  <c r="E627" i="2"/>
  <c r="F627" i="2"/>
  <c r="E628" i="2"/>
  <c r="F628" i="2"/>
  <c r="E629" i="2"/>
  <c r="F629" i="2"/>
  <c r="E630" i="2"/>
  <c r="F630" i="2"/>
  <c r="E631" i="2"/>
  <c r="E633" i="2"/>
  <c r="E634" i="2"/>
  <c r="F634" i="2"/>
  <c r="E635" i="2"/>
  <c r="F635" i="2"/>
  <c r="G624" i="2"/>
  <c r="H624" i="2"/>
  <c r="I624" i="2"/>
  <c r="J624" i="2"/>
  <c r="K624" i="2"/>
  <c r="L624" i="2"/>
  <c r="M624" i="2"/>
  <c r="N624" i="2"/>
  <c r="O624" i="2"/>
  <c r="P624" i="2"/>
  <c r="Q624" i="2"/>
  <c r="R624" i="2"/>
  <c r="S624" i="2"/>
  <c r="T624" i="2"/>
  <c r="U624" i="2"/>
  <c r="V624" i="2"/>
  <c r="W624" i="2"/>
  <c r="X624" i="2"/>
  <c r="Y624" i="2"/>
  <c r="Z624" i="2"/>
  <c r="AA624" i="2"/>
  <c r="AB624" i="2"/>
  <c r="AC624" i="2"/>
  <c r="AD624" i="2"/>
  <c r="AE624" i="2"/>
  <c r="AF624" i="2"/>
  <c r="AG624" i="2"/>
  <c r="AH624" i="2"/>
  <c r="AI624" i="2"/>
  <c r="AJ624" i="2"/>
  <c r="AK624" i="2"/>
  <c r="AL624" i="2"/>
  <c r="AM624" i="2"/>
  <c r="AN624" i="2"/>
  <c r="AO624" i="2"/>
  <c r="AP624" i="2"/>
  <c r="AQ624" i="2"/>
  <c r="AR624" i="2"/>
  <c r="AS624" i="2"/>
  <c r="AT624" i="2"/>
  <c r="AU624" i="2"/>
  <c r="AV624" i="2"/>
  <c r="AW624" i="2"/>
  <c r="AX624" i="2"/>
  <c r="AY624" i="2"/>
  <c r="AZ624" i="2"/>
  <c r="BA624" i="2"/>
  <c r="BB624" i="2"/>
  <c r="BC624" i="2"/>
  <c r="BE624" i="2"/>
  <c r="BF624" i="2"/>
  <c r="BG624" i="2"/>
  <c r="BH624" i="2"/>
  <c r="BI624" i="2"/>
  <c r="BJ624" i="2"/>
  <c r="BK624" i="2"/>
  <c r="BL624" i="2"/>
  <c r="BM624" i="2"/>
  <c r="BN624" i="2"/>
  <c r="BO624" i="2"/>
  <c r="BP624" i="2"/>
  <c r="BQ624" i="2"/>
  <c r="BR624" i="2"/>
  <c r="BS624" i="2"/>
  <c r="E606" i="2"/>
  <c r="F606" i="2"/>
  <c r="E607" i="2"/>
  <c r="F607" i="2"/>
  <c r="E608" i="2"/>
  <c r="F608" i="2"/>
  <c r="E609" i="2"/>
  <c r="F609" i="2"/>
  <c r="E610" i="2"/>
  <c r="F610" i="2"/>
  <c r="E611" i="2"/>
  <c r="F611" i="2"/>
  <c r="E612" i="2"/>
  <c r="F612" i="2"/>
  <c r="E613" i="2"/>
  <c r="F613" i="2"/>
  <c r="E614" i="2"/>
  <c r="E615" i="2"/>
  <c r="F615" i="2"/>
  <c r="E616" i="2"/>
  <c r="F616" i="2"/>
  <c r="E617" i="2"/>
  <c r="F617" i="2"/>
  <c r="E618" i="2"/>
  <c r="F618" i="2"/>
  <c r="E619" i="2"/>
  <c r="F619" i="2"/>
  <c r="E620" i="2"/>
  <c r="F620" i="2"/>
  <c r="E621" i="2"/>
  <c r="F621" i="2"/>
  <c r="E622" i="2"/>
  <c r="F622" i="2"/>
  <c r="E623" i="2"/>
  <c r="F623" i="2"/>
  <c r="G604" i="2"/>
  <c r="H604" i="2"/>
  <c r="I604" i="2"/>
  <c r="J604" i="2"/>
  <c r="K604" i="2"/>
  <c r="L604" i="2"/>
  <c r="M604" i="2"/>
  <c r="N604" i="2"/>
  <c r="O604" i="2"/>
  <c r="P604" i="2"/>
  <c r="Q604" i="2"/>
  <c r="R604" i="2"/>
  <c r="S604" i="2"/>
  <c r="T604" i="2"/>
  <c r="U604" i="2"/>
  <c r="V604" i="2"/>
  <c r="W604" i="2"/>
  <c r="X604" i="2"/>
  <c r="Z604" i="2"/>
  <c r="AA604" i="2"/>
  <c r="AB604" i="2"/>
  <c r="AC604" i="2"/>
  <c r="AD604" i="2"/>
  <c r="AE604" i="2"/>
  <c r="AF604" i="2"/>
  <c r="AG604" i="2"/>
  <c r="AH604" i="2"/>
  <c r="AI604" i="2"/>
  <c r="AJ604" i="2"/>
  <c r="AK604" i="2"/>
  <c r="AL604" i="2"/>
  <c r="AM604" i="2"/>
  <c r="AN604" i="2"/>
  <c r="AO604" i="2"/>
  <c r="AP604" i="2"/>
  <c r="AQ604" i="2"/>
  <c r="AR604" i="2"/>
  <c r="AS604" i="2"/>
  <c r="AT604" i="2"/>
  <c r="AU604" i="2"/>
  <c r="AV604" i="2"/>
  <c r="AW604" i="2"/>
  <c r="AX604" i="2"/>
  <c r="AY604" i="2"/>
  <c r="AZ604" i="2"/>
  <c r="BA604" i="2"/>
  <c r="BB604" i="2"/>
  <c r="BC604" i="2"/>
  <c r="BE604" i="2"/>
  <c r="BF604" i="2"/>
  <c r="BG604" i="2"/>
  <c r="BH604" i="2"/>
  <c r="BI604" i="2"/>
  <c r="BJ604" i="2"/>
  <c r="BK604" i="2"/>
  <c r="BL604" i="2"/>
  <c r="BM604" i="2"/>
  <c r="BN604" i="2"/>
  <c r="BO604" i="2"/>
  <c r="BP604" i="2"/>
  <c r="BQ604" i="2"/>
  <c r="BR604" i="2"/>
  <c r="BS604" i="2"/>
  <c r="E586" i="2"/>
  <c r="F586" i="2"/>
  <c r="E587" i="2"/>
  <c r="F587" i="2"/>
  <c r="E588" i="2"/>
  <c r="F588" i="2"/>
  <c r="E589" i="2"/>
  <c r="F589" i="2"/>
  <c r="E590" i="2"/>
  <c r="F590" i="2"/>
  <c r="E591" i="2"/>
  <c r="F591" i="2"/>
  <c r="E592" i="2"/>
  <c r="F592" i="2"/>
  <c r="E593" i="2"/>
  <c r="F593" i="2"/>
  <c r="E594" i="2"/>
  <c r="F594" i="2"/>
  <c r="E595" i="2"/>
  <c r="F595" i="2"/>
  <c r="E596" i="2"/>
  <c r="E597" i="2"/>
  <c r="E598" i="2"/>
  <c r="E599" i="2"/>
  <c r="E600" i="2"/>
  <c r="E601" i="2"/>
  <c r="F601" i="2"/>
  <c r="E602" i="2"/>
  <c r="F602" i="2"/>
  <c r="E603" i="2"/>
  <c r="F603" i="2"/>
  <c r="G584" i="2"/>
  <c r="H584" i="2"/>
  <c r="I584" i="2"/>
  <c r="J584" i="2"/>
  <c r="K584" i="2"/>
  <c r="L584" i="2"/>
  <c r="M584" i="2"/>
  <c r="N584" i="2"/>
  <c r="O584" i="2"/>
  <c r="P584" i="2"/>
  <c r="Q584" i="2"/>
  <c r="R584" i="2"/>
  <c r="S584" i="2"/>
  <c r="T584" i="2"/>
  <c r="U584" i="2"/>
  <c r="V584" i="2"/>
  <c r="W584" i="2"/>
  <c r="X584" i="2"/>
  <c r="Y584" i="2"/>
  <c r="Z584" i="2"/>
  <c r="AA584" i="2"/>
  <c r="AB584" i="2"/>
  <c r="AC584" i="2"/>
  <c r="AD584" i="2"/>
  <c r="AE584" i="2"/>
  <c r="AF584" i="2"/>
  <c r="AG584" i="2"/>
  <c r="AH584" i="2"/>
  <c r="AI584" i="2"/>
  <c r="AJ584" i="2"/>
  <c r="AK584" i="2"/>
  <c r="AL584" i="2"/>
  <c r="AM584" i="2"/>
  <c r="AN584" i="2"/>
  <c r="AO584" i="2"/>
  <c r="AP584" i="2"/>
  <c r="AQ584" i="2"/>
  <c r="AR584" i="2"/>
  <c r="AS584" i="2"/>
  <c r="AT584" i="2"/>
  <c r="AU584" i="2"/>
  <c r="AV584" i="2"/>
  <c r="AW584" i="2"/>
  <c r="AX584" i="2"/>
  <c r="AY584" i="2"/>
  <c r="AZ584" i="2"/>
  <c r="BA584" i="2"/>
  <c r="BB584" i="2"/>
  <c r="BC584" i="2"/>
  <c r="BD584" i="2"/>
  <c r="BE584" i="2"/>
  <c r="BF584" i="2"/>
  <c r="BG584" i="2"/>
  <c r="BH584" i="2"/>
  <c r="BI584" i="2"/>
  <c r="BJ584" i="2"/>
  <c r="BK584" i="2"/>
  <c r="BL584" i="2"/>
  <c r="BM584" i="2"/>
  <c r="BN584" i="2"/>
  <c r="BO584" i="2"/>
  <c r="BP584" i="2"/>
  <c r="BQ584" i="2"/>
  <c r="BR584" i="2"/>
  <c r="BS584" i="2"/>
  <c r="E580" i="2"/>
  <c r="F580" i="2"/>
  <c r="E581" i="2"/>
  <c r="F581" i="2"/>
  <c r="E582" i="2"/>
  <c r="F582" i="2"/>
  <c r="E583" i="2"/>
  <c r="F583" i="2"/>
  <c r="G578" i="2"/>
  <c r="H578" i="2"/>
  <c r="I578" i="2"/>
  <c r="J578" i="2"/>
  <c r="K578" i="2"/>
  <c r="L578" i="2"/>
  <c r="M578" i="2"/>
  <c r="N578" i="2"/>
  <c r="O578" i="2"/>
  <c r="P578" i="2"/>
  <c r="Q578" i="2"/>
  <c r="R578" i="2"/>
  <c r="S578" i="2"/>
  <c r="T578" i="2"/>
  <c r="U578" i="2"/>
  <c r="V578" i="2"/>
  <c r="W578" i="2"/>
  <c r="X578" i="2"/>
  <c r="Y578" i="2"/>
  <c r="Z578" i="2"/>
  <c r="AA578" i="2"/>
  <c r="AB578" i="2"/>
  <c r="AC578" i="2"/>
  <c r="AD578" i="2"/>
  <c r="AE578" i="2"/>
  <c r="AF578" i="2"/>
  <c r="AG578" i="2"/>
  <c r="AH578" i="2"/>
  <c r="AI578" i="2"/>
  <c r="AJ578" i="2"/>
  <c r="AK578" i="2"/>
  <c r="AL578" i="2"/>
  <c r="AM578" i="2"/>
  <c r="AN578" i="2"/>
  <c r="AO578" i="2"/>
  <c r="AP578" i="2"/>
  <c r="AQ578" i="2"/>
  <c r="AR578" i="2"/>
  <c r="AS578" i="2"/>
  <c r="AT578" i="2"/>
  <c r="AU578" i="2"/>
  <c r="AV578" i="2"/>
  <c r="AW578" i="2"/>
  <c r="AX578" i="2"/>
  <c r="AY578" i="2"/>
  <c r="AZ578" i="2"/>
  <c r="BA578" i="2"/>
  <c r="BB578" i="2"/>
  <c r="BD578" i="2"/>
  <c r="BE578" i="2"/>
  <c r="BF578" i="2"/>
  <c r="BG578" i="2"/>
  <c r="BH578" i="2"/>
  <c r="BI578" i="2"/>
  <c r="BJ578" i="2"/>
  <c r="BK578" i="2"/>
  <c r="BL578" i="2"/>
  <c r="BM578" i="2"/>
  <c r="BN578" i="2"/>
  <c r="BO578" i="2"/>
  <c r="BP578" i="2"/>
  <c r="BQ578" i="2"/>
  <c r="BR578" i="2"/>
  <c r="BS578" i="2"/>
  <c r="E568" i="2"/>
  <c r="F568" i="2"/>
  <c r="E569" i="2"/>
  <c r="F569" i="2"/>
  <c r="E570" i="2"/>
  <c r="F570" i="2"/>
  <c r="E571" i="2"/>
  <c r="F571" i="2"/>
  <c r="E572" i="2"/>
  <c r="F572" i="2"/>
  <c r="E573" i="2"/>
  <c r="F573" i="2"/>
  <c r="E574" i="2"/>
  <c r="E575" i="2"/>
  <c r="F575" i="2"/>
  <c r="E576" i="2"/>
  <c r="F576" i="2"/>
  <c r="E577" i="2"/>
  <c r="F577" i="2"/>
  <c r="G566" i="2"/>
  <c r="H566" i="2"/>
  <c r="I566" i="2"/>
  <c r="J566" i="2"/>
  <c r="K566" i="2"/>
  <c r="L566" i="2"/>
  <c r="M566" i="2"/>
  <c r="N566" i="2"/>
  <c r="O566" i="2"/>
  <c r="P566" i="2"/>
  <c r="S566" i="2"/>
  <c r="T566" i="2"/>
  <c r="U566" i="2"/>
  <c r="V566" i="2"/>
  <c r="W566" i="2"/>
  <c r="X566" i="2"/>
  <c r="Y566" i="2"/>
  <c r="Z566" i="2"/>
  <c r="AA566" i="2"/>
  <c r="AB566" i="2"/>
  <c r="AC566" i="2"/>
  <c r="AD566" i="2"/>
  <c r="AE566" i="2"/>
  <c r="AF566" i="2"/>
  <c r="AG566" i="2"/>
  <c r="AH566" i="2"/>
  <c r="AI566" i="2"/>
  <c r="AJ566" i="2"/>
  <c r="AK566" i="2"/>
  <c r="AL566" i="2"/>
  <c r="AM566" i="2"/>
  <c r="AN566" i="2"/>
  <c r="AO566" i="2"/>
  <c r="AR566" i="2"/>
  <c r="AS566" i="2"/>
  <c r="AT566" i="2"/>
  <c r="AU566" i="2"/>
  <c r="AV566" i="2"/>
  <c r="AW566" i="2"/>
  <c r="AX566" i="2"/>
  <c r="AY566" i="2"/>
  <c r="AZ566" i="2"/>
  <c r="BA566" i="2"/>
  <c r="BB566" i="2"/>
  <c r="BE566" i="2"/>
  <c r="BF566" i="2"/>
  <c r="BG566" i="2"/>
  <c r="BH566" i="2"/>
  <c r="BI566" i="2"/>
  <c r="BJ566" i="2"/>
  <c r="BK566" i="2"/>
  <c r="BM566" i="2"/>
  <c r="BN566" i="2"/>
  <c r="BO566" i="2"/>
  <c r="BP566" i="2"/>
  <c r="BQ566" i="2"/>
  <c r="BR566" i="2"/>
  <c r="BS566" i="2"/>
  <c r="E548" i="2"/>
  <c r="F548" i="2"/>
  <c r="E549" i="2"/>
  <c r="F549" i="2"/>
  <c r="E550" i="2"/>
  <c r="F550" i="2"/>
  <c r="E551" i="2"/>
  <c r="E552" i="2"/>
  <c r="F552" i="2"/>
  <c r="E553" i="2"/>
  <c r="F553" i="2"/>
  <c r="E554" i="2"/>
  <c r="F554" i="2"/>
  <c r="E555" i="2"/>
  <c r="F555" i="2"/>
  <c r="E556" i="2"/>
  <c r="F556" i="2"/>
  <c r="E557" i="2"/>
  <c r="F557" i="2"/>
  <c r="E558" i="2"/>
  <c r="E559" i="2"/>
  <c r="E561" i="2"/>
  <c r="E562" i="2"/>
  <c r="F562" i="2"/>
  <c r="E564" i="2"/>
  <c r="F564" i="2"/>
  <c r="E565" i="2"/>
  <c r="F565" i="2"/>
  <c r="G546" i="2"/>
  <c r="H546" i="2"/>
  <c r="I546" i="2"/>
  <c r="J546" i="2"/>
  <c r="K546" i="2"/>
  <c r="L546" i="2"/>
  <c r="M546" i="2"/>
  <c r="N546" i="2"/>
  <c r="O546" i="2"/>
  <c r="P546" i="2"/>
  <c r="Q546" i="2"/>
  <c r="R546" i="2"/>
  <c r="S546" i="2"/>
  <c r="T546" i="2"/>
  <c r="U546" i="2"/>
  <c r="V546" i="2"/>
  <c r="W546" i="2"/>
  <c r="X546" i="2"/>
  <c r="Y546" i="2"/>
  <c r="Z546" i="2"/>
  <c r="AA546" i="2"/>
  <c r="AB546" i="2"/>
  <c r="AC546" i="2"/>
  <c r="AD546" i="2"/>
  <c r="AE546" i="2"/>
  <c r="AF546" i="2"/>
  <c r="AG546" i="2"/>
  <c r="AH546" i="2"/>
  <c r="AI546" i="2"/>
  <c r="AJ546" i="2"/>
  <c r="AK546" i="2"/>
  <c r="AL546" i="2"/>
  <c r="AM546" i="2"/>
  <c r="AN546" i="2"/>
  <c r="AO546" i="2"/>
  <c r="AR546" i="2"/>
  <c r="AS546" i="2"/>
  <c r="AT546" i="2"/>
  <c r="AU546" i="2"/>
  <c r="AV546" i="2"/>
  <c r="AW546" i="2"/>
  <c r="AX546" i="2"/>
  <c r="AY546" i="2"/>
  <c r="AZ546" i="2"/>
  <c r="BA546" i="2"/>
  <c r="BB546" i="2"/>
  <c r="BD546" i="2"/>
  <c r="BE546" i="2"/>
  <c r="BF546" i="2"/>
  <c r="BG546" i="2"/>
  <c r="BH546" i="2"/>
  <c r="BI546" i="2"/>
  <c r="BJ546" i="2"/>
  <c r="BK546" i="2"/>
  <c r="BL546" i="2"/>
  <c r="BM546" i="2"/>
  <c r="BO546" i="2"/>
  <c r="BP546" i="2"/>
  <c r="BQ546" i="2"/>
  <c r="BR546" i="2"/>
  <c r="BS546" i="2"/>
  <c r="E528" i="2"/>
  <c r="F528" i="2"/>
  <c r="E529" i="2"/>
  <c r="F529" i="2"/>
  <c r="E530" i="2"/>
  <c r="F530" i="2"/>
  <c r="E531" i="2"/>
  <c r="F531" i="2"/>
  <c r="E532" i="2"/>
  <c r="F532" i="2"/>
  <c r="E533" i="2"/>
  <c r="F533" i="2"/>
  <c r="E534" i="2"/>
  <c r="F534" i="2"/>
  <c r="E535" i="2"/>
  <c r="F535" i="2"/>
  <c r="E536" i="2"/>
  <c r="F536" i="2"/>
  <c r="E537" i="2"/>
  <c r="F537" i="2"/>
  <c r="E538" i="2"/>
  <c r="F538" i="2"/>
  <c r="E540" i="2"/>
  <c r="F540" i="2"/>
  <c r="E541" i="2"/>
  <c r="F541" i="2"/>
  <c r="E542" i="2"/>
  <c r="F542" i="2"/>
  <c r="E543" i="2"/>
  <c r="F543" i="2"/>
  <c r="E544" i="2"/>
  <c r="E545" i="2"/>
  <c r="F545" i="2"/>
  <c r="G526" i="2"/>
  <c r="H526" i="2"/>
  <c r="I526" i="2"/>
  <c r="J526" i="2"/>
  <c r="K526" i="2"/>
  <c r="L526" i="2"/>
  <c r="M526" i="2"/>
  <c r="N526" i="2"/>
  <c r="O526" i="2"/>
  <c r="P526" i="2"/>
  <c r="Q526" i="2"/>
  <c r="R526" i="2"/>
  <c r="S526" i="2"/>
  <c r="T526" i="2"/>
  <c r="U526" i="2"/>
  <c r="V526" i="2"/>
  <c r="W526" i="2"/>
  <c r="X526" i="2"/>
  <c r="Z526" i="2"/>
  <c r="AA526" i="2"/>
  <c r="AB526" i="2"/>
  <c r="AC526" i="2"/>
  <c r="AD526" i="2"/>
  <c r="AE526" i="2"/>
  <c r="AF526" i="2"/>
  <c r="AG526" i="2"/>
  <c r="AH526" i="2"/>
  <c r="AI526" i="2"/>
  <c r="AJ526" i="2"/>
  <c r="AK526" i="2"/>
  <c r="AL526" i="2"/>
  <c r="AM526" i="2"/>
  <c r="AN526" i="2"/>
  <c r="AO526" i="2"/>
  <c r="AP526" i="2"/>
  <c r="AQ526" i="2"/>
  <c r="AR526" i="2"/>
  <c r="AS526" i="2"/>
  <c r="AT526" i="2"/>
  <c r="AU526" i="2"/>
  <c r="AV526" i="2"/>
  <c r="AW526" i="2"/>
  <c r="AX526" i="2"/>
  <c r="AY526" i="2"/>
  <c r="AZ526" i="2"/>
  <c r="BA526" i="2"/>
  <c r="BB526" i="2"/>
  <c r="BC526" i="2"/>
  <c r="BD526" i="2"/>
  <c r="BE526" i="2"/>
  <c r="BF526" i="2"/>
  <c r="BG526" i="2"/>
  <c r="BH526" i="2"/>
  <c r="BI526" i="2"/>
  <c r="BJ526" i="2"/>
  <c r="BK526" i="2"/>
  <c r="BL526" i="2"/>
  <c r="BM526" i="2"/>
  <c r="BN526" i="2"/>
  <c r="BO526" i="2"/>
  <c r="BP526" i="2"/>
  <c r="BQ526" i="2"/>
  <c r="BR526" i="2"/>
  <c r="BS526" i="2"/>
  <c r="E510" i="2"/>
  <c r="F510" i="2"/>
  <c r="E511" i="2"/>
  <c r="F511" i="2"/>
  <c r="E512" i="2"/>
  <c r="F512" i="2"/>
  <c r="E513" i="2"/>
  <c r="F513" i="2"/>
  <c r="E514" i="2"/>
  <c r="F514" i="2"/>
  <c r="E515" i="2"/>
  <c r="F515" i="2"/>
  <c r="E516" i="2"/>
  <c r="F516" i="2"/>
  <c r="E517" i="2"/>
  <c r="F517" i="2"/>
  <c r="E518" i="2"/>
  <c r="E519" i="2"/>
  <c r="F519" i="2"/>
  <c r="E520" i="2"/>
  <c r="F520" i="2"/>
  <c r="E521" i="2"/>
  <c r="F521" i="2"/>
  <c r="E522" i="2"/>
  <c r="F522" i="2"/>
  <c r="E523" i="2"/>
  <c r="F523" i="2"/>
  <c r="E524" i="2"/>
  <c r="F524" i="2"/>
  <c r="E525" i="2"/>
  <c r="F525" i="2"/>
  <c r="G508" i="2"/>
  <c r="H508" i="2"/>
  <c r="I508" i="2"/>
  <c r="J508" i="2"/>
  <c r="K508" i="2"/>
  <c r="L508" i="2"/>
  <c r="M508" i="2"/>
  <c r="N508" i="2"/>
  <c r="O508" i="2"/>
  <c r="P508" i="2"/>
  <c r="Q508" i="2"/>
  <c r="R508" i="2"/>
  <c r="S508" i="2"/>
  <c r="T508" i="2"/>
  <c r="U508" i="2"/>
  <c r="V508" i="2"/>
  <c r="W508" i="2"/>
  <c r="X508" i="2"/>
  <c r="Y508" i="2"/>
  <c r="Z508" i="2"/>
  <c r="AA508" i="2"/>
  <c r="AB508" i="2"/>
  <c r="AC508" i="2"/>
  <c r="AD508" i="2"/>
  <c r="AE508" i="2"/>
  <c r="AF508" i="2"/>
  <c r="AG508" i="2"/>
  <c r="AH508" i="2"/>
  <c r="AI508" i="2"/>
  <c r="AJ508" i="2"/>
  <c r="AK508" i="2"/>
  <c r="AL508" i="2"/>
  <c r="AM508" i="2"/>
  <c r="AN508" i="2"/>
  <c r="AO508" i="2"/>
  <c r="AP508" i="2"/>
  <c r="AQ508" i="2"/>
  <c r="AR508" i="2"/>
  <c r="AS508" i="2"/>
  <c r="AT508" i="2"/>
  <c r="AU508" i="2"/>
  <c r="AV508" i="2"/>
  <c r="AW508" i="2"/>
  <c r="AX508" i="2"/>
  <c r="AY508" i="2"/>
  <c r="AZ508" i="2"/>
  <c r="BA508" i="2"/>
  <c r="BB508" i="2"/>
  <c r="BC508" i="2"/>
  <c r="BD508" i="2"/>
  <c r="BE508" i="2"/>
  <c r="BF508" i="2"/>
  <c r="BG508" i="2"/>
  <c r="BH508" i="2"/>
  <c r="BI508" i="2"/>
  <c r="BJ508" i="2"/>
  <c r="BK508" i="2"/>
  <c r="BL508" i="2"/>
  <c r="BM508" i="2"/>
  <c r="BN508" i="2"/>
  <c r="BO508" i="2"/>
  <c r="BP508" i="2"/>
  <c r="BQ508" i="2"/>
  <c r="BR508" i="2"/>
  <c r="BS508" i="2"/>
  <c r="E504" i="2"/>
  <c r="F504" i="2"/>
  <c r="E505" i="2"/>
  <c r="F505" i="2"/>
  <c r="E506" i="2"/>
  <c r="F506" i="2"/>
  <c r="E507" i="2"/>
  <c r="F507" i="2"/>
  <c r="G502" i="2"/>
  <c r="H502" i="2"/>
  <c r="I502" i="2"/>
  <c r="J502" i="2"/>
  <c r="K502" i="2"/>
  <c r="L502" i="2"/>
  <c r="M502" i="2"/>
  <c r="N502" i="2"/>
  <c r="O502" i="2"/>
  <c r="P502" i="2"/>
  <c r="Q502" i="2"/>
  <c r="R502" i="2"/>
  <c r="S502" i="2"/>
  <c r="T502" i="2"/>
  <c r="U502" i="2"/>
  <c r="V502" i="2"/>
  <c r="W502" i="2"/>
  <c r="X502" i="2"/>
  <c r="Y502" i="2"/>
  <c r="Z502" i="2"/>
  <c r="AA502" i="2"/>
  <c r="AB502" i="2"/>
  <c r="AC502" i="2"/>
  <c r="AD502" i="2"/>
  <c r="AE502" i="2"/>
  <c r="AF502" i="2"/>
  <c r="AG502" i="2"/>
  <c r="AH502" i="2"/>
  <c r="AI502" i="2"/>
  <c r="AJ502" i="2"/>
  <c r="AK502" i="2"/>
  <c r="AL502" i="2"/>
  <c r="AM502" i="2"/>
  <c r="AN502" i="2"/>
  <c r="AO502" i="2"/>
  <c r="AP502" i="2"/>
  <c r="AQ502" i="2"/>
  <c r="AR502" i="2"/>
  <c r="AS502" i="2"/>
  <c r="AT502" i="2"/>
  <c r="AU502" i="2"/>
  <c r="AV502" i="2"/>
  <c r="AW502" i="2"/>
  <c r="AX502" i="2"/>
  <c r="AY502" i="2"/>
  <c r="AZ502" i="2"/>
  <c r="BA502" i="2"/>
  <c r="BB502" i="2"/>
  <c r="BC502" i="2"/>
  <c r="BD502" i="2"/>
  <c r="BE502" i="2"/>
  <c r="BF502" i="2"/>
  <c r="BG502" i="2"/>
  <c r="BH502" i="2"/>
  <c r="BI502" i="2"/>
  <c r="BJ502" i="2"/>
  <c r="BK502" i="2"/>
  <c r="BL502" i="2"/>
  <c r="BM502" i="2"/>
  <c r="BN502" i="2"/>
  <c r="BO502" i="2"/>
  <c r="BP502" i="2"/>
  <c r="BQ502" i="2"/>
  <c r="BR502" i="2"/>
  <c r="BS502" i="2"/>
  <c r="E497" i="2"/>
  <c r="F497" i="2"/>
  <c r="E498" i="2"/>
  <c r="F498" i="2"/>
  <c r="E499" i="2"/>
  <c r="F499" i="2"/>
  <c r="E500" i="2"/>
  <c r="F500" i="2"/>
  <c r="E501" i="2"/>
  <c r="F501" i="2"/>
  <c r="G495" i="2"/>
  <c r="H495" i="2"/>
  <c r="I495" i="2"/>
  <c r="J495" i="2"/>
  <c r="K495" i="2"/>
  <c r="L495" i="2"/>
  <c r="M495" i="2"/>
  <c r="N495" i="2"/>
  <c r="O495" i="2"/>
  <c r="P495" i="2"/>
  <c r="Q495" i="2"/>
  <c r="R495" i="2"/>
  <c r="S495" i="2"/>
  <c r="T495" i="2"/>
  <c r="U495" i="2"/>
  <c r="V495" i="2"/>
  <c r="W495" i="2"/>
  <c r="X495" i="2"/>
  <c r="Z495" i="2"/>
  <c r="AA495" i="2"/>
  <c r="AB495" i="2"/>
  <c r="AC495" i="2"/>
  <c r="AD495" i="2"/>
  <c r="AE495" i="2"/>
  <c r="AF495" i="2"/>
  <c r="AG495" i="2"/>
  <c r="AH495" i="2"/>
  <c r="AI495" i="2"/>
  <c r="AJ495" i="2"/>
  <c r="AK495" i="2"/>
  <c r="AL495" i="2"/>
  <c r="AM495" i="2"/>
  <c r="AN495" i="2"/>
  <c r="AO495" i="2"/>
  <c r="AP495" i="2"/>
  <c r="AQ495" i="2"/>
  <c r="AR495" i="2"/>
  <c r="AS495" i="2"/>
  <c r="AT495" i="2"/>
  <c r="AU495" i="2"/>
  <c r="AV495" i="2"/>
  <c r="AW495" i="2"/>
  <c r="AX495" i="2"/>
  <c r="AY495" i="2"/>
  <c r="AZ495" i="2"/>
  <c r="BA495" i="2"/>
  <c r="BB495" i="2"/>
  <c r="BD495" i="2"/>
  <c r="BE495" i="2"/>
  <c r="BF495" i="2"/>
  <c r="BG495" i="2"/>
  <c r="BH495" i="2"/>
  <c r="BI495" i="2"/>
  <c r="BJ495" i="2"/>
  <c r="BK495" i="2"/>
  <c r="BL495" i="2"/>
  <c r="BM495" i="2"/>
  <c r="BN495" i="2"/>
  <c r="BO495" i="2"/>
  <c r="BP495" i="2"/>
  <c r="BQ495" i="2"/>
  <c r="BR495" i="2"/>
  <c r="BS495" i="2"/>
  <c r="E427" i="2"/>
  <c r="F427" i="2"/>
  <c r="E428" i="2"/>
  <c r="F428" i="2"/>
  <c r="E429" i="2"/>
  <c r="F429" i="2"/>
  <c r="E430" i="2"/>
  <c r="F430" i="2"/>
  <c r="E431" i="2"/>
  <c r="F431" i="2"/>
  <c r="E432" i="2"/>
  <c r="F432" i="2"/>
  <c r="E433" i="2"/>
  <c r="F433" i="2"/>
  <c r="E434" i="2"/>
  <c r="F434" i="2"/>
  <c r="E435" i="2"/>
  <c r="F435" i="2"/>
  <c r="E436" i="2"/>
  <c r="F436" i="2"/>
  <c r="E437" i="2"/>
  <c r="F437" i="2"/>
  <c r="E438" i="2"/>
  <c r="F438" i="2"/>
  <c r="E439" i="2"/>
  <c r="F439" i="2"/>
  <c r="E440" i="2"/>
  <c r="F440" i="2"/>
  <c r="E441" i="2"/>
  <c r="F441" i="2"/>
  <c r="E442" i="2"/>
  <c r="F442" i="2"/>
  <c r="E443" i="2"/>
  <c r="F443" i="2"/>
  <c r="E444" i="2"/>
  <c r="F444" i="2"/>
  <c r="E445" i="2"/>
  <c r="F445" i="2"/>
  <c r="E446" i="2"/>
  <c r="F446" i="2"/>
  <c r="E447" i="2"/>
  <c r="F447" i="2"/>
  <c r="E448" i="2"/>
  <c r="F448" i="2"/>
  <c r="E449" i="2"/>
  <c r="F449" i="2"/>
  <c r="E450" i="2"/>
  <c r="F450" i="2"/>
  <c r="E451" i="2"/>
  <c r="F451" i="2"/>
  <c r="E452" i="2"/>
  <c r="F452" i="2"/>
  <c r="E453" i="2"/>
  <c r="F453" i="2"/>
  <c r="E454" i="2"/>
  <c r="F454" i="2"/>
  <c r="E455" i="2"/>
  <c r="F455" i="2"/>
  <c r="E456" i="2"/>
  <c r="F456" i="2"/>
  <c r="E457" i="2"/>
  <c r="F457" i="2"/>
  <c r="E458" i="2"/>
  <c r="F458" i="2"/>
  <c r="E459" i="2"/>
  <c r="F459" i="2"/>
  <c r="E460" i="2"/>
  <c r="F460" i="2"/>
  <c r="E461" i="2"/>
  <c r="F461" i="2"/>
  <c r="E462" i="2"/>
  <c r="F462" i="2"/>
  <c r="E463" i="2"/>
  <c r="F463" i="2"/>
  <c r="E464" i="2"/>
  <c r="F464" i="2"/>
  <c r="E465" i="2"/>
  <c r="F465" i="2"/>
  <c r="E466" i="2"/>
  <c r="F466" i="2"/>
  <c r="E467" i="2"/>
  <c r="F467" i="2"/>
  <c r="E468" i="2"/>
  <c r="F468" i="2"/>
  <c r="E469" i="2"/>
  <c r="F469" i="2"/>
  <c r="E470" i="2"/>
  <c r="F470" i="2"/>
  <c r="E471" i="2"/>
  <c r="F471" i="2"/>
  <c r="E472" i="2"/>
  <c r="F472" i="2"/>
  <c r="E473" i="2"/>
  <c r="F473" i="2"/>
  <c r="E474" i="2"/>
  <c r="F474" i="2"/>
  <c r="E475" i="2"/>
  <c r="F475" i="2"/>
  <c r="E476" i="2"/>
  <c r="F476" i="2"/>
  <c r="E477" i="2"/>
  <c r="F477" i="2"/>
  <c r="E478" i="2"/>
  <c r="F478" i="2"/>
  <c r="E479" i="2"/>
  <c r="F479" i="2"/>
  <c r="E480" i="2"/>
  <c r="F480" i="2"/>
  <c r="E481" i="2"/>
  <c r="F481" i="2"/>
  <c r="E482" i="2"/>
  <c r="F482" i="2"/>
  <c r="E483" i="2"/>
  <c r="F483" i="2"/>
  <c r="E484" i="2"/>
  <c r="E485" i="2"/>
  <c r="E486" i="2"/>
  <c r="F486" i="2"/>
  <c r="E487" i="2"/>
  <c r="F487" i="2"/>
  <c r="E488" i="2"/>
  <c r="F488" i="2"/>
  <c r="E489" i="2"/>
  <c r="E490" i="2"/>
  <c r="E491" i="2"/>
  <c r="F491" i="2"/>
  <c r="E492" i="2"/>
  <c r="F492" i="2"/>
  <c r="E493" i="2"/>
  <c r="F493" i="2"/>
  <c r="E494" i="2"/>
  <c r="F494" i="2"/>
  <c r="G425" i="2"/>
  <c r="H425" i="2"/>
  <c r="I425" i="2"/>
  <c r="J425" i="2"/>
  <c r="K425" i="2"/>
  <c r="L425" i="2"/>
  <c r="M425" i="2"/>
  <c r="N425" i="2"/>
  <c r="O425" i="2"/>
  <c r="P425" i="2"/>
  <c r="Q425" i="2"/>
  <c r="R425" i="2"/>
  <c r="S425" i="2"/>
  <c r="T425" i="2"/>
  <c r="U425" i="2"/>
  <c r="V425" i="2"/>
  <c r="W425" i="2"/>
  <c r="X425" i="2"/>
  <c r="Y425" i="2"/>
  <c r="Z425" i="2"/>
  <c r="AA425" i="2"/>
  <c r="AB425" i="2"/>
  <c r="AC425" i="2"/>
  <c r="AD425" i="2"/>
  <c r="AE425" i="2"/>
  <c r="AF425" i="2"/>
  <c r="AG425" i="2"/>
  <c r="AH425" i="2"/>
  <c r="AI425" i="2"/>
  <c r="AJ425" i="2"/>
  <c r="AK425" i="2"/>
  <c r="AL425" i="2"/>
  <c r="AM425" i="2"/>
  <c r="AN425" i="2"/>
  <c r="AO425" i="2"/>
  <c r="AP425" i="2"/>
  <c r="AQ425" i="2"/>
  <c r="AR425" i="2"/>
  <c r="AS425" i="2"/>
  <c r="AT425" i="2"/>
  <c r="AU425" i="2"/>
  <c r="AV425" i="2"/>
  <c r="AW425" i="2"/>
  <c r="AX425" i="2"/>
  <c r="AY425" i="2"/>
  <c r="AZ425" i="2"/>
  <c r="BA425" i="2"/>
  <c r="BB425" i="2"/>
  <c r="BC425" i="2"/>
  <c r="BD425" i="2"/>
  <c r="BE425" i="2"/>
  <c r="BF425" i="2"/>
  <c r="BG425" i="2"/>
  <c r="BH425" i="2"/>
  <c r="BI425" i="2"/>
  <c r="BJ425" i="2"/>
  <c r="BK425" i="2"/>
  <c r="BL425" i="2"/>
  <c r="BM425" i="2"/>
  <c r="BN425" i="2"/>
  <c r="BO425" i="2"/>
  <c r="BP425" i="2"/>
  <c r="BQ425" i="2"/>
  <c r="BR425" i="2"/>
  <c r="BS425" i="2"/>
  <c r="E418" i="2"/>
  <c r="F418" i="2"/>
  <c r="E419" i="2"/>
  <c r="F419" i="2"/>
  <c r="E420" i="2"/>
  <c r="F420" i="2"/>
  <c r="E421" i="2"/>
  <c r="F421" i="2"/>
  <c r="E422" i="2"/>
  <c r="F422" i="2"/>
  <c r="E423" i="2"/>
  <c r="F423" i="2"/>
  <c r="E424" i="2"/>
  <c r="F424" i="2"/>
  <c r="G416" i="2"/>
  <c r="H416" i="2"/>
  <c r="I416" i="2"/>
  <c r="J416" i="2"/>
  <c r="K416" i="2"/>
  <c r="L416" i="2"/>
  <c r="M416" i="2"/>
  <c r="N416" i="2"/>
  <c r="O416" i="2"/>
  <c r="P416" i="2"/>
  <c r="Q416" i="2"/>
  <c r="R416" i="2"/>
  <c r="S416" i="2"/>
  <c r="T416" i="2"/>
  <c r="U416" i="2"/>
  <c r="V416" i="2"/>
  <c r="W416" i="2"/>
  <c r="X416" i="2"/>
  <c r="Z416" i="2"/>
  <c r="AA416" i="2"/>
  <c r="AB416" i="2"/>
  <c r="AC416" i="2"/>
  <c r="AD416" i="2"/>
  <c r="AE416" i="2"/>
  <c r="AF416" i="2"/>
  <c r="AG416" i="2"/>
  <c r="AH416" i="2"/>
  <c r="AI416" i="2"/>
  <c r="AJ416" i="2"/>
  <c r="AK416" i="2"/>
  <c r="AL416" i="2"/>
  <c r="AM416" i="2"/>
  <c r="AN416" i="2"/>
  <c r="AO416" i="2"/>
  <c r="AP416" i="2"/>
  <c r="AQ416" i="2"/>
  <c r="AR416" i="2"/>
  <c r="AS416" i="2"/>
  <c r="AT416" i="2"/>
  <c r="AU416" i="2"/>
  <c r="AV416" i="2"/>
  <c r="AW416" i="2"/>
  <c r="AX416" i="2"/>
  <c r="AY416" i="2"/>
  <c r="AZ416" i="2"/>
  <c r="BA416" i="2"/>
  <c r="BB416" i="2"/>
  <c r="BD416" i="2"/>
  <c r="BE416" i="2"/>
  <c r="BF416" i="2"/>
  <c r="BG416" i="2"/>
  <c r="BH416" i="2"/>
  <c r="BI416" i="2"/>
  <c r="BJ416" i="2"/>
  <c r="BK416" i="2"/>
  <c r="BL416" i="2"/>
  <c r="BM416" i="2"/>
  <c r="BN416" i="2"/>
  <c r="BO416" i="2"/>
  <c r="BP416" i="2"/>
  <c r="BQ416" i="2"/>
  <c r="BR416" i="2"/>
  <c r="BS416" i="2"/>
  <c r="E405" i="2"/>
  <c r="F405" i="2"/>
  <c r="E406" i="2"/>
  <c r="F406" i="2"/>
  <c r="E407" i="2"/>
  <c r="F407" i="2"/>
  <c r="E408" i="2"/>
  <c r="F408" i="2"/>
  <c r="E409" i="2"/>
  <c r="E410" i="2"/>
  <c r="F410" i="2"/>
  <c r="E411" i="2"/>
  <c r="F411" i="2"/>
  <c r="E412" i="2"/>
  <c r="F412" i="2"/>
  <c r="E413" i="2"/>
  <c r="F413" i="2"/>
  <c r="E414" i="2"/>
  <c r="E415" i="2"/>
  <c r="G403" i="2"/>
  <c r="H403" i="2"/>
  <c r="I403" i="2"/>
  <c r="J403" i="2"/>
  <c r="K403" i="2"/>
  <c r="L403" i="2"/>
  <c r="M403" i="2"/>
  <c r="N403" i="2"/>
  <c r="O403" i="2"/>
  <c r="P403" i="2"/>
  <c r="Q403" i="2"/>
  <c r="R403" i="2"/>
  <c r="S403" i="2"/>
  <c r="T403" i="2"/>
  <c r="U403" i="2"/>
  <c r="V403" i="2"/>
  <c r="W403" i="2"/>
  <c r="X403" i="2"/>
  <c r="Z403" i="2"/>
  <c r="AA403" i="2"/>
  <c r="AB403" i="2"/>
  <c r="AC403" i="2"/>
  <c r="AD403" i="2"/>
  <c r="AE403" i="2"/>
  <c r="AF403" i="2"/>
  <c r="AG403" i="2"/>
  <c r="AH403" i="2"/>
  <c r="AI403" i="2"/>
  <c r="AJ403" i="2"/>
  <c r="AK403" i="2"/>
  <c r="AL403" i="2"/>
  <c r="AM403" i="2"/>
  <c r="AN403" i="2"/>
  <c r="AO403" i="2"/>
  <c r="AP403" i="2"/>
  <c r="AQ403" i="2"/>
  <c r="AR403" i="2"/>
  <c r="AS403" i="2"/>
  <c r="AT403" i="2"/>
  <c r="AU403" i="2"/>
  <c r="AV403" i="2"/>
  <c r="AW403" i="2"/>
  <c r="AX403" i="2"/>
  <c r="AY403" i="2"/>
  <c r="AZ403" i="2"/>
  <c r="BA403" i="2"/>
  <c r="BB403" i="2"/>
  <c r="BD403" i="2"/>
  <c r="BE403" i="2"/>
  <c r="BF403" i="2"/>
  <c r="BG403" i="2"/>
  <c r="BH403" i="2"/>
  <c r="BI403" i="2"/>
  <c r="BJ403" i="2"/>
  <c r="BK403" i="2"/>
  <c r="BL403" i="2"/>
  <c r="BM403" i="2"/>
  <c r="BO403" i="2"/>
  <c r="BP403" i="2"/>
  <c r="BQ403" i="2"/>
  <c r="BR403" i="2"/>
  <c r="BS403" i="2"/>
  <c r="E361" i="2"/>
  <c r="F361" i="2"/>
  <c r="E362" i="2"/>
  <c r="F362" i="2"/>
  <c r="E363" i="2"/>
  <c r="F363" i="2"/>
  <c r="E364" i="2"/>
  <c r="F364" i="2"/>
  <c r="E365" i="2"/>
  <c r="F365" i="2"/>
  <c r="E366" i="2"/>
  <c r="F366" i="2"/>
  <c r="E367" i="2"/>
  <c r="F367" i="2"/>
  <c r="E368" i="2"/>
  <c r="F368" i="2"/>
  <c r="E369" i="2"/>
  <c r="F369" i="2"/>
  <c r="E370" i="2"/>
  <c r="F370" i="2"/>
  <c r="E371" i="2"/>
  <c r="F371" i="2"/>
  <c r="E372" i="2"/>
  <c r="F372" i="2"/>
  <c r="E373" i="2"/>
  <c r="F373" i="2"/>
  <c r="E374" i="2"/>
  <c r="F374" i="2"/>
  <c r="E375" i="2"/>
  <c r="F375" i="2"/>
  <c r="E376" i="2"/>
  <c r="F376" i="2"/>
  <c r="E377" i="2"/>
  <c r="F377" i="2"/>
  <c r="E378" i="2"/>
  <c r="F378" i="2"/>
  <c r="E379" i="2"/>
  <c r="F379" i="2"/>
  <c r="E380" i="2"/>
  <c r="F380" i="2"/>
  <c r="E381" i="2"/>
  <c r="F381" i="2"/>
  <c r="E382" i="2"/>
  <c r="F382" i="2"/>
  <c r="E383" i="2"/>
  <c r="E384" i="2"/>
  <c r="E385" i="2"/>
  <c r="E386" i="2"/>
  <c r="E387" i="2"/>
  <c r="E388" i="2"/>
  <c r="E389" i="2"/>
  <c r="F389" i="2"/>
  <c r="E390" i="2"/>
  <c r="E391" i="2"/>
  <c r="F391" i="2"/>
  <c r="E392" i="2"/>
  <c r="E393" i="2"/>
  <c r="F393" i="2"/>
  <c r="E394" i="2"/>
  <c r="F394" i="2"/>
  <c r="E395" i="2"/>
  <c r="E396" i="2"/>
  <c r="F396" i="2"/>
  <c r="E397" i="2"/>
  <c r="F397" i="2"/>
  <c r="E398" i="2"/>
  <c r="F398" i="2"/>
  <c r="E399" i="2"/>
  <c r="F399" i="2"/>
  <c r="E400" i="2"/>
  <c r="F400" i="2"/>
  <c r="E401" i="2"/>
  <c r="F401" i="2"/>
  <c r="E402" i="2"/>
  <c r="F402" i="2"/>
  <c r="G359" i="2"/>
  <c r="H359" i="2"/>
  <c r="I359" i="2"/>
  <c r="J359" i="2"/>
  <c r="K359" i="2"/>
  <c r="L359" i="2"/>
  <c r="M359" i="2"/>
  <c r="N359" i="2"/>
  <c r="O359" i="2"/>
  <c r="P359" i="2"/>
  <c r="Q359" i="2"/>
  <c r="R359" i="2"/>
  <c r="S359" i="2"/>
  <c r="T359" i="2"/>
  <c r="U359" i="2"/>
  <c r="V359" i="2"/>
  <c r="W359" i="2"/>
  <c r="X359" i="2"/>
  <c r="Y359" i="2"/>
  <c r="Z359" i="2"/>
  <c r="AA359" i="2"/>
  <c r="AB359" i="2"/>
  <c r="AC359" i="2"/>
  <c r="AD359" i="2"/>
  <c r="AE359" i="2"/>
  <c r="AF359" i="2"/>
  <c r="AG359" i="2"/>
  <c r="AH359" i="2"/>
  <c r="AI359" i="2"/>
  <c r="AJ359" i="2"/>
  <c r="AK359" i="2"/>
  <c r="AL359" i="2"/>
  <c r="AM359" i="2"/>
  <c r="AN359" i="2"/>
  <c r="AO359" i="2"/>
  <c r="AP359" i="2"/>
  <c r="AQ359" i="2"/>
  <c r="AR359" i="2"/>
  <c r="AS359" i="2"/>
  <c r="AT359" i="2"/>
  <c r="AU359" i="2"/>
  <c r="AV359" i="2"/>
  <c r="AW359" i="2"/>
  <c r="AX359" i="2"/>
  <c r="AY359" i="2"/>
  <c r="AZ359" i="2"/>
  <c r="BA359" i="2"/>
  <c r="BB359" i="2"/>
  <c r="BD359" i="2"/>
  <c r="BE359" i="2"/>
  <c r="BF359" i="2"/>
  <c r="BG359" i="2"/>
  <c r="BH359" i="2"/>
  <c r="BI359" i="2"/>
  <c r="BJ359" i="2"/>
  <c r="BK359" i="2"/>
  <c r="BL359" i="2"/>
  <c r="BM359" i="2"/>
  <c r="BN359" i="2"/>
  <c r="BO359" i="2"/>
  <c r="BP359" i="2"/>
  <c r="BQ359" i="2"/>
  <c r="BR359" i="2"/>
  <c r="BS359" i="2"/>
  <c r="E355" i="2"/>
  <c r="F355" i="2"/>
  <c r="E356" i="2"/>
  <c r="F356" i="2"/>
  <c r="E357" i="2"/>
  <c r="E358" i="2"/>
  <c r="F358" i="2"/>
  <c r="G351" i="2"/>
  <c r="H351" i="2"/>
  <c r="I351" i="2"/>
  <c r="J351" i="2"/>
  <c r="K351" i="2"/>
  <c r="L351" i="2"/>
  <c r="M351" i="2"/>
  <c r="N351" i="2"/>
  <c r="O351" i="2"/>
  <c r="P351" i="2"/>
  <c r="Q351" i="2"/>
  <c r="R351" i="2"/>
  <c r="S351" i="2"/>
  <c r="T351" i="2"/>
  <c r="U351" i="2"/>
  <c r="V351" i="2"/>
  <c r="W351" i="2"/>
  <c r="X351" i="2"/>
  <c r="Z351" i="2"/>
  <c r="AA351" i="2"/>
  <c r="AB351" i="2"/>
  <c r="AC351" i="2"/>
  <c r="AD351" i="2"/>
  <c r="AE351" i="2"/>
  <c r="AF351" i="2"/>
  <c r="AG351" i="2"/>
  <c r="AH351" i="2"/>
  <c r="AI351" i="2"/>
  <c r="AJ351" i="2"/>
  <c r="AK351" i="2"/>
  <c r="AL351" i="2"/>
  <c r="AM351" i="2"/>
  <c r="AN351" i="2"/>
  <c r="AO351" i="2"/>
  <c r="AP351" i="2"/>
  <c r="AQ351" i="2"/>
  <c r="AR351" i="2"/>
  <c r="AS351" i="2"/>
  <c r="AT351" i="2"/>
  <c r="AU351" i="2"/>
  <c r="AV351" i="2"/>
  <c r="AW351" i="2"/>
  <c r="AX351" i="2"/>
  <c r="AY351" i="2"/>
  <c r="AZ351" i="2"/>
  <c r="BA351" i="2"/>
  <c r="BB351" i="2"/>
  <c r="BD351" i="2"/>
  <c r="BE351" i="2"/>
  <c r="BF351" i="2"/>
  <c r="BG351" i="2"/>
  <c r="BH351" i="2"/>
  <c r="BI351" i="2"/>
  <c r="BJ351" i="2"/>
  <c r="BM351" i="2"/>
  <c r="BO351" i="2"/>
  <c r="BP351" i="2"/>
  <c r="BQ351" i="2"/>
  <c r="BR351" i="2"/>
  <c r="BS351" i="2"/>
  <c r="G333" i="2"/>
  <c r="H333" i="2"/>
  <c r="I333" i="2"/>
  <c r="J333" i="2"/>
  <c r="K333" i="2"/>
  <c r="L333" i="2"/>
  <c r="M333" i="2"/>
  <c r="N333" i="2"/>
  <c r="O333" i="2"/>
  <c r="P333" i="2"/>
  <c r="Q333" i="2"/>
  <c r="R333" i="2"/>
  <c r="S333" i="2"/>
  <c r="T333" i="2"/>
  <c r="U333" i="2"/>
  <c r="V333" i="2"/>
  <c r="W333" i="2"/>
  <c r="X333" i="2"/>
  <c r="AB333" i="2"/>
  <c r="AC333" i="2"/>
  <c r="AD333" i="2"/>
  <c r="AE333" i="2"/>
  <c r="AF333" i="2"/>
  <c r="AG333" i="2"/>
  <c r="AH333" i="2"/>
  <c r="AI333" i="2"/>
  <c r="AJ333" i="2"/>
  <c r="AK333" i="2"/>
  <c r="AL333" i="2"/>
  <c r="AM333" i="2"/>
  <c r="AN333" i="2"/>
  <c r="AO333" i="2"/>
  <c r="AP333" i="2"/>
  <c r="AQ333" i="2"/>
  <c r="AR333" i="2"/>
  <c r="AS333" i="2"/>
  <c r="AT333" i="2"/>
  <c r="AU333" i="2"/>
  <c r="AV333" i="2"/>
  <c r="AW333" i="2"/>
  <c r="AX333" i="2"/>
  <c r="AY333" i="2"/>
  <c r="AZ333" i="2"/>
  <c r="BA333" i="2"/>
  <c r="BB333" i="2"/>
  <c r="BC333" i="2"/>
  <c r="BE333" i="2"/>
  <c r="BF333" i="2"/>
  <c r="BG333" i="2"/>
  <c r="BH333" i="2"/>
  <c r="BI333" i="2"/>
  <c r="BJ333" i="2"/>
  <c r="BK333" i="2"/>
  <c r="BL333" i="2"/>
  <c r="BM333" i="2"/>
  <c r="BO333" i="2"/>
  <c r="BP333" i="2"/>
  <c r="BQ333" i="2"/>
  <c r="BR333" i="2"/>
  <c r="BS333" i="2"/>
  <c r="E300" i="2"/>
  <c r="F300" i="2"/>
  <c r="E301" i="2"/>
  <c r="F301" i="2"/>
  <c r="E302" i="2"/>
  <c r="F302" i="2"/>
  <c r="E303" i="2"/>
  <c r="F303" i="2"/>
  <c r="E304" i="2"/>
  <c r="F304" i="2"/>
  <c r="E305" i="2"/>
  <c r="F305" i="2"/>
  <c r="E306" i="2"/>
  <c r="F306" i="2"/>
  <c r="E307" i="2"/>
  <c r="F307" i="2"/>
  <c r="E308" i="2"/>
  <c r="F308" i="2"/>
  <c r="E309" i="2"/>
  <c r="F309" i="2"/>
  <c r="E310" i="2"/>
  <c r="F310" i="2"/>
  <c r="E311" i="2"/>
  <c r="F311" i="2"/>
  <c r="E312" i="2"/>
  <c r="F312" i="2"/>
  <c r="E313" i="2"/>
  <c r="F313" i="2"/>
  <c r="E314" i="2"/>
  <c r="F314" i="2"/>
  <c r="E315" i="2"/>
  <c r="E316" i="2"/>
  <c r="E317" i="2"/>
  <c r="E318" i="2"/>
  <c r="E319" i="2"/>
  <c r="E321" i="2"/>
  <c r="F321" i="2"/>
  <c r="E322" i="2"/>
  <c r="F322" i="2"/>
  <c r="E323" i="2"/>
  <c r="E324" i="2"/>
  <c r="F324" i="2"/>
  <c r="E325" i="2"/>
  <c r="F325" i="2"/>
  <c r="E326" i="2"/>
  <c r="F326" i="2"/>
  <c r="E327" i="2"/>
  <c r="F327" i="2"/>
  <c r="E328" i="2"/>
  <c r="E329" i="2"/>
  <c r="F329" i="2"/>
  <c r="E330" i="2"/>
  <c r="F330" i="2"/>
  <c r="E331" i="2"/>
  <c r="F331" i="2"/>
  <c r="E332" i="2"/>
  <c r="F332" i="2"/>
  <c r="G298" i="2"/>
  <c r="H298" i="2"/>
  <c r="I298" i="2"/>
  <c r="J298" i="2"/>
  <c r="K298" i="2"/>
  <c r="L298" i="2"/>
  <c r="M298" i="2"/>
  <c r="N298" i="2"/>
  <c r="O298" i="2"/>
  <c r="P298" i="2"/>
  <c r="Q298" i="2"/>
  <c r="R298" i="2"/>
  <c r="S298" i="2"/>
  <c r="T298" i="2"/>
  <c r="U298" i="2"/>
  <c r="V298" i="2"/>
  <c r="W298" i="2"/>
  <c r="X298" i="2"/>
  <c r="Y298" i="2"/>
  <c r="Z298" i="2"/>
  <c r="AA298" i="2"/>
  <c r="AB298" i="2"/>
  <c r="AC298" i="2"/>
  <c r="AD298" i="2"/>
  <c r="AE298" i="2"/>
  <c r="AF298" i="2"/>
  <c r="AG298" i="2"/>
  <c r="AH298" i="2"/>
  <c r="AI298" i="2"/>
  <c r="AJ298" i="2"/>
  <c r="AK298" i="2"/>
  <c r="AL298" i="2"/>
  <c r="AM298" i="2"/>
  <c r="AN298" i="2"/>
  <c r="AO298" i="2"/>
  <c r="AP298" i="2"/>
  <c r="AQ298" i="2"/>
  <c r="AR298" i="2"/>
  <c r="AS298" i="2"/>
  <c r="AT298" i="2"/>
  <c r="AU298" i="2"/>
  <c r="AV298" i="2"/>
  <c r="AW298" i="2"/>
  <c r="AX298" i="2"/>
  <c r="AY298" i="2"/>
  <c r="AZ298" i="2"/>
  <c r="BA298" i="2"/>
  <c r="BB298" i="2"/>
  <c r="BC298" i="2"/>
  <c r="BD298" i="2"/>
  <c r="BE298" i="2"/>
  <c r="BF298" i="2"/>
  <c r="BG298" i="2"/>
  <c r="BH298" i="2"/>
  <c r="BI298" i="2"/>
  <c r="BJ298" i="2"/>
  <c r="BK298" i="2"/>
  <c r="BL298" i="2"/>
  <c r="BM298" i="2"/>
  <c r="BN298" i="2"/>
  <c r="BO298" i="2"/>
  <c r="BP298" i="2"/>
  <c r="BQ298" i="2"/>
  <c r="BR298" i="2"/>
  <c r="BS298" i="2"/>
  <c r="G296" i="2"/>
  <c r="H296" i="2"/>
  <c r="I296" i="2"/>
  <c r="J296" i="2"/>
  <c r="K296" i="2"/>
  <c r="L296" i="2"/>
  <c r="M296" i="2"/>
  <c r="N296" i="2"/>
  <c r="O296" i="2"/>
  <c r="P296" i="2"/>
  <c r="Q296" i="2"/>
  <c r="R296" i="2"/>
  <c r="S296" i="2"/>
  <c r="T296" i="2"/>
  <c r="U296" i="2"/>
  <c r="V296" i="2"/>
  <c r="W296" i="2"/>
  <c r="X296" i="2"/>
  <c r="Y296" i="2"/>
  <c r="Z296" i="2"/>
  <c r="AA296" i="2"/>
  <c r="AB296" i="2"/>
  <c r="AC296" i="2"/>
  <c r="AD296" i="2"/>
  <c r="AE296" i="2"/>
  <c r="AF296" i="2"/>
  <c r="AG296" i="2"/>
  <c r="AH296" i="2"/>
  <c r="AI296" i="2"/>
  <c r="AJ296" i="2"/>
  <c r="AK296" i="2"/>
  <c r="AL296" i="2"/>
  <c r="AM296" i="2"/>
  <c r="AN296" i="2"/>
  <c r="AO296" i="2"/>
  <c r="AP296" i="2"/>
  <c r="AQ296" i="2"/>
  <c r="AR296" i="2"/>
  <c r="AS296" i="2"/>
  <c r="AT296" i="2"/>
  <c r="AU296" i="2"/>
  <c r="AV296" i="2"/>
  <c r="AW296" i="2"/>
  <c r="AX296" i="2"/>
  <c r="AY296" i="2"/>
  <c r="AZ296" i="2"/>
  <c r="BA296" i="2"/>
  <c r="BB296" i="2"/>
  <c r="BC296" i="2"/>
  <c r="BD296" i="2"/>
  <c r="BE296" i="2"/>
  <c r="BF296" i="2"/>
  <c r="BG296" i="2"/>
  <c r="BH296" i="2"/>
  <c r="BI296" i="2"/>
  <c r="BJ296" i="2"/>
  <c r="BK296" i="2"/>
  <c r="BL296" i="2"/>
  <c r="BM296" i="2"/>
  <c r="BO296" i="2"/>
  <c r="BP296" i="2"/>
  <c r="BQ296" i="2"/>
  <c r="BR296" i="2"/>
  <c r="BS296" i="2"/>
  <c r="E285" i="2"/>
  <c r="F285" i="2"/>
  <c r="E286" i="2"/>
  <c r="F286" i="2"/>
  <c r="E287" i="2"/>
  <c r="F287" i="2"/>
  <c r="E288" i="2"/>
  <c r="F288" i="2"/>
  <c r="E289" i="2"/>
  <c r="F289" i="2"/>
  <c r="E290" i="2"/>
  <c r="F290" i="2"/>
  <c r="E291" i="2"/>
  <c r="F291" i="2"/>
  <c r="E292" i="2"/>
  <c r="E293" i="2"/>
  <c r="E294" i="2"/>
  <c r="F294" i="2"/>
  <c r="E295" i="2"/>
  <c r="F295" i="2"/>
  <c r="G283" i="2"/>
  <c r="H283" i="2"/>
  <c r="I283" i="2"/>
  <c r="J283" i="2"/>
  <c r="K283" i="2"/>
  <c r="L283" i="2"/>
  <c r="M283" i="2"/>
  <c r="N283" i="2"/>
  <c r="O283" i="2"/>
  <c r="P283" i="2"/>
  <c r="Q283" i="2"/>
  <c r="R283" i="2"/>
  <c r="S283" i="2"/>
  <c r="T283" i="2"/>
  <c r="U283" i="2"/>
  <c r="V283" i="2"/>
  <c r="W283" i="2"/>
  <c r="X283" i="2"/>
  <c r="Z283" i="2"/>
  <c r="AA283" i="2"/>
  <c r="AB283" i="2"/>
  <c r="AC283" i="2"/>
  <c r="AD283" i="2"/>
  <c r="AE283" i="2"/>
  <c r="AF283" i="2"/>
  <c r="AG283" i="2"/>
  <c r="AH283" i="2"/>
  <c r="AI283" i="2"/>
  <c r="AJ283" i="2"/>
  <c r="AK283" i="2"/>
  <c r="AL283" i="2"/>
  <c r="AM283" i="2"/>
  <c r="AN283" i="2"/>
  <c r="AO283" i="2"/>
  <c r="AP283" i="2"/>
  <c r="AQ283" i="2"/>
  <c r="AR283" i="2"/>
  <c r="AS283" i="2"/>
  <c r="AT283" i="2"/>
  <c r="AU283" i="2"/>
  <c r="AV283" i="2"/>
  <c r="AW283" i="2"/>
  <c r="AX283" i="2"/>
  <c r="AY283" i="2"/>
  <c r="AZ283" i="2"/>
  <c r="BA283" i="2"/>
  <c r="BB283" i="2"/>
  <c r="BD283" i="2"/>
  <c r="BE283" i="2"/>
  <c r="BF283" i="2"/>
  <c r="BG283" i="2"/>
  <c r="BH283" i="2"/>
  <c r="BI283" i="2"/>
  <c r="BJ283" i="2"/>
  <c r="BM283" i="2"/>
  <c r="BN283" i="2"/>
  <c r="BO283" i="2"/>
  <c r="BP283" i="2"/>
  <c r="BQ283" i="2"/>
  <c r="BR283" i="2"/>
  <c r="BS283" i="2"/>
  <c r="E267" i="2"/>
  <c r="F267" i="2"/>
  <c r="E268" i="2"/>
  <c r="F268" i="2"/>
  <c r="E269" i="2"/>
  <c r="E270" i="2"/>
  <c r="F270" i="2"/>
  <c r="E271" i="2"/>
  <c r="F271" i="2"/>
  <c r="E272" i="2"/>
  <c r="F272" i="2"/>
  <c r="E273" i="2"/>
  <c r="F273" i="2"/>
  <c r="E274" i="2"/>
  <c r="F274" i="2"/>
  <c r="E275" i="2"/>
  <c r="E276" i="2"/>
  <c r="E277" i="2"/>
  <c r="F277" i="2"/>
  <c r="E279" i="2"/>
  <c r="F279" i="2"/>
  <c r="E280" i="2"/>
  <c r="F280" i="2"/>
  <c r="E281" i="2"/>
  <c r="F281" i="2"/>
  <c r="E282" i="2"/>
  <c r="F282" i="2"/>
  <c r="G265" i="2"/>
  <c r="H265" i="2"/>
  <c r="I265" i="2"/>
  <c r="J265" i="2"/>
  <c r="K265" i="2"/>
  <c r="L265" i="2"/>
  <c r="M265" i="2"/>
  <c r="N265" i="2"/>
  <c r="O265" i="2"/>
  <c r="P265" i="2"/>
  <c r="Q265" i="2"/>
  <c r="R265" i="2"/>
  <c r="S265" i="2"/>
  <c r="T265" i="2"/>
  <c r="U265" i="2"/>
  <c r="V265" i="2"/>
  <c r="W265" i="2"/>
  <c r="X265" i="2"/>
  <c r="Y265" i="2"/>
  <c r="Z265" i="2"/>
  <c r="AA265" i="2"/>
  <c r="AB265" i="2"/>
  <c r="AC265" i="2"/>
  <c r="AD265" i="2"/>
  <c r="AE265" i="2"/>
  <c r="AF265" i="2"/>
  <c r="AG265" i="2"/>
  <c r="AH265" i="2"/>
  <c r="AI265" i="2"/>
  <c r="AJ265" i="2"/>
  <c r="AK265" i="2"/>
  <c r="AL265" i="2"/>
  <c r="AM265" i="2"/>
  <c r="AN265" i="2"/>
  <c r="AO265" i="2"/>
  <c r="AP265" i="2"/>
  <c r="AQ265" i="2"/>
  <c r="AR265" i="2"/>
  <c r="AS265" i="2"/>
  <c r="AT265" i="2"/>
  <c r="AU265" i="2"/>
  <c r="AV265" i="2"/>
  <c r="AW265" i="2"/>
  <c r="AX265" i="2"/>
  <c r="AY265" i="2"/>
  <c r="AZ265" i="2"/>
  <c r="BA265" i="2"/>
  <c r="BB265" i="2"/>
  <c r="BC265" i="2"/>
  <c r="BD265" i="2"/>
  <c r="BE265" i="2"/>
  <c r="BF265" i="2"/>
  <c r="BG265" i="2"/>
  <c r="BH265" i="2"/>
  <c r="BI265" i="2"/>
  <c r="BJ265" i="2"/>
  <c r="BK265" i="2"/>
  <c r="BL265" i="2"/>
  <c r="BM265" i="2"/>
  <c r="BN265" i="2"/>
  <c r="BO265" i="2"/>
  <c r="BP265" i="2"/>
  <c r="BQ265" i="2"/>
  <c r="BR265" i="2"/>
  <c r="BS265" i="2"/>
  <c r="G263" i="2"/>
  <c r="H263" i="2"/>
  <c r="I263" i="2"/>
  <c r="J263" i="2"/>
  <c r="K263" i="2"/>
  <c r="L263" i="2"/>
  <c r="M263" i="2"/>
  <c r="N263" i="2"/>
  <c r="O263" i="2"/>
  <c r="P263" i="2"/>
  <c r="Q263" i="2"/>
  <c r="R263" i="2"/>
  <c r="S263" i="2"/>
  <c r="T263" i="2"/>
  <c r="U263" i="2"/>
  <c r="V263" i="2"/>
  <c r="W263" i="2"/>
  <c r="X263" i="2"/>
  <c r="Y263" i="2"/>
  <c r="Z263" i="2"/>
  <c r="AA263" i="2"/>
  <c r="AB263" i="2"/>
  <c r="AC263" i="2"/>
  <c r="AD263" i="2"/>
  <c r="AE263" i="2"/>
  <c r="AF263" i="2"/>
  <c r="AG263" i="2"/>
  <c r="AH263" i="2"/>
  <c r="AI263" i="2"/>
  <c r="AJ263" i="2"/>
  <c r="AK263" i="2"/>
  <c r="AL263" i="2"/>
  <c r="AM263" i="2"/>
  <c r="AN263" i="2"/>
  <c r="AO263" i="2"/>
  <c r="AP263" i="2"/>
  <c r="AQ263" i="2"/>
  <c r="AR263" i="2"/>
  <c r="AS263" i="2"/>
  <c r="AT263" i="2"/>
  <c r="AU263" i="2"/>
  <c r="AV263" i="2"/>
  <c r="AW263" i="2"/>
  <c r="AX263" i="2"/>
  <c r="AY263" i="2"/>
  <c r="AZ263" i="2"/>
  <c r="BA263" i="2"/>
  <c r="BB263" i="2"/>
  <c r="BC263" i="2"/>
  <c r="BE263" i="2"/>
  <c r="BF263" i="2"/>
  <c r="BG263" i="2"/>
  <c r="BH263" i="2"/>
  <c r="BI263" i="2"/>
  <c r="BJ263" i="2"/>
  <c r="BK263" i="2"/>
  <c r="BL263" i="2"/>
  <c r="BM263" i="2"/>
  <c r="BN263" i="2"/>
  <c r="BO263" i="2"/>
  <c r="BP263" i="2"/>
  <c r="BQ263" i="2"/>
  <c r="BR263" i="2"/>
  <c r="BS263" i="2"/>
  <c r="E243" i="2"/>
  <c r="F243" i="2"/>
  <c r="E244" i="2"/>
  <c r="E245" i="2"/>
  <c r="F245" i="2"/>
  <c r="E246" i="2"/>
  <c r="F246" i="2"/>
  <c r="E247" i="2"/>
  <c r="F247" i="2"/>
  <c r="E248" i="2"/>
  <c r="F248" i="2"/>
  <c r="E249" i="2"/>
  <c r="F249" i="2"/>
  <c r="E250" i="2"/>
  <c r="F250" i="2"/>
  <c r="E251" i="2"/>
  <c r="F251" i="2"/>
  <c r="E252" i="2"/>
  <c r="F252" i="2"/>
  <c r="E253" i="2"/>
  <c r="F253" i="2"/>
  <c r="E254" i="2"/>
  <c r="F254" i="2"/>
  <c r="E255" i="2"/>
  <c r="F255" i="2"/>
  <c r="E256" i="2"/>
  <c r="F256" i="2"/>
  <c r="E257" i="2"/>
  <c r="F257" i="2"/>
  <c r="E258" i="2"/>
  <c r="F258" i="2"/>
  <c r="E259" i="2"/>
  <c r="F259" i="2"/>
  <c r="E260" i="2"/>
  <c r="F260" i="2"/>
  <c r="E261" i="2"/>
  <c r="F261" i="2"/>
  <c r="E262" i="2"/>
  <c r="F262" i="2"/>
  <c r="G241" i="2"/>
  <c r="H241" i="2"/>
  <c r="I241" i="2"/>
  <c r="J241" i="2"/>
  <c r="K241" i="2"/>
  <c r="L241" i="2"/>
  <c r="M241" i="2"/>
  <c r="N241" i="2"/>
  <c r="O241" i="2"/>
  <c r="P241" i="2"/>
  <c r="Q241" i="2"/>
  <c r="R241" i="2"/>
  <c r="S241" i="2"/>
  <c r="T241" i="2"/>
  <c r="U241" i="2"/>
  <c r="V241" i="2"/>
  <c r="W241" i="2"/>
  <c r="X241" i="2"/>
  <c r="Y241" i="2"/>
  <c r="Z241" i="2"/>
  <c r="AA241" i="2"/>
  <c r="AB241" i="2"/>
  <c r="AC241" i="2"/>
  <c r="AD241" i="2"/>
  <c r="AE241" i="2"/>
  <c r="AF241" i="2"/>
  <c r="AG241" i="2"/>
  <c r="AH241" i="2"/>
  <c r="AI241" i="2"/>
  <c r="AJ241" i="2"/>
  <c r="AK241" i="2"/>
  <c r="AL241" i="2"/>
  <c r="AM241" i="2"/>
  <c r="AN241" i="2"/>
  <c r="AO241" i="2"/>
  <c r="AP241" i="2"/>
  <c r="AQ241" i="2"/>
  <c r="AR241" i="2"/>
  <c r="AS241" i="2"/>
  <c r="AT241" i="2"/>
  <c r="AU241" i="2"/>
  <c r="AV241" i="2"/>
  <c r="AW241" i="2"/>
  <c r="AX241" i="2"/>
  <c r="AY241" i="2"/>
  <c r="AZ241" i="2"/>
  <c r="BA241" i="2"/>
  <c r="BB241" i="2"/>
  <c r="BC241" i="2"/>
  <c r="BD241" i="2"/>
  <c r="BE241" i="2"/>
  <c r="BF241" i="2"/>
  <c r="BG241" i="2"/>
  <c r="BH241" i="2"/>
  <c r="BI241" i="2"/>
  <c r="BJ241" i="2"/>
  <c r="BK241" i="2"/>
  <c r="BL241" i="2"/>
  <c r="BM241" i="2"/>
  <c r="BN241" i="2"/>
  <c r="BO241" i="2"/>
  <c r="BP241" i="2"/>
  <c r="BQ241" i="2"/>
  <c r="BR241" i="2"/>
  <c r="BS241" i="2"/>
  <c r="E232" i="2"/>
  <c r="F232" i="2"/>
  <c r="E233" i="2"/>
  <c r="F233" i="2"/>
  <c r="E234" i="2"/>
  <c r="F234" i="2"/>
  <c r="E235" i="2"/>
  <c r="F235" i="2"/>
  <c r="E236" i="2"/>
  <c r="F236" i="2"/>
  <c r="E237" i="2"/>
  <c r="F237" i="2"/>
  <c r="E238" i="2"/>
  <c r="F238" i="2"/>
  <c r="E239" i="2"/>
  <c r="F239" i="2"/>
  <c r="E240" i="2"/>
  <c r="F240" i="2"/>
  <c r="G230" i="2"/>
  <c r="H230" i="2"/>
  <c r="I230" i="2"/>
  <c r="J230" i="2"/>
  <c r="M230" i="2"/>
  <c r="N230" i="2"/>
  <c r="O230" i="2"/>
  <c r="P230" i="2"/>
  <c r="Q230" i="2"/>
  <c r="R230" i="2"/>
  <c r="S230" i="2"/>
  <c r="T230" i="2"/>
  <c r="U230" i="2"/>
  <c r="V230" i="2"/>
  <c r="W230" i="2"/>
  <c r="X230" i="2"/>
  <c r="Y230" i="2"/>
  <c r="Z230" i="2"/>
  <c r="AA230" i="2"/>
  <c r="AB230" i="2"/>
  <c r="AC230" i="2"/>
  <c r="AD230" i="2"/>
  <c r="AE230" i="2"/>
  <c r="AF230" i="2"/>
  <c r="AG230" i="2"/>
  <c r="AH230" i="2"/>
  <c r="AI230" i="2"/>
  <c r="AJ230" i="2"/>
  <c r="AK230" i="2"/>
  <c r="AL230" i="2"/>
  <c r="AM230" i="2"/>
  <c r="AN230" i="2"/>
  <c r="AO230" i="2"/>
  <c r="AR230" i="2"/>
  <c r="AS230" i="2"/>
  <c r="AT230" i="2"/>
  <c r="AU230" i="2"/>
  <c r="AV230" i="2"/>
  <c r="AW230" i="2"/>
  <c r="AX230" i="2"/>
  <c r="AY230" i="2"/>
  <c r="AZ230" i="2"/>
  <c r="BA230" i="2"/>
  <c r="BB230" i="2"/>
  <c r="BD230" i="2"/>
  <c r="BE230" i="2"/>
  <c r="BF230" i="2"/>
  <c r="BG230" i="2"/>
  <c r="BH230" i="2"/>
  <c r="BI230" i="2"/>
  <c r="BJ230" i="2"/>
  <c r="BK230" i="2"/>
  <c r="BL230" i="2"/>
  <c r="BM230" i="2"/>
  <c r="BO230" i="2"/>
  <c r="BP230" i="2"/>
  <c r="BQ230" i="2"/>
  <c r="BR230" i="2"/>
  <c r="BS230" i="2"/>
  <c r="E215" i="2"/>
  <c r="F215" i="2"/>
  <c r="E216" i="2"/>
  <c r="F216" i="2"/>
  <c r="E217" i="2"/>
  <c r="F217" i="2"/>
  <c r="E218" i="2"/>
  <c r="F218" i="2"/>
  <c r="E219" i="2"/>
  <c r="F219" i="2"/>
  <c r="E220" i="2"/>
  <c r="F220" i="2"/>
  <c r="E221" i="2"/>
  <c r="F221" i="2"/>
  <c r="E222" i="2"/>
  <c r="F222" i="2"/>
  <c r="E224" i="2"/>
  <c r="F224" i="2"/>
  <c r="E225" i="2"/>
  <c r="F225" i="2"/>
  <c r="E227" i="2"/>
  <c r="F227" i="2"/>
  <c r="E228" i="2"/>
  <c r="E229" i="2"/>
  <c r="F229" i="2"/>
  <c r="G213" i="2"/>
  <c r="H213" i="2"/>
  <c r="I213" i="2"/>
  <c r="J213" i="2"/>
  <c r="K213" i="2"/>
  <c r="L213" i="2"/>
  <c r="M213" i="2"/>
  <c r="N213" i="2"/>
  <c r="O213" i="2"/>
  <c r="P213" i="2"/>
  <c r="Q213" i="2"/>
  <c r="R213" i="2"/>
  <c r="S213" i="2"/>
  <c r="T213" i="2"/>
  <c r="U213" i="2"/>
  <c r="V213" i="2"/>
  <c r="W213" i="2"/>
  <c r="X213" i="2"/>
  <c r="Y213" i="2"/>
  <c r="Z213" i="2"/>
  <c r="AA213" i="2"/>
  <c r="AB213" i="2"/>
  <c r="AC213" i="2"/>
  <c r="AD213" i="2"/>
  <c r="AE213" i="2"/>
  <c r="AF213" i="2"/>
  <c r="AG213" i="2"/>
  <c r="AH213" i="2"/>
  <c r="AI213" i="2"/>
  <c r="AJ213" i="2"/>
  <c r="AK213" i="2"/>
  <c r="AL213" i="2"/>
  <c r="AM213" i="2"/>
  <c r="AN213" i="2"/>
  <c r="AO213" i="2"/>
  <c r="AP213" i="2"/>
  <c r="AQ213" i="2"/>
  <c r="AR213" i="2"/>
  <c r="AS213" i="2"/>
  <c r="AT213" i="2"/>
  <c r="AU213" i="2"/>
  <c r="AV213" i="2"/>
  <c r="AW213" i="2"/>
  <c r="AX213" i="2"/>
  <c r="AY213" i="2"/>
  <c r="AZ213" i="2"/>
  <c r="BA213" i="2"/>
  <c r="BB213" i="2"/>
  <c r="BC213" i="2"/>
  <c r="BE213" i="2"/>
  <c r="BF213" i="2"/>
  <c r="BG213" i="2"/>
  <c r="BH213" i="2"/>
  <c r="BI213" i="2"/>
  <c r="BJ213" i="2"/>
  <c r="BK213" i="2"/>
  <c r="BL213" i="2"/>
  <c r="BM213" i="2"/>
  <c r="BN213" i="2"/>
  <c r="BO213" i="2"/>
  <c r="BP213" i="2"/>
  <c r="BQ213" i="2"/>
  <c r="BR213" i="2"/>
  <c r="BS213" i="2"/>
  <c r="E203" i="2"/>
  <c r="F203" i="2"/>
  <c r="E204" i="2"/>
  <c r="F204" i="2"/>
  <c r="E205" i="2"/>
  <c r="F205" i="2"/>
  <c r="E206" i="2"/>
  <c r="F206" i="2"/>
  <c r="E207" i="2"/>
  <c r="F207" i="2"/>
  <c r="E208" i="2"/>
  <c r="F208" i="2"/>
  <c r="E209" i="2"/>
  <c r="E210" i="2"/>
  <c r="F210" i="2"/>
  <c r="E211" i="2"/>
  <c r="F211" i="2"/>
  <c r="E212" i="2"/>
  <c r="F212" i="2"/>
  <c r="G201" i="2"/>
  <c r="H201" i="2"/>
  <c r="I201" i="2"/>
  <c r="J201" i="2"/>
  <c r="K201" i="2"/>
  <c r="L201" i="2"/>
  <c r="M201" i="2"/>
  <c r="N201" i="2"/>
  <c r="O201" i="2"/>
  <c r="P201" i="2"/>
  <c r="S201" i="2"/>
  <c r="T201" i="2"/>
  <c r="U201" i="2"/>
  <c r="V201" i="2"/>
  <c r="W201" i="2"/>
  <c r="X201" i="2"/>
  <c r="Y201" i="2"/>
  <c r="Z201" i="2"/>
  <c r="AA201" i="2"/>
  <c r="AB201" i="2"/>
  <c r="AC201" i="2"/>
  <c r="AD201" i="2"/>
  <c r="AE201" i="2"/>
  <c r="AF201" i="2"/>
  <c r="AG201" i="2"/>
  <c r="AH201" i="2"/>
  <c r="AI201" i="2"/>
  <c r="AJ201" i="2"/>
  <c r="AK201" i="2"/>
  <c r="AL201" i="2"/>
  <c r="AM201" i="2"/>
  <c r="AN201" i="2"/>
  <c r="AO201" i="2"/>
  <c r="AP201" i="2"/>
  <c r="AQ201" i="2"/>
  <c r="AR201" i="2"/>
  <c r="AS201" i="2"/>
  <c r="AT201" i="2"/>
  <c r="AU201" i="2"/>
  <c r="AV201" i="2"/>
  <c r="AW201" i="2"/>
  <c r="AX201" i="2"/>
  <c r="AY201" i="2"/>
  <c r="AZ201" i="2"/>
  <c r="BA201" i="2"/>
  <c r="BB201" i="2"/>
  <c r="BC201" i="2"/>
  <c r="BD201" i="2"/>
  <c r="BE201" i="2"/>
  <c r="BF201" i="2"/>
  <c r="BG201" i="2"/>
  <c r="BH201" i="2"/>
  <c r="BI201" i="2"/>
  <c r="BJ201" i="2"/>
  <c r="BK201" i="2"/>
  <c r="BL201" i="2"/>
  <c r="BM201" i="2"/>
  <c r="BN201" i="2"/>
  <c r="BO201" i="2"/>
  <c r="BP201" i="2"/>
  <c r="BQ201" i="2"/>
  <c r="BR201" i="2"/>
  <c r="BS201" i="2"/>
  <c r="E199" i="2"/>
  <c r="F199" i="2"/>
  <c r="E200" i="2"/>
  <c r="F200" i="2"/>
  <c r="G196" i="2"/>
  <c r="H196" i="2"/>
  <c r="I196" i="2"/>
  <c r="J196" i="2"/>
  <c r="K196" i="2"/>
  <c r="L196" i="2"/>
  <c r="M196" i="2"/>
  <c r="N196" i="2"/>
  <c r="O196" i="2"/>
  <c r="P196" i="2"/>
  <c r="S196" i="2"/>
  <c r="T196" i="2"/>
  <c r="U196" i="2"/>
  <c r="V196" i="2"/>
  <c r="W196" i="2"/>
  <c r="X196" i="2"/>
  <c r="AB196" i="2"/>
  <c r="AC196" i="2"/>
  <c r="AD196" i="2"/>
  <c r="AE196" i="2"/>
  <c r="AF196" i="2"/>
  <c r="AG196" i="2"/>
  <c r="AH196" i="2"/>
  <c r="AI196" i="2"/>
  <c r="AJ196" i="2"/>
  <c r="AK196" i="2"/>
  <c r="AL196" i="2"/>
  <c r="AM196" i="2"/>
  <c r="AN196" i="2"/>
  <c r="AO196" i="2"/>
  <c r="AP196" i="2"/>
  <c r="AQ196" i="2"/>
  <c r="AR196" i="2"/>
  <c r="AS196" i="2"/>
  <c r="AT196" i="2"/>
  <c r="AU196" i="2"/>
  <c r="AV196" i="2"/>
  <c r="AW196" i="2"/>
  <c r="AX196" i="2"/>
  <c r="AY196" i="2"/>
  <c r="AZ196" i="2"/>
  <c r="BA196" i="2"/>
  <c r="BB196" i="2"/>
  <c r="BE196" i="2"/>
  <c r="BF196" i="2"/>
  <c r="BG196" i="2"/>
  <c r="BH196" i="2"/>
  <c r="BI196" i="2"/>
  <c r="BJ196" i="2"/>
  <c r="BK196" i="2"/>
  <c r="BL196" i="2"/>
  <c r="BM196" i="2"/>
  <c r="BN196" i="2"/>
  <c r="BO196" i="2"/>
  <c r="BP196" i="2"/>
  <c r="BQ196" i="2"/>
  <c r="BR196" i="2"/>
  <c r="BS196" i="2"/>
  <c r="E172" i="2"/>
  <c r="F172" i="2"/>
  <c r="E173" i="2"/>
  <c r="F173" i="2"/>
  <c r="E175" i="2"/>
  <c r="F175" i="2"/>
  <c r="E176" i="2"/>
  <c r="F176" i="2"/>
  <c r="E177" i="2"/>
  <c r="F177" i="2"/>
  <c r="E178" i="2"/>
  <c r="F178" i="2"/>
  <c r="E179" i="2"/>
  <c r="F179" i="2"/>
  <c r="E180" i="2"/>
  <c r="F180" i="2"/>
  <c r="E181" i="2"/>
  <c r="F181" i="2"/>
  <c r="E182" i="2"/>
  <c r="F182" i="2"/>
  <c r="E183" i="2"/>
  <c r="F183" i="2"/>
  <c r="E184" i="2"/>
  <c r="F184" i="2"/>
  <c r="E185" i="2"/>
  <c r="F185" i="2"/>
  <c r="E187" i="2"/>
  <c r="F187" i="2"/>
  <c r="E188" i="2"/>
  <c r="E189" i="2"/>
  <c r="E190" i="2"/>
  <c r="F190" i="2"/>
  <c r="E191" i="2"/>
  <c r="F191" i="2"/>
  <c r="E192" i="2"/>
  <c r="E193" i="2"/>
  <c r="F193" i="2"/>
  <c r="E194" i="2"/>
  <c r="E195" i="2"/>
  <c r="F195" i="2"/>
  <c r="G170" i="2"/>
  <c r="H170" i="2"/>
  <c r="I170" i="2"/>
  <c r="J170" i="2"/>
  <c r="K170" i="2"/>
  <c r="L170" i="2"/>
  <c r="M170" i="2"/>
  <c r="N170" i="2"/>
  <c r="O170" i="2"/>
  <c r="P170" i="2"/>
  <c r="Q170" i="2"/>
  <c r="R170" i="2"/>
  <c r="S170" i="2"/>
  <c r="T170" i="2"/>
  <c r="U170" i="2"/>
  <c r="V170" i="2"/>
  <c r="W170" i="2"/>
  <c r="X170" i="2"/>
  <c r="Z170" i="2"/>
  <c r="AA170" i="2"/>
  <c r="AB170" i="2"/>
  <c r="AC170" i="2"/>
  <c r="AD170" i="2"/>
  <c r="AE170" i="2"/>
  <c r="AF170" i="2"/>
  <c r="AG170" i="2"/>
  <c r="AH170" i="2"/>
  <c r="AI170" i="2"/>
  <c r="AJ170" i="2"/>
  <c r="AK170" i="2"/>
  <c r="AL170" i="2"/>
  <c r="AM170" i="2"/>
  <c r="AN170" i="2"/>
  <c r="AO170" i="2"/>
  <c r="AP170" i="2"/>
  <c r="AQ170" i="2"/>
  <c r="AR170" i="2"/>
  <c r="AS170" i="2"/>
  <c r="AT170" i="2"/>
  <c r="AU170" i="2"/>
  <c r="AV170" i="2"/>
  <c r="AW170" i="2"/>
  <c r="AX170" i="2"/>
  <c r="AY170" i="2"/>
  <c r="AZ170" i="2"/>
  <c r="BA170" i="2"/>
  <c r="BB170" i="2"/>
  <c r="BE170" i="2"/>
  <c r="BF170" i="2"/>
  <c r="BG170" i="2"/>
  <c r="BH170" i="2"/>
  <c r="BI170" i="2"/>
  <c r="BJ170" i="2"/>
  <c r="BK170" i="2"/>
  <c r="BL170" i="2"/>
  <c r="BM170" i="2"/>
  <c r="BO170" i="2"/>
  <c r="BP170" i="2"/>
  <c r="BQ170" i="2"/>
  <c r="BR170" i="2"/>
  <c r="BS170" i="2"/>
  <c r="E151" i="2"/>
  <c r="F151" i="2"/>
  <c r="E152" i="2"/>
  <c r="F152" i="2"/>
  <c r="E153" i="2"/>
  <c r="F153" i="2"/>
  <c r="E154" i="2"/>
  <c r="F154" i="2"/>
  <c r="E155" i="2"/>
  <c r="F155" i="2"/>
  <c r="E156" i="2"/>
  <c r="F156" i="2"/>
  <c r="E157" i="2"/>
  <c r="F157" i="2"/>
  <c r="E158" i="2"/>
  <c r="F158" i="2"/>
  <c r="E159" i="2"/>
  <c r="F159" i="2"/>
  <c r="E160" i="2"/>
  <c r="E161" i="2"/>
  <c r="E162" i="2"/>
  <c r="E163" i="2"/>
  <c r="F163" i="2"/>
  <c r="E164" i="2"/>
  <c r="F164" i="2"/>
  <c r="E165" i="2"/>
  <c r="E166" i="2"/>
  <c r="E167" i="2"/>
  <c r="E168" i="2"/>
  <c r="F168" i="2"/>
  <c r="E169" i="2"/>
  <c r="F169" i="2"/>
  <c r="G149" i="2"/>
  <c r="H149" i="2"/>
  <c r="I149" i="2"/>
  <c r="J149" i="2"/>
  <c r="K149" i="2"/>
  <c r="L149" i="2"/>
  <c r="M149" i="2"/>
  <c r="N149" i="2"/>
  <c r="O149" i="2"/>
  <c r="P149" i="2"/>
  <c r="Q149" i="2"/>
  <c r="R149" i="2"/>
  <c r="S149" i="2"/>
  <c r="T149" i="2"/>
  <c r="U149" i="2"/>
  <c r="V149" i="2"/>
  <c r="W149" i="2"/>
  <c r="X149" i="2"/>
  <c r="Y149" i="2"/>
  <c r="Z149" i="2"/>
  <c r="AA149" i="2"/>
  <c r="AB149" i="2"/>
  <c r="AC149" i="2"/>
  <c r="AD149" i="2"/>
  <c r="AE149" i="2"/>
  <c r="AF149" i="2"/>
  <c r="AG149" i="2"/>
  <c r="AH149" i="2"/>
  <c r="AI149" i="2"/>
  <c r="AJ149" i="2"/>
  <c r="AK149" i="2"/>
  <c r="AL149" i="2"/>
  <c r="AM149" i="2"/>
  <c r="AN149" i="2"/>
  <c r="AO149" i="2"/>
  <c r="AP149" i="2"/>
  <c r="AQ149" i="2"/>
  <c r="AR149" i="2"/>
  <c r="AS149" i="2"/>
  <c r="AT149" i="2"/>
  <c r="AU149" i="2"/>
  <c r="AV149" i="2"/>
  <c r="AW149" i="2"/>
  <c r="AX149" i="2"/>
  <c r="AY149" i="2"/>
  <c r="AZ149" i="2"/>
  <c r="BA149" i="2"/>
  <c r="BB149" i="2"/>
  <c r="BC149" i="2"/>
  <c r="BD149" i="2"/>
  <c r="BE149" i="2"/>
  <c r="BF149" i="2"/>
  <c r="BG149" i="2"/>
  <c r="BH149" i="2"/>
  <c r="BI149" i="2"/>
  <c r="BJ149" i="2"/>
  <c r="BK149" i="2"/>
  <c r="BL149" i="2"/>
  <c r="BM149" i="2"/>
  <c r="BN149" i="2"/>
  <c r="BO149" i="2"/>
  <c r="BP149" i="2"/>
  <c r="BQ149" i="2"/>
  <c r="BR149" i="2"/>
  <c r="BS149" i="2"/>
  <c r="E146" i="2"/>
  <c r="F146" i="2"/>
  <c r="E147" i="2"/>
  <c r="F147" i="2"/>
  <c r="E148" i="2"/>
  <c r="F148" i="2"/>
  <c r="G144" i="2"/>
  <c r="H144" i="2"/>
  <c r="I144" i="2"/>
  <c r="J144" i="2"/>
  <c r="K144" i="2"/>
  <c r="L144" i="2"/>
  <c r="M144" i="2"/>
  <c r="N144" i="2"/>
  <c r="O144" i="2"/>
  <c r="P144" i="2"/>
  <c r="Q144" i="2"/>
  <c r="R144" i="2"/>
  <c r="S144" i="2"/>
  <c r="T144" i="2"/>
  <c r="U144" i="2"/>
  <c r="V144" i="2"/>
  <c r="W144" i="2"/>
  <c r="X144" i="2"/>
  <c r="Y144" i="2"/>
  <c r="Z144" i="2"/>
  <c r="AA144" i="2"/>
  <c r="AB144" i="2"/>
  <c r="AC144" i="2"/>
  <c r="AD144" i="2"/>
  <c r="AE144" i="2"/>
  <c r="AF144" i="2"/>
  <c r="AG144" i="2"/>
  <c r="AH144" i="2"/>
  <c r="AI144" i="2"/>
  <c r="AJ144" i="2"/>
  <c r="AK144" i="2"/>
  <c r="AL144" i="2"/>
  <c r="AM144" i="2"/>
  <c r="AN144" i="2"/>
  <c r="AO144" i="2"/>
  <c r="AP144" i="2"/>
  <c r="AQ144" i="2"/>
  <c r="AR144" i="2"/>
  <c r="AS144" i="2"/>
  <c r="AT144" i="2"/>
  <c r="AU144" i="2"/>
  <c r="AV144" i="2"/>
  <c r="AW144" i="2"/>
  <c r="AX144" i="2"/>
  <c r="AY144" i="2"/>
  <c r="AZ144" i="2"/>
  <c r="BA144" i="2"/>
  <c r="BB144" i="2"/>
  <c r="BD144" i="2"/>
  <c r="BE144" i="2"/>
  <c r="BF144" i="2"/>
  <c r="BG144" i="2"/>
  <c r="BH144" i="2"/>
  <c r="BI144" i="2"/>
  <c r="BJ144" i="2"/>
  <c r="BK144" i="2"/>
  <c r="BL144" i="2"/>
  <c r="BM144" i="2"/>
  <c r="BN144" i="2"/>
  <c r="BO144" i="2"/>
  <c r="BP144" i="2"/>
  <c r="BQ144" i="2"/>
  <c r="BR144" i="2"/>
  <c r="BS144" i="2"/>
  <c r="E133" i="2"/>
  <c r="F133" i="2"/>
  <c r="E134" i="2"/>
  <c r="F134" i="2"/>
  <c r="E135" i="2"/>
  <c r="F135" i="2"/>
  <c r="E136" i="2"/>
  <c r="F136" i="2"/>
  <c r="E137" i="2"/>
  <c r="F137" i="2"/>
  <c r="E138" i="2"/>
  <c r="F138" i="2"/>
  <c r="E139" i="2"/>
  <c r="F139" i="2"/>
  <c r="E140" i="2"/>
  <c r="E141" i="2"/>
  <c r="F141" i="2"/>
  <c r="E142" i="2"/>
  <c r="F142" i="2"/>
  <c r="E143" i="2"/>
  <c r="F143" i="2"/>
  <c r="E113" i="2"/>
  <c r="F113" i="2"/>
  <c r="E114" i="2"/>
  <c r="F114" i="2"/>
  <c r="E115" i="2"/>
  <c r="F115" i="2"/>
  <c r="E116" i="2"/>
  <c r="F116" i="2"/>
  <c r="E117" i="2"/>
  <c r="F117" i="2"/>
  <c r="E118" i="2"/>
  <c r="F118" i="2"/>
  <c r="E121" i="2"/>
  <c r="F121" i="2"/>
  <c r="E122" i="2"/>
  <c r="F122" i="2"/>
  <c r="E123" i="2"/>
  <c r="F123" i="2"/>
  <c r="E124" i="2"/>
  <c r="F124" i="2"/>
  <c r="E125" i="2"/>
  <c r="F125" i="2"/>
  <c r="E126" i="2"/>
  <c r="F126" i="2"/>
  <c r="E127" i="2"/>
  <c r="F127" i="2"/>
  <c r="E128" i="2"/>
  <c r="F128" i="2"/>
  <c r="G131" i="2"/>
  <c r="H131" i="2"/>
  <c r="I131" i="2"/>
  <c r="J131" i="2"/>
  <c r="K131" i="2"/>
  <c r="L131" i="2"/>
  <c r="M131" i="2"/>
  <c r="N131" i="2"/>
  <c r="O131" i="2"/>
  <c r="P131" i="2"/>
  <c r="Q131" i="2"/>
  <c r="R131" i="2"/>
  <c r="S131" i="2"/>
  <c r="T131" i="2"/>
  <c r="U131" i="2"/>
  <c r="V131" i="2"/>
  <c r="W131" i="2"/>
  <c r="X131" i="2"/>
  <c r="Y131" i="2"/>
  <c r="Z131" i="2"/>
  <c r="AA131" i="2"/>
  <c r="AB131" i="2"/>
  <c r="AC131" i="2"/>
  <c r="AD131" i="2"/>
  <c r="AE131" i="2"/>
  <c r="AF131" i="2"/>
  <c r="AG131" i="2"/>
  <c r="AH131" i="2"/>
  <c r="AI131" i="2"/>
  <c r="AJ131" i="2"/>
  <c r="AK131" i="2"/>
  <c r="AL131" i="2"/>
  <c r="AM131" i="2"/>
  <c r="AN131" i="2"/>
  <c r="AO131" i="2"/>
  <c r="AP131" i="2"/>
  <c r="AQ131" i="2"/>
  <c r="AR131" i="2"/>
  <c r="AS131" i="2"/>
  <c r="AT131" i="2"/>
  <c r="AU131" i="2"/>
  <c r="AV131" i="2"/>
  <c r="AW131" i="2"/>
  <c r="AX131" i="2"/>
  <c r="AY131" i="2"/>
  <c r="AZ131" i="2"/>
  <c r="BA131" i="2"/>
  <c r="BB131" i="2"/>
  <c r="BC131" i="2"/>
  <c r="BD131" i="2"/>
  <c r="BE131" i="2"/>
  <c r="BF131" i="2"/>
  <c r="BG131" i="2"/>
  <c r="BH131" i="2"/>
  <c r="BI131" i="2"/>
  <c r="BJ131" i="2"/>
  <c r="BK131" i="2"/>
  <c r="BL131" i="2"/>
  <c r="BM131" i="2"/>
  <c r="BN131" i="2"/>
  <c r="BO131" i="2"/>
  <c r="BP131" i="2"/>
  <c r="BQ131" i="2"/>
  <c r="BR131" i="2"/>
  <c r="BS131" i="2"/>
  <c r="G129" i="2"/>
  <c r="H129" i="2"/>
  <c r="I129" i="2"/>
  <c r="J129" i="2"/>
  <c r="K129" i="2"/>
  <c r="L129" i="2"/>
  <c r="M129" i="2"/>
  <c r="N129" i="2"/>
  <c r="O129" i="2"/>
  <c r="P129" i="2"/>
  <c r="Q129" i="2"/>
  <c r="R129" i="2"/>
  <c r="S129" i="2"/>
  <c r="T129" i="2"/>
  <c r="U129" i="2"/>
  <c r="V129" i="2"/>
  <c r="W129" i="2"/>
  <c r="X129" i="2"/>
  <c r="Y129" i="2"/>
  <c r="Z129" i="2"/>
  <c r="AA129" i="2"/>
  <c r="AB129" i="2"/>
  <c r="AC129" i="2"/>
  <c r="AD129" i="2"/>
  <c r="AE129" i="2"/>
  <c r="AF129" i="2"/>
  <c r="AG129" i="2"/>
  <c r="AH129" i="2"/>
  <c r="AI129" i="2"/>
  <c r="AJ129" i="2"/>
  <c r="AK129" i="2"/>
  <c r="AL129" i="2"/>
  <c r="AM129" i="2"/>
  <c r="AN129" i="2"/>
  <c r="AO129" i="2"/>
  <c r="AP129" i="2"/>
  <c r="AQ129" i="2"/>
  <c r="AR129" i="2"/>
  <c r="AS129" i="2"/>
  <c r="AT129" i="2"/>
  <c r="AU129" i="2"/>
  <c r="AV129" i="2"/>
  <c r="AW129" i="2"/>
  <c r="AX129" i="2"/>
  <c r="AY129" i="2"/>
  <c r="AZ129" i="2"/>
  <c r="BA129" i="2"/>
  <c r="BB129" i="2"/>
  <c r="BC129" i="2"/>
  <c r="BD129" i="2"/>
  <c r="BE129" i="2"/>
  <c r="BF129" i="2"/>
  <c r="BG129" i="2"/>
  <c r="BH129" i="2"/>
  <c r="BI129" i="2"/>
  <c r="BJ129" i="2"/>
  <c r="BK129" i="2"/>
  <c r="BL129" i="2"/>
  <c r="BM129" i="2"/>
  <c r="BN129" i="2"/>
  <c r="BO129" i="2"/>
  <c r="BP129" i="2"/>
  <c r="BQ129" i="2"/>
  <c r="BR129" i="2"/>
  <c r="BS129" i="2"/>
  <c r="G119" i="2"/>
  <c r="H119" i="2"/>
  <c r="I119" i="2"/>
  <c r="J119" i="2"/>
  <c r="K119" i="2"/>
  <c r="L119" i="2"/>
  <c r="M119" i="2"/>
  <c r="N119" i="2"/>
  <c r="O119" i="2"/>
  <c r="P119" i="2"/>
  <c r="Q119" i="2"/>
  <c r="R119" i="2"/>
  <c r="S119" i="2"/>
  <c r="T119" i="2"/>
  <c r="U119" i="2"/>
  <c r="V119" i="2"/>
  <c r="W119" i="2"/>
  <c r="X119" i="2"/>
  <c r="Y119" i="2"/>
  <c r="Z119" i="2"/>
  <c r="AA119" i="2"/>
  <c r="AB119" i="2"/>
  <c r="AC119" i="2"/>
  <c r="AD119" i="2"/>
  <c r="AE119" i="2"/>
  <c r="AF119" i="2"/>
  <c r="AG119" i="2"/>
  <c r="AH119" i="2"/>
  <c r="AI119" i="2"/>
  <c r="AJ119" i="2"/>
  <c r="AK119" i="2"/>
  <c r="AL119" i="2"/>
  <c r="AM119" i="2"/>
  <c r="AN119" i="2"/>
  <c r="AO119" i="2"/>
  <c r="AP119" i="2"/>
  <c r="AQ119" i="2"/>
  <c r="AR119" i="2"/>
  <c r="AS119" i="2"/>
  <c r="AT119" i="2"/>
  <c r="AU119" i="2"/>
  <c r="AV119" i="2"/>
  <c r="AW119" i="2"/>
  <c r="AX119" i="2"/>
  <c r="AY119" i="2"/>
  <c r="AZ119" i="2"/>
  <c r="BA119" i="2"/>
  <c r="BB119" i="2"/>
  <c r="BC119" i="2"/>
  <c r="BD119" i="2"/>
  <c r="BE119" i="2"/>
  <c r="BF119" i="2"/>
  <c r="BG119" i="2"/>
  <c r="BH119" i="2"/>
  <c r="BI119" i="2"/>
  <c r="BJ119" i="2"/>
  <c r="BK119" i="2"/>
  <c r="BL119" i="2"/>
  <c r="BM119" i="2"/>
  <c r="BN119" i="2"/>
  <c r="BO119" i="2"/>
  <c r="BP119" i="2"/>
  <c r="BQ119" i="2"/>
  <c r="BR119" i="2"/>
  <c r="BS119" i="2"/>
  <c r="G111" i="2"/>
  <c r="H111" i="2"/>
  <c r="I111" i="2"/>
  <c r="J111" i="2"/>
  <c r="K111" i="2"/>
  <c r="L111" i="2"/>
  <c r="M111" i="2"/>
  <c r="N111" i="2"/>
  <c r="O111" i="2"/>
  <c r="P111" i="2"/>
  <c r="S111" i="2"/>
  <c r="T111" i="2"/>
  <c r="U111" i="2"/>
  <c r="V111" i="2"/>
  <c r="W111" i="2"/>
  <c r="X111" i="2"/>
  <c r="Y111" i="2"/>
  <c r="Z111" i="2"/>
  <c r="AA111" i="2"/>
  <c r="AB111" i="2"/>
  <c r="AC111" i="2"/>
  <c r="AD111" i="2"/>
  <c r="AE111" i="2"/>
  <c r="AF111" i="2"/>
  <c r="AG111" i="2"/>
  <c r="AH111" i="2"/>
  <c r="AI111" i="2"/>
  <c r="AJ111" i="2"/>
  <c r="AK111" i="2"/>
  <c r="AL111" i="2"/>
  <c r="AM111" i="2"/>
  <c r="AN111" i="2"/>
  <c r="AO111" i="2"/>
  <c r="AP111" i="2"/>
  <c r="AQ111" i="2"/>
  <c r="AR111" i="2"/>
  <c r="AS111" i="2"/>
  <c r="AT111" i="2"/>
  <c r="AU111" i="2"/>
  <c r="AV111" i="2"/>
  <c r="AW111" i="2"/>
  <c r="AX111" i="2"/>
  <c r="AY111" i="2"/>
  <c r="AZ111" i="2"/>
  <c r="BA111" i="2"/>
  <c r="BB111" i="2"/>
  <c r="BD111" i="2"/>
  <c r="BE111" i="2"/>
  <c r="BF111" i="2"/>
  <c r="BG111" i="2"/>
  <c r="BH111" i="2"/>
  <c r="BI111" i="2"/>
  <c r="BJ111" i="2"/>
  <c r="BK111" i="2"/>
  <c r="BL111" i="2"/>
  <c r="BM111" i="2"/>
  <c r="BN111" i="2"/>
  <c r="BO111" i="2"/>
  <c r="BP111" i="2"/>
  <c r="BQ111" i="2"/>
  <c r="BR111" i="2"/>
  <c r="BS111" i="2"/>
  <c r="E88" i="2"/>
  <c r="F88" i="2"/>
  <c r="E89" i="2"/>
  <c r="F89" i="2"/>
  <c r="E91" i="2"/>
  <c r="F91" i="2"/>
  <c r="E96" i="2"/>
  <c r="F96" i="2"/>
  <c r="E97" i="2"/>
  <c r="F97" i="2"/>
  <c r="E100" i="2"/>
  <c r="F100" i="2"/>
  <c r="E101" i="2"/>
  <c r="F101" i="2"/>
  <c r="E102" i="2"/>
  <c r="F102" i="2"/>
  <c r="E103" i="2"/>
  <c r="F103" i="2"/>
  <c r="E104" i="2"/>
  <c r="E105" i="2"/>
  <c r="F105" i="2"/>
  <c r="E106" i="2"/>
  <c r="F106" i="2"/>
  <c r="E107" i="2"/>
  <c r="F107" i="2"/>
  <c r="E108" i="2"/>
  <c r="F108" i="2"/>
  <c r="E109" i="2"/>
  <c r="F109" i="2"/>
  <c r="E83" i="2"/>
  <c r="F83" i="2"/>
  <c r="E85" i="2"/>
  <c r="F85" i="2"/>
  <c r="E87" i="2"/>
  <c r="F87" i="2"/>
  <c r="E54" i="2"/>
  <c r="F54" i="2"/>
  <c r="E55" i="2"/>
  <c r="F55" i="2"/>
  <c r="E56" i="2"/>
  <c r="F56" i="2"/>
  <c r="E57" i="2"/>
  <c r="F57" i="2"/>
  <c r="E58" i="2"/>
  <c r="F58" i="2"/>
  <c r="E59" i="2"/>
  <c r="F59" i="2"/>
  <c r="E60" i="2"/>
  <c r="F60" i="2"/>
  <c r="E61" i="2"/>
  <c r="F61" i="2"/>
  <c r="E62" i="2"/>
  <c r="E63" i="2"/>
  <c r="E64" i="2"/>
  <c r="E65" i="2"/>
  <c r="F65" i="2"/>
  <c r="E66" i="2"/>
  <c r="F66" i="2"/>
  <c r="E67" i="2"/>
  <c r="E68" i="2"/>
  <c r="F68" i="2"/>
  <c r="E69" i="2"/>
  <c r="F69" i="2"/>
  <c r="E70" i="2"/>
  <c r="F70" i="2"/>
  <c r="E71" i="2"/>
  <c r="E72" i="2"/>
  <c r="E73" i="2"/>
  <c r="F73" i="2"/>
  <c r="E74" i="2"/>
  <c r="F74" i="2"/>
  <c r="E75" i="2"/>
  <c r="F75" i="2"/>
  <c r="E76" i="2"/>
  <c r="F76" i="2"/>
  <c r="E77" i="2"/>
  <c r="F77" i="2"/>
  <c r="E78" i="2"/>
  <c r="E79" i="2"/>
  <c r="F79" i="2"/>
  <c r="E80" i="2"/>
  <c r="E41" i="2"/>
  <c r="F41" i="2"/>
  <c r="E42" i="2"/>
  <c r="F42" i="2"/>
  <c r="E43" i="2"/>
  <c r="F43" i="2"/>
  <c r="E44" i="2"/>
  <c r="F44" i="2"/>
  <c r="E45" i="2"/>
  <c r="F45" i="2"/>
  <c r="E46" i="2"/>
  <c r="F46" i="2"/>
  <c r="E47" i="2"/>
  <c r="E48" i="2"/>
  <c r="F48" i="2"/>
  <c r="E49" i="2"/>
  <c r="F49" i="2"/>
  <c r="E50" i="2"/>
  <c r="F50" i="2"/>
  <c r="E51" i="2"/>
  <c r="F51" i="2"/>
  <c r="E8" i="2"/>
  <c r="F8" i="2"/>
  <c r="E9" i="2"/>
  <c r="F9" i="2"/>
  <c r="E10" i="2"/>
  <c r="E11" i="2"/>
  <c r="F11" i="2"/>
  <c r="E12" i="2"/>
  <c r="F12" i="2"/>
  <c r="E13" i="2"/>
  <c r="F13" i="2"/>
  <c r="E14" i="2"/>
  <c r="F14" i="2"/>
  <c r="E15" i="2"/>
  <c r="F15" i="2"/>
  <c r="E16" i="2"/>
  <c r="F16" i="2"/>
  <c r="E17" i="2"/>
  <c r="F17" i="2"/>
  <c r="E18" i="2"/>
  <c r="F18" i="2"/>
  <c r="E19" i="2"/>
  <c r="F19" i="2"/>
  <c r="E20" i="2"/>
  <c r="F20" i="2"/>
  <c r="E21" i="2"/>
  <c r="F21" i="2"/>
  <c r="E22" i="2"/>
  <c r="F22" i="2"/>
  <c r="E23" i="2"/>
  <c r="F23" i="2"/>
  <c r="E24" i="2"/>
  <c r="F24" i="2"/>
  <c r="E25" i="2"/>
  <c r="F25" i="2"/>
  <c r="E26" i="2"/>
  <c r="F26" i="2"/>
  <c r="E27" i="2"/>
  <c r="E28" i="2"/>
  <c r="E29" i="2"/>
  <c r="E30" i="2"/>
  <c r="E31" i="2"/>
  <c r="F31" i="2"/>
  <c r="E32" i="2"/>
  <c r="F32" i="2"/>
  <c r="E33" i="2"/>
  <c r="F33" i="2"/>
  <c r="E34" i="2"/>
  <c r="F34" i="2"/>
  <c r="E35" i="2"/>
  <c r="E36" i="2"/>
  <c r="E37" i="2"/>
  <c r="F37" i="2"/>
  <c r="E38" i="2"/>
  <c r="G81" i="2"/>
  <c r="H81" i="2"/>
  <c r="I81" i="2"/>
  <c r="J81" i="2"/>
  <c r="K81" i="2"/>
  <c r="L81" i="2"/>
  <c r="M81" i="2"/>
  <c r="N81" i="2"/>
  <c r="O81" i="2"/>
  <c r="P81" i="2"/>
  <c r="Q81" i="2"/>
  <c r="R81" i="2"/>
  <c r="S81" i="2"/>
  <c r="T81" i="2"/>
  <c r="U81" i="2"/>
  <c r="V81" i="2"/>
  <c r="W81" i="2"/>
  <c r="X81" i="2"/>
  <c r="Z81" i="2"/>
  <c r="AA81" i="2"/>
  <c r="AB81" i="2"/>
  <c r="AC81" i="2"/>
  <c r="AD81" i="2"/>
  <c r="AE81" i="2"/>
  <c r="AF81" i="2"/>
  <c r="AG81" i="2"/>
  <c r="AH81" i="2"/>
  <c r="AI81" i="2"/>
  <c r="AJ81" i="2"/>
  <c r="AK81" i="2"/>
  <c r="AL81" i="2"/>
  <c r="AM81" i="2"/>
  <c r="AN81" i="2"/>
  <c r="AO81" i="2"/>
  <c r="AP81" i="2"/>
  <c r="AQ81" i="2"/>
  <c r="AR81" i="2"/>
  <c r="AS81" i="2"/>
  <c r="AT81" i="2"/>
  <c r="AU81" i="2"/>
  <c r="AV81" i="2"/>
  <c r="AW81" i="2"/>
  <c r="AX81" i="2"/>
  <c r="AY81" i="2"/>
  <c r="AZ81" i="2"/>
  <c r="BA81" i="2"/>
  <c r="BB81" i="2"/>
  <c r="BE81" i="2"/>
  <c r="BF81" i="2"/>
  <c r="BG81" i="2"/>
  <c r="BH81" i="2"/>
  <c r="BI81" i="2"/>
  <c r="BJ81" i="2"/>
  <c r="BK81" i="2"/>
  <c r="BL81" i="2"/>
  <c r="BM81" i="2"/>
  <c r="BN81" i="2"/>
  <c r="BO81" i="2"/>
  <c r="BP81" i="2"/>
  <c r="BQ81" i="2"/>
  <c r="BR81" i="2"/>
  <c r="BS81" i="2"/>
  <c r="G52" i="2"/>
  <c r="H52" i="2"/>
  <c r="I52" i="2"/>
  <c r="J52" i="2"/>
  <c r="K52" i="2"/>
  <c r="L52" i="2"/>
  <c r="M52" i="2"/>
  <c r="N52" i="2"/>
  <c r="O52" i="2"/>
  <c r="P52" i="2"/>
  <c r="Q52" i="2"/>
  <c r="R52" i="2"/>
  <c r="S52" i="2"/>
  <c r="T52" i="2"/>
  <c r="U52" i="2"/>
  <c r="V52" i="2"/>
  <c r="W52" i="2"/>
  <c r="X52" i="2"/>
  <c r="Z52" i="2"/>
  <c r="AA52" i="2"/>
  <c r="AB52" i="2"/>
  <c r="AC52" i="2"/>
  <c r="AD52" i="2"/>
  <c r="AE52" i="2"/>
  <c r="AF52" i="2"/>
  <c r="AG52" i="2"/>
  <c r="AH52" i="2"/>
  <c r="AI52" i="2"/>
  <c r="AJ52" i="2"/>
  <c r="AK52" i="2"/>
  <c r="AL52" i="2"/>
  <c r="AM52" i="2"/>
  <c r="AN52" i="2"/>
  <c r="AO52" i="2"/>
  <c r="AP52" i="2"/>
  <c r="AQ52" i="2"/>
  <c r="AR52" i="2"/>
  <c r="AS52" i="2"/>
  <c r="AT52" i="2"/>
  <c r="AU52" i="2"/>
  <c r="AV52" i="2"/>
  <c r="AW52" i="2"/>
  <c r="AX52" i="2"/>
  <c r="AY52" i="2"/>
  <c r="AZ52" i="2"/>
  <c r="BA52" i="2"/>
  <c r="BB52" i="2"/>
  <c r="BD52" i="2"/>
  <c r="BE52" i="2"/>
  <c r="BF52" i="2"/>
  <c r="BG52" i="2"/>
  <c r="BH52" i="2"/>
  <c r="BI52" i="2"/>
  <c r="BJ52" i="2"/>
  <c r="BK52" i="2"/>
  <c r="BL52" i="2"/>
  <c r="BM52" i="2"/>
  <c r="BN52" i="2"/>
  <c r="BO52" i="2"/>
  <c r="BP52" i="2"/>
  <c r="BQ52" i="2"/>
  <c r="BR52" i="2"/>
  <c r="BS52" i="2"/>
  <c r="G39" i="2"/>
  <c r="H39" i="2"/>
  <c r="I39" i="2"/>
  <c r="J39" i="2"/>
  <c r="K39" i="2"/>
  <c r="L39" i="2"/>
  <c r="M39" i="2"/>
  <c r="N39" i="2"/>
  <c r="O39" i="2"/>
  <c r="P39" i="2"/>
  <c r="Q39" i="2"/>
  <c r="R39" i="2"/>
  <c r="S39" i="2"/>
  <c r="T39" i="2"/>
  <c r="U39" i="2"/>
  <c r="V39" i="2"/>
  <c r="W39" i="2"/>
  <c r="X39" i="2"/>
  <c r="Z39" i="2"/>
  <c r="AA39" i="2"/>
  <c r="AB39" i="2"/>
  <c r="AC39" i="2"/>
  <c r="AD39" i="2"/>
  <c r="AE39" i="2"/>
  <c r="AF39" i="2"/>
  <c r="AG39" i="2"/>
  <c r="AH39" i="2"/>
  <c r="AI39" i="2"/>
  <c r="AJ39" i="2"/>
  <c r="AK39" i="2"/>
  <c r="AL39" i="2"/>
  <c r="AM39" i="2"/>
  <c r="AN39" i="2"/>
  <c r="AO39" i="2"/>
  <c r="AP39" i="2"/>
  <c r="AQ39" i="2"/>
  <c r="AR39" i="2"/>
  <c r="AS39" i="2"/>
  <c r="AT39" i="2"/>
  <c r="AU39" i="2"/>
  <c r="AV39" i="2"/>
  <c r="AW39" i="2"/>
  <c r="AX39" i="2"/>
  <c r="AY39" i="2"/>
  <c r="AZ39" i="2"/>
  <c r="BA39" i="2"/>
  <c r="BB39" i="2"/>
  <c r="BE39" i="2"/>
  <c r="BF39" i="2"/>
  <c r="BG39" i="2"/>
  <c r="BH39" i="2"/>
  <c r="BI39" i="2"/>
  <c r="BJ39" i="2"/>
  <c r="BK39" i="2"/>
  <c r="BL39" i="2"/>
  <c r="BM39" i="2"/>
  <c r="BO39" i="2"/>
  <c r="BP39" i="2"/>
  <c r="BQ39" i="2"/>
  <c r="BR39" i="2"/>
  <c r="BS39" i="2"/>
  <c r="E40" i="2"/>
  <c r="F40" i="2"/>
  <c r="F7" i="2"/>
  <c r="BC680" i="2"/>
  <c r="BC681" i="2" s="1"/>
  <c r="E680" i="2"/>
  <c r="E681" i="2" s="1"/>
  <c r="BC670" i="2"/>
  <c r="F670" i="2" s="1"/>
  <c r="BC669" i="2"/>
  <c r="F669" i="2" s="1"/>
  <c r="F668" i="2"/>
  <c r="BC665" i="2"/>
  <c r="F665" i="2" s="1"/>
  <c r="E665" i="2"/>
  <c r="F663" i="2"/>
  <c r="F664" i="2" s="1"/>
  <c r="E663" i="2"/>
  <c r="E664" i="2" s="1"/>
  <c r="Y659" i="2"/>
  <c r="Y662" i="2" s="1"/>
  <c r="BC658" i="2"/>
  <c r="BC662" i="2" s="1"/>
  <c r="AQ657" i="2"/>
  <c r="F657" i="2" s="1"/>
  <c r="AP657" i="2"/>
  <c r="E657" i="2" s="1"/>
  <c r="AQ656" i="2"/>
  <c r="AP656" i="2"/>
  <c r="R650" i="2"/>
  <c r="F650" i="2" s="1"/>
  <c r="Q650" i="2"/>
  <c r="E650" i="2" s="1"/>
  <c r="R649" i="2"/>
  <c r="F649" i="2" s="1"/>
  <c r="Q649" i="2"/>
  <c r="E649" i="2" s="1"/>
  <c r="BL643" i="2"/>
  <c r="BL662" i="2" s="1"/>
  <c r="BK643" i="2"/>
  <c r="BK662" i="2" s="1"/>
  <c r="BJ643" i="2"/>
  <c r="BJ662" i="2" s="1"/>
  <c r="BI643" i="2"/>
  <c r="BI662" i="2" s="1"/>
  <c r="R642" i="2"/>
  <c r="Q642" i="2"/>
  <c r="E642" i="2" s="1"/>
  <c r="F637" i="2"/>
  <c r="E637" i="2"/>
  <c r="Y633" i="2"/>
  <c r="F633" i="2" s="1"/>
  <c r="Y632" i="2"/>
  <c r="L632" i="2"/>
  <c r="K632" i="2"/>
  <c r="K636" i="2" s="1"/>
  <c r="BD631" i="2"/>
  <c r="BD636" i="2" s="1"/>
  <c r="BC631" i="2"/>
  <c r="BC636" i="2" s="1"/>
  <c r="Y631" i="2"/>
  <c r="F625" i="2"/>
  <c r="E625" i="2"/>
  <c r="BD614" i="2"/>
  <c r="BD624" i="2" s="1"/>
  <c r="F605" i="2"/>
  <c r="E605" i="2"/>
  <c r="Y600" i="2"/>
  <c r="F600" i="2" s="1"/>
  <c r="BD599" i="2"/>
  <c r="BD604" i="2" s="1"/>
  <c r="Y599" i="2"/>
  <c r="Y598" i="2"/>
  <c r="F598" i="2" s="1"/>
  <c r="Y597" i="2"/>
  <c r="F597" i="2" s="1"/>
  <c r="Y596" i="2"/>
  <c r="F585" i="2"/>
  <c r="E585" i="2"/>
  <c r="F579" i="2"/>
  <c r="E579" i="2"/>
  <c r="BC574" i="2"/>
  <c r="BC578" i="2" s="1"/>
  <c r="F567" i="2"/>
  <c r="E567" i="2"/>
  <c r="AQ563" i="2"/>
  <c r="AQ566" i="2" s="1"/>
  <c r="AP563" i="2"/>
  <c r="AP566" i="2" s="1"/>
  <c r="BL561" i="2"/>
  <c r="BL566" i="2" s="1"/>
  <c r="R560" i="2"/>
  <c r="R566" i="2" s="1"/>
  <c r="Q560" i="2"/>
  <c r="E560" i="2" s="1"/>
  <c r="BD559" i="2"/>
  <c r="BC559" i="2"/>
  <c r="BC558" i="2"/>
  <c r="BD551" i="2"/>
  <c r="F547" i="2"/>
  <c r="E547" i="2"/>
  <c r="BC544" i="2"/>
  <c r="BC546" i="2" s="1"/>
  <c r="BN539" i="2"/>
  <c r="BN546" i="2" s="1"/>
  <c r="AQ539" i="2"/>
  <c r="AP539" i="2"/>
  <c r="AP546" i="2" s="1"/>
  <c r="F527" i="2"/>
  <c r="E527" i="2"/>
  <c r="Y518" i="2"/>
  <c r="Y526" i="2" s="1"/>
  <c r="F509" i="2"/>
  <c r="E509" i="2"/>
  <c r="F503" i="2"/>
  <c r="E503" i="2"/>
  <c r="F496" i="2"/>
  <c r="E496" i="2"/>
  <c r="BC490" i="2"/>
  <c r="F490" i="2" s="1"/>
  <c r="BC489" i="2"/>
  <c r="F489" i="2" s="1"/>
  <c r="Y485" i="2"/>
  <c r="Y495" i="2" s="1"/>
  <c r="BC484" i="2"/>
  <c r="F426" i="2"/>
  <c r="E426" i="2"/>
  <c r="F417" i="2"/>
  <c r="E417" i="2"/>
  <c r="BC415" i="2"/>
  <c r="F415" i="2" s="1"/>
  <c r="BC414" i="2"/>
  <c r="Y409" i="2"/>
  <c r="F409" i="2" s="1"/>
  <c r="F404" i="2"/>
  <c r="E404" i="2"/>
  <c r="BC395" i="2"/>
  <c r="Y395" i="2"/>
  <c r="BC392" i="2"/>
  <c r="Y392" i="2"/>
  <c r="BC390" i="2"/>
  <c r="Y388" i="2"/>
  <c r="BN387" i="2"/>
  <c r="F387" i="2" s="1"/>
  <c r="BN386" i="2"/>
  <c r="F386" i="2" s="1"/>
  <c r="BN385" i="2"/>
  <c r="F385" i="2" s="1"/>
  <c r="BN384" i="2"/>
  <c r="F384" i="2" s="1"/>
  <c r="BN383" i="2"/>
  <c r="F360" i="2"/>
  <c r="E360" i="2"/>
  <c r="BC357" i="2"/>
  <c r="BC359" i="2" s="1"/>
  <c r="F353" i="2"/>
  <c r="E353" i="2"/>
  <c r="F350" i="2"/>
  <c r="E350" i="2"/>
  <c r="Y349" i="2"/>
  <c r="F349" i="2" s="1"/>
  <c r="E349" i="2"/>
  <c r="F348" i="2"/>
  <c r="E348" i="2"/>
  <c r="F347" i="2"/>
  <c r="E347" i="2"/>
  <c r="BC346" i="2"/>
  <c r="F346" i="2" s="1"/>
  <c r="E346" i="2"/>
  <c r="F345" i="2"/>
  <c r="E345" i="2"/>
  <c r="BL344" i="2"/>
  <c r="BL351" i="2" s="1"/>
  <c r="BK344" i="2"/>
  <c r="E344" i="2" s="1"/>
  <c r="Y344" i="2"/>
  <c r="F343" i="2"/>
  <c r="E343" i="2"/>
  <c r="BC342" i="2"/>
  <c r="Y342" i="2"/>
  <c r="E342" i="2"/>
  <c r="BC341" i="2"/>
  <c r="Y341" i="2"/>
  <c r="E341" i="2"/>
  <c r="F340" i="2"/>
  <c r="E340" i="2"/>
  <c r="BN339" i="2"/>
  <c r="F339" i="2" s="1"/>
  <c r="E339" i="2"/>
  <c r="BN338" i="2"/>
  <c r="F338" i="2" s="1"/>
  <c r="E338" i="2"/>
  <c r="F337" i="2"/>
  <c r="E337" i="2"/>
  <c r="F336" i="2"/>
  <c r="E336" i="2"/>
  <c r="F335" i="2"/>
  <c r="E335" i="2"/>
  <c r="F334" i="2"/>
  <c r="E334" i="2"/>
  <c r="BN328" i="2"/>
  <c r="F328" i="2" s="1"/>
  <c r="BD323" i="2"/>
  <c r="BD333" i="2" s="1"/>
  <c r="AA320" i="2"/>
  <c r="AA333" i="2" s="1"/>
  <c r="Z320" i="2"/>
  <c r="Z333" i="2" s="1"/>
  <c r="Y320" i="2"/>
  <c r="Y319" i="2"/>
  <c r="BN318" i="2"/>
  <c r="F318" i="2" s="1"/>
  <c r="BN317" i="2"/>
  <c r="F317" i="2" s="1"/>
  <c r="BN316" i="2"/>
  <c r="F316" i="2" s="1"/>
  <c r="BN315" i="2"/>
  <c r="F315" i="2" s="1"/>
  <c r="F299" i="2"/>
  <c r="E299" i="2"/>
  <c r="F297" i="2"/>
  <c r="F298" i="2" s="1"/>
  <c r="E297" i="2"/>
  <c r="E298" i="2" s="1"/>
  <c r="BN293" i="2"/>
  <c r="F293" i="2" s="1"/>
  <c r="BN292" i="2"/>
  <c r="F292" i="2" s="1"/>
  <c r="F284" i="2"/>
  <c r="E284" i="2"/>
  <c r="BL278" i="2"/>
  <c r="BL283" i="2" s="1"/>
  <c r="BK278" i="2"/>
  <c r="BK283" i="2" s="1"/>
  <c r="Y278" i="2"/>
  <c r="Y276" i="2"/>
  <c r="F276" i="2" s="1"/>
  <c r="Y275" i="2"/>
  <c r="BC269" i="2"/>
  <c r="F269" i="2" s="1"/>
  <c r="BC266" i="2"/>
  <c r="BC283" i="2" s="1"/>
  <c r="E266" i="2"/>
  <c r="F264" i="2"/>
  <c r="F265" i="2" s="1"/>
  <c r="E264" i="2"/>
  <c r="E265" i="2" s="1"/>
  <c r="BD244" i="2"/>
  <c r="BD263" i="2" s="1"/>
  <c r="F242" i="2"/>
  <c r="E242" i="2"/>
  <c r="F231" i="2"/>
  <c r="E231" i="2"/>
  <c r="BC228" i="2"/>
  <c r="F228" i="2" s="1"/>
  <c r="BC226" i="2"/>
  <c r="L226" i="2"/>
  <c r="K226" i="2"/>
  <c r="E226" i="2" s="1"/>
  <c r="BN223" i="2"/>
  <c r="BN230" i="2" s="1"/>
  <c r="AQ223" i="2"/>
  <c r="AP223" i="2"/>
  <c r="E223" i="2" s="1"/>
  <c r="F214" i="2"/>
  <c r="E214" i="2"/>
  <c r="BD209" i="2"/>
  <c r="F209" i="2" s="1"/>
  <c r="F202" i="2"/>
  <c r="E202" i="2"/>
  <c r="R198" i="2"/>
  <c r="R201" i="2" s="1"/>
  <c r="Q198" i="2"/>
  <c r="Q201" i="2" s="1"/>
  <c r="F197" i="2"/>
  <c r="E197" i="2"/>
  <c r="BC194" i="2"/>
  <c r="F194" i="2" s="1"/>
  <c r="BC192" i="2"/>
  <c r="F192" i="2" s="1"/>
  <c r="BD189" i="2"/>
  <c r="BC189" i="2"/>
  <c r="Y189" i="2"/>
  <c r="BD188" i="2"/>
  <c r="AA186" i="2"/>
  <c r="F186" i="2" s="1"/>
  <c r="Z186" i="2"/>
  <c r="Z196" i="2" s="1"/>
  <c r="R174" i="2"/>
  <c r="F174" i="2" s="1"/>
  <c r="Q174" i="2"/>
  <c r="Q196" i="2" s="1"/>
  <c r="F171" i="2"/>
  <c r="E171" i="2"/>
  <c r="Y167" i="2"/>
  <c r="Y170" i="2" s="1"/>
  <c r="BD166" i="2"/>
  <c r="F166" i="2" s="1"/>
  <c r="BD165" i="2"/>
  <c r="BC162" i="2"/>
  <c r="BC170" i="2" s="1"/>
  <c r="BN161" i="2"/>
  <c r="F161" i="2" s="1"/>
  <c r="BN160" i="2"/>
  <c r="F150" i="2"/>
  <c r="E150" i="2"/>
  <c r="F145" i="2"/>
  <c r="E145" i="2"/>
  <c r="BC140" i="2"/>
  <c r="BC144" i="2" s="1"/>
  <c r="F132" i="2"/>
  <c r="E132" i="2"/>
  <c r="F130" i="2"/>
  <c r="F131" i="2" s="1"/>
  <c r="E130" i="2"/>
  <c r="E131" i="2" s="1"/>
  <c r="F120" i="2"/>
  <c r="E120" i="2"/>
  <c r="F112" i="2"/>
  <c r="E112" i="2"/>
  <c r="BC110" i="2"/>
  <c r="R110" i="2"/>
  <c r="Q110" i="2"/>
  <c r="E110" i="2" s="1"/>
  <c r="BC104" i="2"/>
  <c r="F104" i="2" s="1"/>
  <c r="R99" i="2"/>
  <c r="F99" i="2" s="1"/>
  <c r="Q99" i="2"/>
  <c r="E99" i="2" s="1"/>
  <c r="R98" i="2"/>
  <c r="F98" i="2" s="1"/>
  <c r="Q98" i="2"/>
  <c r="E98" i="2" s="1"/>
  <c r="R95" i="2"/>
  <c r="F95" i="2" s="1"/>
  <c r="Q95" i="2"/>
  <c r="E95" i="2" s="1"/>
  <c r="R94" i="2"/>
  <c r="F94" i="2" s="1"/>
  <c r="Q94" i="2"/>
  <c r="E94" i="2" s="1"/>
  <c r="R93" i="2"/>
  <c r="F93" i="2" s="1"/>
  <c r="Q93" i="2"/>
  <c r="E93" i="2" s="1"/>
  <c r="R92" i="2"/>
  <c r="F92" i="2" s="1"/>
  <c r="Q92" i="2"/>
  <c r="E92" i="2" s="1"/>
  <c r="R90" i="2"/>
  <c r="F90" i="2" s="1"/>
  <c r="Q90" i="2"/>
  <c r="E90" i="2" s="1"/>
  <c r="R86" i="2"/>
  <c r="F86" i="2" s="1"/>
  <c r="Q86" i="2"/>
  <c r="E86" i="2" s="1"/>
  <c r="R84" i="2"/>
  <c r="F84" i="2" s="1"/>
  <c r="Q84" i="2"/>
  <c r="E84" i="2" s="1"/>
  <c r="R82" i="2"/>
  <c r="F82" i="2" s="1"/>
  <c r="Q82" i="2"/>
  <c r="BC80" i="2"/>
  <c r="F80" i="2" s="1"/>
  <c r="BC78" i="2"/>
  <c r="F78" i="2" s="1"/>
  <c r="BD72" i="2"/>
  <c r="F72" i="2" s="1"/>
  <c r="Y71" i="2"/>
  <c r="F71" i="2" s="1"/>
  <c r="BC67" i="2"/>
  <c r="Y67" i="2"/>
  <c r="BC64" i="2"/>
  <c r="F64" i="2" s="1"/>
  <c r="BD63" i="2"/>
  <c r="BC63" i="2"/>
  <c r="BC62" i="2"/>
  <c r="F53" i="2"/>
  <c r="E53" i="2"/>
  <c r="BC47" i="2"/>
  <c r="BC52" i="2" s="1"/>
  <c r="Y47" i="2"/>
  <c r="BC38" i="2"/>
  <c r="F38" i="2" s="1"/>
  <c r="BC36" i="2"/>
  <c r="F36" i="2" s="1"/>
  <c r="BC35" i="2"/>
  <c r="Y35" i="2"/>
  <c r="Y39" i="2" s="1"/>
  <c r="BN30" i="2"/>
  <c r="F30" i="2" s="1"/>
  <c r="BN29" i="2"/>
  <c r="F29" i="2" s="1"/>
  <c r="BN28" i="2"/>
  <c r="F28" i="2" s="1"/>
  <c r="BN27" i="2"/>
  <c r="F27" i="2" s="1"/>
  <c r="BD10" i="2"/>
  <c r="F10" i="2" s="1"/>
  <c r="E7" i="2"/>
  <c r="BR682" i="2" l="1"/>
  <c r="BC495" i="2"/>
  <c r="AQ662" i="2"/>
  <c r="F110" i="2"/>
  <c r="BD170" i="2"/>
  <c r="BC416" i="2"/>
  <c r="Y81" i="2"/>
  <c r="Q111" i="2"/>
  <c r="BC39" i="2"/>
  <c r="F226" i="2"/>
  <c r="D226" i="2" s="1"/>
  <c r="F342" i="2"/>
  <c r="Y636" i="2"/>
  <c r="AP662" i="2"/>
  <c r="D669" i="2"/>
  <c r="AO682" i="2"/>
  <c r="BQ682" i="2"/>
  <c r="AF682" i="2"/>
  <c r="F63" i="2"/>
  <c r="D63" i="2" s="1"/>
  <c r="F278" i="2"/>
  <c r="F341" i="2"/>
  <c r="D341" i="2" s="1"/>
  <c r="D124" i="2"/>
  <c r="D123" i="2"/>
  <c r="D570" i="2"/>
  <c r="D419" i="2"/>
  <c r="D628" i="2"/>
  <c r="F241" i="2"/>
  <c r="BC81" i="2"/>
  <c r="BN170" i="2"/>
  <c r="BD196" i="2"/>
  <c r="E263" i="2"/>
  <c r="F266" i="2"/>
  <c r="BC351" i="2"/>
  <c r="F395" i="2"/>
  <c r="D395" i="2" s="1"/>
  <c r="F508" i="2"/>
  <c r="BD566" i="2"/>
  <c r="E584" i="2"/>
  <c r="E679" i="2"/>
  <c r="F189" i="2"/>
  <c r="D189" i="2" s="1"/>
  <c r="E526" i="2"/>
  <c r="F539" i="2"/>
  <c r="BC566" i="2"/>
  <c r="F599" i="2"/>
  <c r="D599" i="2" s="1"/>
  <c r="F632" i="2"/>
  <c r="R662" i="2"/>
  <c r="F680" i="2"/>
  <c r="F681" i="2" s="1"/>
  <c r="D588" i="2"/>
  <c r="F47" i="2"/>
  <c r="D47" i="2" s="1"/>
  <c r="BD81" i="2"/>
  <c r="BC196" i="2"/>
  <c r="BC230" i="2"/>
  <c r="E296" i="2"/>
  <c r="Y333" i="2"/>
  <c r="Y403" i="2"/>
  <c r="F559" i="2"/>
  <c r="D559" i="2" s="1"/>
  <c r="BN403" i="2"/>
  <c r="BC403" i="2"/>
  <c r="E502" i="2"/>
  <c r="D634" i="2"/>
  <c r="Y283" i="2"/>
  <c r="F320" i="2"/>
  <c r="E82" i="2"/>
  <c r="E111" i="2" s="1"/>
  <c r="F223" i="2"/>
  <c r="D223" i="2" s="1"/>
  <c r="F392" i="2"/>
  <c r="D392" i="2" s="1"/>
  <c r="Y604" i="2"/>
  <c r="E624" i="2"/>
  <c r="BD39" i="2"/>
  <c r="Y52" i="2"/>
  <c r="F35" i="2"/>
  <c r="F39" i="2" s="1"/>
  <c r="F62" i="2"/>
  <c r="D62" i="2" s="1"/>
  <c r="BC111" i="2"/>
  <c r="F165" i="2"/>
  <c r="D165" i="2" s="1"/>
  <c r="F162" i="2"/>
  <c r="D162" i="2" s="1"/>
  <c r="E186" i="2"/>
  <c r="E174" i="2"/>
  <c r="D174" i="2" s="1"/>
  <c r="F275" i="2"/>
  <c r="D275" i="2" s="1"/>
  <c r="BN333" i="2"/>
  <c r="F390" i="2"/>
  <c r="D390" i="2" s="1"/>
  <c r="F518" i="2"/>
  <c r="D518" i="2" s="1"/>
  <c r="E539" i="2"/>
  <c r="F561" i="2"/>
  <c r="D561" i="2" s="1"/>
  <c r="F558" i="2"/>
  <c r="D558" i="2" s="1"/>
  <c r="Q566" i="2"/>
  <c r="F614" i="2"/>
  <c r="D614" i="2" s="1"/>
  <c r="E632" i="2"/>
  <c r="E636" i="2" s="1"/>
  <c r="L636" i="2"/>
  <c r="F658" i="2"/>
  <c r="D658" i="2" s="1"/>
  <c r="F643" i="2"/>
  <c r="Q662" i="2"/>
  <c r="F296" i="2"/>
  <c r="E230" i="2"/>
  <c r="R111" i="2"/>
  <c r="F188" i="2"/>
  <c r="D188" i="2" s="1"/>
  <c r="AA196" i="2"/>
  <c r="AA682" i="2" s="1"/>
  <c r="E278" i="2"/>
  <c r="F323" i="2"/>
  <c r="D323" i="2" s="1"/>
  <c r="F357" i="2"/>
  <c r="D357" i="2" s="1"/>
  <c r="F414" i="2"/>
  <c r="F416" i="2" s="1"/>
  <c r="Y416" i="2"/>
  <c r="F544" i="2"/>
  <c r="F546" i="2" s="1"/>
  <c r="F631" i="2"/>
  <c r="D631" i="2" s="1"/>
  <c r="E643" i="2"/>
  <c r="F213" i="2"/>
  <c r="F344" i="2"/>
  <c r="BN39" i="2"/>
  <c r="F67" i="2"/>
  <c r="D67" i="2" s="1"/>
  <c r="F140" i="2"/>
  <c r="F144" i="2" s="1"/>
  <c r="F167" i="2"/>
  <c r="D167" i="2" s="1"/>
  <c r="F198" i="2"/>
  <c r="F201" i="2" s="1"/>
  <c r="BD213" i="2"/>
  <c r="AQ230" i="2"/>
  <c r="F244" i="2"/>
  <c r="F263" i="2" s="1"/>
  <c r="BN296" i="2"/>
  <c r="E320" i="2"/>
  <c r="E333" i="2" s="1"/>
  <c r="BK351" i="2"/>
  <c r="BK682" i="2" s="1"/>
  <c r="F383" i="2"/>
  <c r="D383" i="2" s="1"/>
  <c r="F563" i="2"/>
  <c r="F560" i="2"/>
  <c r="D560" i="2" s="1"/>
  <c r="F551" i="2"/>
  <c r="D551" i="2" s="1"/>
  <c r="F642" i="2"/>
  <c r="Y196" i="2"/>
  <c r="E198" i="2"/>
  <c r="E201" i="2" s="1"/>
  <c r="AP230" i="2"/>
  <c r="L230" i="2"/>
  <c r="F319" i="2"/>
  <c r="F333" i="2" s="1"/>
  <c r="F485" i="2"/>
  <c r="D485" i="2" s="1"/>
  <c r="AQ546" i="2"/>
  <c r="E563" i="2"/>
  <c r="E566" i="2" s="1"/>
  <c r="F596" i="2"/>
  <c r="D596" i="2" s="1"/>
  <c r="F160" i="2"/>
  <c r="D160" i="2" s="1"/>
  <c r="R196" i="2"/>
  <c r="K230" i="2"/>
  <c r="Y351" i="2"/>
  <c r="F388" i="2"/>
  <c r="D540" i="2"/>
  <c r="D537" i="2"/>
  <c r="D534" i="2"/>
  <c r="D531" i="2"/>
  <c r="D528" i="2"/>
  <c r="D587" i="2"/>
  <c r="F659" i="2"/>
  <c r="D659" i="2" s="1"/>
  <c r="F656" i="2"/>
  <c r="BC679" i="2"/>
  <c r="BN351" i="2"/>
  <c r="F484" i="2"/>
  <c r="F574" i="2"/>
  <c r="F578" i="2" s="1"/>
  <c r="E656" i="2"/>
  <c r="F129" i="2"/>
  <c r="E149" i="2"/>
  <c r="F149" i="2"/>
  <c r="D633" i="2"/>
  <c r="D630" i="2"/>
  <c r="D627" i="2"/>
  <c r="D498" i="2"/>
  <c r="D507" i="2"/>
  <c r="D504" i="2"/>
  <c r="F584" i="2"/>
  <c r="E604" i="2"/>
  <c r="F679" i="2"/>
  <c r="E578" i="2"/>
  <c r="D7" i="2"/>
  <c r="D168" i="2"/>
  <c r="D159" i="2"/>
  <c r="D156" i="2"/>
  <c r="D153" i="2"/>
  <c r="E213" i="2"/>
  <c r="E241" i="2"/>
  <c r="E416" i="2"/>
  <c r="F425" i="2"/>
  <c r="E359" i="2"/>
  <c r="F502" i="2"/>
  <c r="E129" i="2"/>
  <c r="E508" i="2"/>
  <c r="D568" i="2"/>
  <c r="D592" i="2"/>
  <c r="D589" i="2"/>
  <c r="D586" i="2"/>
  <c r="D418" i="2"/>
  <c r="D240" i="2"/>
  <c r="D237" i="2"/>
  <c r="D234" i="2"/>
  <c r="D171" i="2"/>
  <c r="D197" i="2"/>
  <c r="D629" i="2"/>
  <c r="D626" i="2"/>
  <c r="D595" i="2"/>
  <c r="E351" i="2"/>
  <c r="D355" i="2"/>
  <c r="D543" i="2"/>
  <c r="D602" i="2"/>
  <c r="D593" i="2"/>
  <c r="D590" i="2"/>
  <c r="D194" i="2"/>
  <c r="D191" i="2"/>
  <c r="D185" i="2"/>
  <c r="D182" i="2"/>
  <c r="D179" i="2"/>
  <c r="D210" i="2"/>
  <c r="D207" i="2"/>
  <c r="D433" i="2"/>
  <c r="D430" i="2"/>
  <c r="D427" i="2"/>
  <c r="D506" i="2"/>
  <c r="D545" i="2"/>
  <c r="D542" i="2"/>
  <c r="D536" i="2"/>
  <c r="D533" i="2"/>
  <c r="D530" i="2"/>
  <c r="D577" i="2"/>
  <c r="D571" i="2"/>
  <c r="D598" i="2"/>
  <c r="D184" i="2"/>
  <c r="D181" i="2"/>
  <c r="D316" i="2"/>
  <c r="D313" i="2"/>
  <c r="D310" i="2"/>
  <c r="D307" i="2"/>
  <c r="D304" i="2"/>
  <c r="D301" i="2"/>
  <c r="D356" i="2"/>
  <c r="D471" i="2"/>
  <c r="D468" i="2"/>
  <c r="D465" i="2"/>
  <c r="D462" i="2"/>
  <c r="D459" i="2"/>
  <c r="D456" i="2"/>
  <c r="D453" i="2"/>
  <c r="D450" i="2"/>
  <c r="D447" i="2"/>
  <c r="D444" i="2"/>
  <c r="D441" i="2"/>
  <c r="D438" i="2"/>
  <c r="D435" i="2"/>
  <c r="D432" i="2"/>
  <c r="D429" i="2"/>
  <c r="D505" i="2"/>
  <c r="D576" i="2"/>
  <c r="D573" i="2"/>
  <c r="D603" i="2"/>
  <c r="D600" i="2"/>
  <c r="D597" i="2"/>
  <c r="D594" i="2"/>
  <c r="D591" i="2"/>
  <c r="D338" i="2"/>
  <c r="D36" i="2"/>
  <c r="D33" i="2"/>
  <c r="D30" i="2"/>
  <c r="D27" i="2"/>
  <c r="D24" i="2"/>
  <c r="D21" i="2"/>
  <c r="D18" i="2"/>
  <c r="D15" i="2"/>
  <c r="D12" i="2"/>
  <c r="D9" i="2"/>
  <c r="D268" i="2"/>
  <c r="D146" i="2"/>
  <c r="BI682" i="2"/>
  <c r="AW682" i="2"/>
  <c r="AK682" i="2"/>
  <c r="AE682" i="2"/>
  <c r="S682" i="2"/>
  <c r="M682" i="2"/>
  <c r="D547" i="2"/>
  <c r="D148" i="2"/>
  <c r="D195" i="2"/>
  <c r="D192" i="2"/>
  <c r="D183" i="2"/>
  <c r="D180" i="2"/>
  <c r="D177" i="2"/>
  <c r="D358" i="2"/>
  <c r="D334" i="2"/>
  <c r="D337" i="2"/>
  <c r="D340" i="2"/>
  <c r="D360" i="2"/>
  <c r="D417" i="2"/>
  <c r="D635" i="2"/>
  <c r="D176" i="2"/>
  <c r="D173" i="2"/>
  <c r="D212" i="2"/>
  <c r="D209" i="2"/>
  <c r="D206" i="2"/>
  <c r="D203" i="2"/>
  <c r="D239" i="2"/>
  <c r="D236" i="2"/>
  <c r="D233" i="2"/>
  <c r="D293" i="2"/>
  <c r="D290" i="2"/>
  <c r="D287" i="2"/>
  <c r="D330" i="2"/>
  <c r="D327" i="2"/>
  <c r="D324" i="2"/>
  <c r="D321" i="2"/>
  <c r="D318" i="2"/>
  <c r="D315" i="2"/>
  <c r="D312" i="2"/>
  <c r="D309" i="2"/>
  <c r="D306" i="2"/>
  <c r="D303" i="2"/>
  <c r="D300" i="2"/>
  <c r="D411" i="2"/>
  <c r="D408" i="2"/>
  <c r="D405" i="2"/>
  <c r="D443" i="2"/>
  <c r="D440" i="2"/>
  <c r="D437" i="2"/>
  <c r="D434" i="2"/>
  <c r="D431" i="2"/>
  <c r="D428" i="2"/>
  <c r="D529" i="2"/>
  <c r="D572" i="2"/>
  <c r="D569" i="2"/>
  <c r="D601" i="2"/>
  <c r="D150" i="2"/>
  <c r="D37" i="2"/>
  <c r="D34" i="2"/>
  <c r="D31" i="2"/>
  <c r="D28" i="2"/>
  <c r="D25" i="2"/>
  <c r="D22" i="2"/>
  <c r="D19" i="2"/>
  <c r="D16" i="2"/>
  <c r="D13" i="2"/>
  <c r="D10" i="2"/>
  <c r="D132" i="2"/>
  <c r="D345" i="2"/>
  <c r="D348" i="2"/>
  <c r="D426" i="2"/>
  <c r="F119" i="2"/>
  <c r="E170" i="2"/>
  <c r="D178" i="2"/>
  <c r="D175" i="2"/>
  <c r="D172" i="2"/>
  <c r="D211" i="2"/>
  <c r="D208" i="2"/>
  <c r="D205" i="2"/>
  <c r="D238" i="2"/>
  <c r="D235" i="2"/>
  <c r="D232" i="2"/>
  <c r="D295" i="2"/>
  <c r="D292" i="2"/>
  <c r="D289" i="2"/>
  <c r="D286" i="2"/>
  <c r="D332" i="2"/>
  <c r="D329" i="2"/>
  <c r="D326" i="2"/>
  <c r="D317" i="2"/>
  <c r="D314" i="2"/>
  <c r="D311" i="2"/>
  <c r="D308" i="2"/>
  <c r="D305" i="2"/>
  <c r="D302" i="2"/>
  <c r="E403" i="2"/>
  <c r="D413" i="2"/>
  <c r="D410" i="2"/>
  <c r="D407" i="2"/>
  <c r="D605" i="2"/>
  <c r="E81" i="2"/>
  <c r="E495" i="2"/>
  <c r="E144" i="2"/>
  <c r="D294" i="2"/>
  <c r="D291" i="2"/>
  <c r="D288" i="2"/>
  <c r="D285" i="2"/>
  <c r="D331" i="2"/>
  <c r="D328" i="2"/>
  <c r="D325" i="2"/>
  <c r="D322" i="2"/>
  <c r="D415" i="2"/>
  <c r="D412" i="2"/>
  <c r="D409" i="2"/>
  <c r="D406" i="2"/>
  <c r="E425" i="2"/>
  <c r="D579" i="2"/>
  <c r="D38" i="2"/>
  <c r="D32" i="2"/>
  <c r="D29" i="2"/>
  <c r="D26" i="2"/>
  <c r="D23" i="2"/>
  <c r="D20" i="2"/>
  <c r="D17" i="2"/>
  <c r="D14" i="2"/>
  <c r="D11" i="2"/>
  <c r="F111" i="2"/>
  <c r="D647" i="2"/>
  <c r="D644" i="2"/>
  <c r="D641" i="2"/>
  <c r="D638" i="2"/>
  <c r="D677" i="2"/>
  <c r="D674" i="2"/>
  <c r="D671" i="2"/>
  <c r="D668" i="2"/>
  <c r="D336" i="2"/>
  <c r="D339" i="2"/>
  <c r="D353" i="2"/>
  <c r="D527" i="2"/>
  <c r="D567" i="2"/>
  <c r="D51" i="2"/>
  <c r="D48" i="2"/>
  <c r="D45" i="2"/>
  <c r="D42" i="2"/>
  <c r="D79" i="2"/>
  <c r="D76" i="2"/>
  <c r="D73" i="2"/>
  <c r="D70" i="2"/>
  <c r="D64" i="2"/>
  <c r="D61" i="2"/>
  <c r="D58" i="2"/>
  <c r="D55" i="2"/>
  <c r="D86" i="2"/>
  <c r="D83" i="2"/>
  <c r="D108" i="2"/>
  <c r="D105" i="2"/>
  <c r="D102" i="2"/>
  <c r="D99" i="2"/>
  <c r="D96" i="2"/>
  <c r="D93" i="2"/>
  <c r="D90" i="2"/>
  <c r="D126" i="2"/>
  <c r="D118" i="2"/>
  <c r="D115" i="2"/>
  <c r="D143" i="2"/>
  <c r="D137" i="2"/>
  <c r="D134" i="2"/>
  <c r="D169" i="2"/>
  <c r="D166" i="2"/>
  <c r="D163" i="2"/>
  <c r="D157" i="2"/>
  <c r="D154" i="2"/>
  <c r="D151" i="2"/>
  <c r="D199" i="2"/>
  <c r="D227" i="2"/>
  <c r="D224" i="2"/>
  <c r="D221" i="2"/>
  <c r="D218" i="2"/>
  <c r="D215" i="2"/>
  <c r="D261" i="2"/>
  <c r="D258" i="2"/>
  <c r="D255" i="2"/>
  <c r="D145" i="2"/>
  <c r="D147" i="2"/>
  <c r="D193" i="2"/>
  <c r="D190" i="2"/>
  <c r="D187" i="2"/>
  <c r="D346" i="2"/>
  <c r="G682" i="2"/>
  <c r="D50" i="2"/>
  <c r="D44" i="2"/>
  <c r="D41" i="2"/>
  <c r="D78" i="2"/>
  <c r="D75" i="2"/>
  <c r="D72" i="2"/>
  <c r="D69" i="2"/>
  <c r="D66" i="2"/>
  <c r="D60" i="2"/>
  <c r="D57" i="2"/>
  <c r="D54" i="2"/>
  <c r="D85" i="2"/>
  <c r="D110" i="2"/>
  <c r="D107" i="2"/>
  <c r="D104" i="2"/>
  <c r="D101" i="2"/>
  <c r="D98" i="2"/>
  <c r="D95" i="2"/>
  <c r="D92" i="2"/>
  <c r="D89" i="2"/>
  <c r="D128" i="2"/>
  <c r="D125" i="2"/>
  <c r="D122" i="2"/>
  <c r="D117" i="2"/>
  <c r="D114" i="2"/>
  <c r="D142" i="2"/>
  <c r="D139" i="2"/>
  <c r="D136" i="2"/>
  <c r="D133" i="2"/>
  <c r="D204" i="2"/>
  <c r="D229" i="2"/>
  <c r="D220" i="2"/>
  <c r="D217" i="2"/>
  <c r="D260" i="2"/>
  <c r="D257" i="2"/>
  <c r="D254" i="2"/>
  <c r="D251" i="2"/>
  <c r="D248" i="2"/>
  <c r="D40" i="2"/>
  <c r="D509" i="2"/>
  <c r="D625" i="2"/>
  <c r="D8" i="2"/>
  <c r="D49" i="2"/>
  <c r="D46" i="2"/>
  <c r="D43" i="2"/>
  <c r="D80" i="2"/>
  <c r="D77" i="2"/>
  <c r="D74" i="2"/>
  <c r="D71" i="2"/>
  <c r="D68" i="2"/>
  <c r="D65" i="2"/>
  <c r="D59" i="2"/>
  <c r="D56" i="2"/>
  <c r="D87" i="2"/>
  <c r="D84" i="2"/>
  <c r="D109" i="2"/>
  <c r="D106" i="2"/>
  <c r="D103" i="2"/>
  <c r="D100" i="2"/>
  <c r="D97" i="2"/>
  <c r="D94" i="2"/>
  <c r="D91" i="2"/>
  <c r="D88" i="2"/>
  <c r="D127" i="2"/>
  <c r="D121" i="2"/>
  <c r="D116" i="2"/>
  <c r="D113" i="2"/>
  <c r="D141" i="2"/>
  <c r="D138" i="2"/>
  <c r="D135" i="2"/>
  <c r="D164" i="2"/>
  <c r="D161" i="2"/>
  <c r="D158" i="2"/>
  <c r="D155" i="2"/>
  <c r="D152" i="2"/>
  <c r="D200" i="2"/>
  <c r="D228" i="2"/>
  <c r="D225" i="2"/>
  <c r="D222" i="2"/>
  <c r="D219" i="2"/>
  <c r="D216" i="2"/>
  <c r="D262" i="2"/>
  <c r="D259" i="2"/>
  <c r="D256" i="2"/>
  <c r="D253" i="2"/>
  <c r="D250" i="2"/>
  <c r="D247" i="2"/>
  <c r="D282" i="2"/>
  <c r="D279" i="2"/>
  <c r="D276" i="2"/>
  <c r="D273" i="2"/>
  <c r="D270" i="2"/>
  <c r="D267" i="2"/>
  <c r="D401" i="2"/>
  <c r="D398" i="2"/>
  <c r="D389" i="2"/>
  <c r="D386" i="2"/>
  <c r="D380" i="2"/>
  <c r="D377" i="2"/>
  <c r="D374" i="2"/>
  <c r="D371" i="2"/>
  <c r="D368" i="2"/>
  <c r="D365" i="2"/>
  <c r="D362" i="2"/>
  <c r="D423" i="2"/>
  <c r="D420" i="2"/>
  <c r="D492" i="2"/>
  <c r="D489" i="2"/>
  <c r="D486" i="2"/>
  <c r="D483" i="2"/>
  <c r="D480" i="2"/>
  <c r="D477" i="2"/>
  <c r="D474" i="2"/>
  <c r="D501" i="2"/>
  <c r="D523" i="2"/>
  <c r="D520" i="2"/>
  <c r="D517" i="2"/>
  <c r="D514" i="2"/>
  <c r="D511" i="2"/>
  <c r="D565" i="2"/>
  <c r="D562" i="2"/>
  <c r="D556" i="2"/>
  <c r="D553" i="2"/>
  <c r="D548" i="2"/>
  <c r="D583" i="2"/>
  <c r="D580" i="2"/>
  <c r="D622" i="2"/>
  <c r="D619" i="2"/>
  <c r="D616" i="2"/>
  <c r="D613" i="2"/>
  <c r="D610" i="2"/>
  <c r="D607" i="2"/>
  <c r="D653" i="2"/>
  <c r="D650" i="2"/>
  <c r="D252" i="2"/>
  <c r="D249" i="2"/>
  <c r="D246" i="2"/>
  <c r="D243" i="2"/>
  <c r="D281" i="2"/>
  <c r="D272" i="2"/>
  <c r="D269" i="2"/>
  <c r="D400" i="2"/>
  <c r="D397" i="2"/>
  <c r="D394" i="2"/>
  <c r="D391" i="2"/>
  <c r="D385" i="2"/>
  <c r="D382" i="2"/>
  <c r="D379" i="2"/>
  <c r="D376" i="2"/>
  <c r="D373" i="2"/>
  <c r="D370" i="2"/>
  <c r="D367" i="2"/>
  <c r="D364" i="2"/>
  <c r="D361" i="2"/>
  <c r="D422" i="2"/>
  <c r="D494" i="2"/>
  <c r="D491" i="2"/>
  <c r="D488" i="2"/>
  <c r="D482" i="2"/>
  <c r="D479" i="2"/>
  <c r="D476" i="2"/>
  <c r="D473" i="2"/>
  <c r="D470" i="2"/>
  <c r="D467" i="2"/>
  <c r="D464" i="2"/>
  <c r="D461" i="2"/>
  <c r="D458" i="2"/>
  <c r="D455" i="2"/>
  <c r="D452" i="2"/>
  <c r="D449" i="2"/>
  <c r="D446" i="2"/>
  <c r="D541" i="2"/>
  <c r="D538" i="2"/>
  <c r="D535" i="2"/>
  <c r="D532" i="2"/>
  <c r="D575" i="2"/>
  <c r="D500" i="2"/>
  <c r="D497" i="2"/>
  <c r="D525" i="2"/>
  <c r="D522" i="2"/>
  <c r="D519" i="2"/>
  <c r="D516" i="2"/>
  <c r="D513" i="2"/>
  <c r="D510" i="2"/>
  <c r="D564" i="2"/>
  <c r="D555" i="2"/>
  <c r="D552" i="2"/>
  <c r="D550" i="2"/>
  <c r="D582" i="2"/>
  <c r="D621" i="2"/>
  <c r="D618" i="2"/>
  <c r="D615" i="2"/>
  <c r="D612" i="2"/>
  <c r="D609" i="2"/>
  <c r="D606" i="2"/>
  <c r="D661" i="2"/>
  <c r="D655" i="2"/>
  <c r="D652" i="2"/>
  <c r="D649" i="2"/>
  <c r="D646" i="2"/>
  <c r="D640" i="2"/>
  <c r="D676" i="2"/>
  <c r="D673" i="2"/>
  <c r="D670" i="2"/>
  <c r="D667" i="2"/>
  <c r="D245" i="2"/>
  <c r="D280" i="2"/>
  <c r="D277" i="2"/>
  <c r="D274" i="2"/>
  <c r="D271" i="2"/>
  <c r="D402" i="2"/>
  <c r="D399" i="2"/>
  <c r="D396" i="2"/>
  <c r="D393" i="2"/>
  <c r="D387" i="2"/>
  <c r="D384" i="2"/>
  <c r="D381" i="2"/>
  <c r="D378" i="2"/>
  <c r="D375" i="2"/>
  <c r="D372" i="2"/>
  <c r="D369" i="2"/>
  <c r="D366" i="2"/>
  <c r="D363" i="2"/>
  <c r="D424" i="2"/>
  <c r="D421" i="2"/>
  <c r="D493" i="2"/>
  <c r="D490" i="2"/>
  <c r="D487" i="2"/>
  <c r="D481" i="2"/>
  <c r="D478" i="2"/>
  <c r="D475" i="2"/>
  <c r="D472" i="2"/>
  <c r="D469" i="2"/>
  <c r="D466" i="2"/>
  <c r="D463" i="2"/>
  <c r="D460" i="2"/>
  <c r="D457" i="2"/>
  <c r="D454" i="2"/>
  <c r="D451" i="2"/>
  <c r="D448" i="2"/>
  <c r="D445" i="2"/>
  <c r="D442" i="2"/>
  <c r="D439" i="2"/>
  <c r="D436" i="2"/>
  <c r="D499" i="2"/>
  <c r="D524" i="2"/>
  <c r="D521" i="2"/>
  <c r="D515" i="2"/>
  <c r="D512" i="2"/>
  <c r="D557" i="2"/>
  <c r="D554" i="2"/>
  <c r="D549" i="2"/>
  <c r="D581" i="2"/>
  <c r="D623" i="2"/>
  <c r="D620" i="2"/>
  <c r="D617" i="2"/>
  <c r="D611" i="2"/>
  <c r="D608" i="2"/>
  <c r="D660" i="2"/>
  <c r="D657" i="2"/>
  <c r="D654" i="2"/>
  <c r="D651" i="2"/>
  <c r="D648" i="2"/>
  <c r="D645" i="2"/>
  <c r="D639" i="2"/>
  <c r="D678" i="2"/>
  <c r="D675" i="2"/>
  <c r="D672" i="2"/>
  <c r="D666" i="2"/>
  <c r="E119" i="2"/>
  <c r="E52" i="2"/>
  <c r="E39" i="2"/>
  <c r="BO682" i="2"/>
  <c r="D231" i="2"/>
  <c r="D264" i="2"/>
  <c r="D265" i="2" s="1"/>
  <c r="D112" i="2"/>
  <c r="H682" i="2"/>
  <c r="N682" i="2"/>
  <c r="T682" i="2"/>
  <c r="Z682" i="2"/>
  <c r="AL682" i="2"/>
  <c r="AR682" i="2"/>
  <c r="AX682" i="2"/>
  <c r="BJ682" i="2"/>
  <c r="BP682" i="2"/>
  <c r="I682" i="2"/>
  <c r="O682" i="2"/>
  <c r="U682" i="2"/>
  <c r="AG682" i="2"/>
  <c r="AM682" i="2"/>
  <c r="AS682" i="2"/>
  <c r="AY682" i="2"/>
  <c r="BE682" i="2"/>
  <c r="D202" i="2"/>
  <c r="D53" i="2"/>
  <c r="J682" i="2"/>
  <c r="P682" i="2"/>
  <c r="V682" i="2"/>
  <c r="AB682" i="2"/>
  <c r="AH682" i="2"/>
  <c r="AN682" i="2"/>
  <c r="AT682" i="2"/>
  <c r="AZ682" i="2"/>
  <c r="BF682" i="2"/>
  <c r="BL682" i="2"/>
  <c r="D120" i="2"/>
  <c r="D130" i="2"/>
  <c r="D131" i="2" s="1"/>
  <c r="W682" i="2"/>
  <c r="AC682" i="2"/>
  <c r="AI682" i="2"/>
  <c r="AU682" i="2"/>
  <c r="BA682" i="2"/>
  <c r="BG682" i="2"/>
  <c r="BM682" i="2"/>
  <c r="BS682" i="2"/>
  <c r="D242" i="2"/>
  <c r="D284" i="2"/>
  <c r="X682" i="2"/>
  <c r="AD682" i="2"/>
  <c r="AJ682" i="2"/>
  <c r="AV682" i="2"/>
  <c r="BB682" i="2"/>
  <c r="BH682" i="2"/>
  <c r="D214" i="2"/>
  <c r="D335" i="2"/>
  <c r="D347" i="2"/>
  <c r="D585" i="2"/>
  <c r="D350" i="2"/>
  <c r="D496" i="2"/>
  <c r="D665" i="2"/>
  <c r="D299" i="2"/>
  <c r="D343" i="2"/>
  <c r="D503" i="2"/>
  <c r="D297" i="2"/>
  <c r="D298" i="2" s="1"/>
  <c r="D342" i="2"/>
  <c r="D349" i="2"/>
  <c r="D404" i="2"/>
  <c r="D637" i="2"/>
  <c r="D663" i="2"/>
  <c r="D664" i="2" s="1"/>
  <c r="F230" i="2" l="1"/>
  <c r="AP682" i="2"/>
  <c r="D278" i="2"/>
  <c r="F351" i="2"/>
  <c r="K682" i="2"/>
  <c r="F52" i="2"/>
  <c r="F403" i="2"/>
  <c r="F624" i="2"/>
  <c r="Q682" i="2"/>
  <c r="D544" i="2"/>
  <c r="F526" i="2"/>
  <c r="BD682" i="2"/>
  <c r="D539" i="2"/>
  <c r="D244" i="2"/>
  <c r="D263" i="2" s="1"/>
  <c r="D320" i="2"/>
  <c r="D643" i="2"/>
  <c r="D35" i="2"/>
  <c r="D39" i="2" s="1"/>
  <c r="R682" i="2"/>
  <c r="D414" i="2"/>
  <c r="D416" i="2" s="1"/>
  <c r="E196" i="2"/>
  <c r="F81" i="2"/>
  <c r="F566" i="2"/>
  <c r="D344" i="2"/>
  <c r="D351" i="2" s="1"/>
  <c r="F196" i="2"/>
  <c r="F662" i="2"/>
  <c r="BN682" i="2"/>
  <c r="D632" i="2"/>
  <c r="D636" i="2" s="1"/>
  <c r="F283" i="2"/>
  <c r="D198" i="2"/>
  <c r="D201" i="2" s="1"/>
  <c r="D680" i="2"/>
  <c r="D681" i="2" s="1"/>
  <c r="D82" i="2"/>
  <c r="D111" i="2" s="1"/>
  <c r="BC682" i="2"/>
  <c r="F170" i="2"/>
  <c r="F604" i="2"/>
  <c r="D642" i="2"/>
  <c r="F495" i="2"/>
  <c r="D266" i="2"/>
  <c r="E662" i="2"/>
  <c r="AQ682" i="2"/>
  <c r="D140" i="2"/>
  <c r="D144" i="2" s="1"/>
  <c r="E546" i="2"/>
  <c r="F359" i="2"/>
  <c r="L682" i="2"/>
  <c r="Y682" i="2"/>
  <c r="D484" i="2"/>
  <c r="D495" i="2" s="1"/>
  <c r="D574" i="2"/>
  <c r="D578" i="2" s="1"/>
  <c r="D563" i="2"/>
  <c r="D566" i="2" s="1"/>
  <c r="D388" i="2"/>
  <c r="D403" i="2" s="1"/>
  <c r="D319" i="2"/>
  <c r="D656" i="2"/>
  <c r="E283" i="2"/>
  <c r="D186" i="2"/>
  <c r="D196" i="2" s="1"/>
  <c r="F636" i="2"/>
  <c r="D149" i="2"/>
  <c r="D502" i="2"/>
  <c r="D584" i="2"/>
  <c r="D359" i="2"/>
  <c r="D425" i="2"/>
  <c r="D624" i="2"/>
  <c r="D526" i="2"/>
  <c r="D170" i="2"/>
  <c r="D508" i="2"/>
  <c r="D679" i="2"/>
  <c r="D604" i="2"/>
  <c r="D230" i="2"/>
  <c r="D213" i="2"/>
  <c r="D119" i="2"/>
  <c r="D81" i="2"/>
  <c r="D129" i="2"/>
  <c r="D52" i="2"/>
  <c r="D241" i="2"/>
  <c r="D296" i="2"/>
  <c r="D283" i="2" l="1"/>
  <c r="D333" i="2"/>
  <c r="D546" i="2"/>
  <c r="D662" i="2"/>
  <c r="E682" i="2"/>
  <c r="F682" i="2"/>
  <c r="D682" i="2" l="1"/>
</calcChain>
</file>

<file path=xl/sharedStrings.xml><?xml version="1.0" encoding="utf-8"?>
<sst xmlns="http://schemas.openxmlformats.org/spreadsheetml/2006/main" count="1757" uniqueCount="1117">
  <si>
    <t>Муниципальный район</t>
  </si>
  <si>
    <t>федеральный бюджет</t>
  </si>
  <si>
    <t>краевой бюджет</t>
  </si>
  <si>
    <t>г. Норильск</t>
  </si>
  <si>
    <t>Информация о получателях государственной поддержки на 31 декабря 2025 года, тыс. руб.</t>
  </si>
  <si>
    <t>Наименование получателя субсидий</t>
  </si>
  <si>
    <t>ИНН</t>
  </si>
  <si>
    <r>
      <t xml:space="preserve">Размер полученной государственной 
поддержки </t>
    </r>
    <r>
      <rPr>
        <b/>
        <sz val="16"/>
        <rFont val="Times New Roman"/>
        <family val="1"/>
        <charset val="204"/>
      </rPr>
      <t xml:space="preserve">- всего </t>
    </r>
    <r>
      <rPr>
        <sz val="16"/>
        <rFont val="Times New Roman"/>
        <family val="1"/>
        <charset val="204"/>
      </rPr>
      <t>тыс. руб</t>
    </r>
  </si>
  <si>
    <r>
      <t>Субсидии на поддержку приоритетных направлений агропромышленного комплекса и развития малых форм хозяйствования (субсидии на возмещение части затрат</t>
    </r>
    <r>
      <rPr>
        <b/>
        <sz val="16"/>
        <rFont val="Times New Roman"/>
        <family val="1"/>
        <charset val="204"/>
      </rPr>
      <t xml:space="preserve"> на поддержку элитного семеноводства и (или) на приобретение семян, произведенных в рамках Федеральной научно-технической программы</t>
    </r>
    <r>
      <rPr>
        <sz val="16"/>
        <rFont val="Times New Roman"/>
        <family val="1"/>
        <charset val="204"/>
      </rPr>
      <t>)</t>
    </r>
  </si>
  <si>
    <r>
      <t xml:space="preserve">Субсидии на возмещение части затрат на </t>
    </r>
    <r>
      <rPr>
        <b/>
        <sz val="16"/>
        <rFont val="Times New Roman"/>
        <family val="1"/>
        <charset val="204"/>
      </rPr>
      <t>проведение агротехнологических работ,</t>
    </r>
    <r>
      <rPr>
        <sz val="16"/>
        <rFont val="Times New Roman"/>
        <family val="1"/>
        <charset val="204"/>
      </rPr>
      <t xml:space="preserve"> повышение уровня экологической безопасности сельскохозяйственного производства, а также на повышение плодородия и качества почв </t>
    </r>
    <r>
      <rPr>
        <b/>
        <sz val="16"/>
        <rFont val="Times New Roman"/>
        <family val="1"/>
        <charset val="204"/>
      </rPr>
      <t>на посевной площади, занятой зерновыми, зернобобовыми, масличными (за исключением рапса и сои), кормовыми сельскохозяйственными культурами</t>
    </r>
  </si>
  <si>
    <r>
      <t xml:space="preserve">Субсидии на возмещение части затрат на поддержку </t>
    </r>
    <r>
      <rPr>
        <b/>
        <sz val="16"/>
        <rFont val="Times New Roman"/>
        <family val="1"/>
        <charset val="204"/>
      </rPr>
      <t xml:space="preserve">сельскохозяйственного страхования
 </t>
    </r>
    <r>
      <rPr>
        <sz val="16"/>
        <rFont val="Times New Roman"/>
        <family val="1"/>
        <charset val="204"/>
      </rPr>
      <t>(в области растениеводства)</t>
    </r>
  </si>
  <si>
    <r>
      <t xml:space="preserve">Субсидии на возмещение части затрат на </t>
    </r>
    <r>
      <rPr>
        <b/>
        <sz val="16"/>
        <rFont val="Times New Roman"/>
        <family val="1"/>
        <charset val="204"/>
      </rPr>
      <t>проведение агротехнологических работ</t>
    </r>
    <r>
      <rPr>
        <sz val="16"/>
        <rFont val="Times New Roman"/>
        <family val="1"/>
        <charset val="204"/>
      </rPr>
      <t xml:space="preserve">, повышение уровня экологической безопасности сельскохозяйственного производства, а также на повышение плодородия и качества почв на посевной площади, </t>
    </r>
    <r>
      <rPr>
        <b/>
        <sz val="16"/>
        <rFont val="Times New Roman"/>
        <family val="1"/>
        <charset val="204"/>
      </rPr>
      <t>занятой картофелем и овощными культурами открытого грунта</t>
    </r>
    <r>
      <rPr>
        <sz val="16"/>
        <rFont val="Times New Roman"/>
        <family val="1"/>
        <charset val="204"/>
      </rPr>
      <t xml:space="preserve">
</t>
    </r>
  </si>
  <si>
    <r>
      <t xml:space="preserve">Субсидии на возмещение части затрат на производство и реализацию </t>
    </r>
    <r>
      <rPr>
        <b/>
        <sz val="16"/>
        <rFont val="Times New Roman"/>
        <family val="1"/>
        <charset val="204"/>
      </rPr>
      <t>зерновых культур</t>
    </r>
  </si>
  <si>
    <r>
      <t xml:space="preserve">Субсидии на возмещение части затрат на поддержку </t>
    </r>
    <r>
      <rPr>
        <b/>
        <sz val="16"/>
        <rFont val="Times New Roman"/>
        <family val="1"/>
        <charset val="204"/>
      </rPr>
      <t>производства картофеля и овощей открытого грунта</t>
    </r>
  </si>
  <si>
    <r>
      <t xml:space="preserve">Субсидии на стимулирование увеличения производства картофеля и овощей (субсидии на возмещение части затрат </t>
    </r>
    <r>
      <rPr>
        <b/>
        <sz val="16"/>
        <rFont val="Times New Roman"/>
        <family val="1"/>
        <charset val="204"/>
      </rPr>
      <t>на поддержку производства картофеля и овощей открытого грунта гражданам, ведущим личное подсобное хозяйство</t>
    </r>
    <r>
      <rPr>
        <sz val="16"/>
        <rFont val="Times New Roman"/>
        <family val="1"/>
        <charset val="204"/>
      </rPr>
      <t xml:space="preserve"> и применяющим специальный налоговый режим "Налог на профессиональный доход")</t>
    </r>
  </si>
  <si>
    <r>
      <t xml:space="preserve">Субсидии на возмещение части затрат на </t>
    </r>
    <r>
      <rPr>
        <b/>
        <sz val="16"/>
        <rFont val="Times New Roman"/>
        <family val="1"/>
        <charset val="204"/>
      </rPr>
      <t>производство овощей защищенного грунта</t>
    </r>
    <r>
      <rPr>
        <sz val="16"/>
        <rFont val="Times New Roman"/>
        <family val="1"/>
        <charset val="204"/>
      </rPr>
      <t>, произведенных с применением технологии</t>
    </r>
    <r>
      <rPr>
        <b/>
        <sz val="16"/>
        <rFont val="Times New Roman"/>
        <family val="1"/>
        <charset val="204"/>
      </rPr>
      <t xml:space="preserve"> досвечивания</t>
    </r>
  </si>
  <si>
    <r>
      <t xml:space="preserve">Субсидии на стимулирование увеличения производства картофеля и овощей (субсидии на возмещение части затрат </t>
    </r>
    <r>
      <rPr>
        <b/>
        <sz val="16"/>
        <rFont val="Times New Roman"/>
        <family val="1"/>
        <charset val="204"/>
      </rPr>
      <t xml:space="preserve">на поддержку элитного и (или) оригинального семеноводства картофеля и (или) овощных культур, включая гибриды овощных </t>
    </r>
  </si>
  <si>
    <r>
      <t xml:space="preserve">Субсидии на возмещение части затрат на проведение </t>
    </r>
    <r>
      <rPr>
        <b/>
        <sz val="16"/>
        <rFont val="Times New Roman"/>
        <family val="1"/>
        <charset val="204"/>
      </rPr>
      <t>агротехнологических работ в растениеводстве</t>
    </r>
    <r>
      <rPr>
        <sz val="16"/>
        <rFont val="Times New Roman"/>
        <family val="1"/>
        <charset val="204"/>
      </rPr>
      <t xml:space="preserve"> </t>
    </r>
  </si>
  <si>
    <r>
      <t xml:space="preserve"> Субсидии на возмещение части затрат на поддержку </t>
    </r>
    <r>
      <rPr>
        <b/>
        <sz val="16"/>
        <rFont val="Times New Roman"/>
        <family val="1"/>
        <charset val="204"/>
      </rPr>
      <t>племенного животноводства</t>
    </r>
  </si>
  <si>
    <r>
      <rPr>
        <b/>
        <sz val="16"/>
        <rFont val="Times New Roman"/>
        <family val="1"/>
        <charset val="204"/>
      </rPr>
      <t xml:space="preserve">СТИМУЛИРУЮЩИЕ
</t>
    </r>
    <r>
      <rPr>
        <sz val="16"/>
        <rFont val="Times New Roman"/>
        <family val="1"/>
        <charset val="204"/>
      </rPr>
      <t xml:space="preserve">Cубсидии на возмещение части затрат на поддержку </t>
    </r>
    <r>
      <rPr>
        <b/>
        <sz val="16"/>
        <rFont val="Times New Roman"/>
        <family val="1"/>
        <charset val="204"/>
      </rPr>
      <t>производства молока</t>
    </r>
  </si>
  <si>
    <r>
      <t xml:space="preserve">Субсидии на возмещение части затрат на поддержку </t>
    </r>
    <r>
      <rPr>
        <b/>
        <sz val="16"/>
        <rFont val="Times New Roman"/>
        <family val="1"/>
        <charset val="204"/>
      </rPr>
      <t xml:space="preserve">сельскохозяйственного страхования
 </t>
    </r>
    <r>
      <rPr>
        <sz val="16"/>
        <rFont val="Times New Roman"/>
        <family val="1"/>
        <charset val="204"/>
      </rPr>
      <t>(в области животноводства)</t>
    </r>
  </si>
  <si>
    <r>
      <t xml:space="preserve">Субсидия на возмещение части затрат </t>
    </r>
    <r>
      <rPr>
        <b/>
        <sz val="16"/>
        <rFont val="Times New Roman"/>
        <family val="1"/>
        <charset val="204"/>
      </rPr>
      <t>на содержание
сельскохозяйственных животных</t>
    </r>
    <r>
      <rPr>
        <sz val="16"/>
        <rFont val="Times New Roman"/>
        <family val="1"/>
        <charset val="204"/>
      </rPr>
      <t xml:space="preserve">, выращивание товарной рыбы
</t>
    </r>
  </si>
  <si>
    <t>Субсидии на возмещение части затратна приобретегние племенной продукции (материала) по договорам купли-продажи</t>
  </si>
  <si>
    <r>
      <t xml:space="preserve">Субсидии на возмещение части затрат на удешевление стоимости </t>
    </r>
    <r>
      <rPr>
        <b/>
        <sz val="16"/>
        <rFont val="Times New Roman"/>
        <family val="1"/>
        <charset val="204"/>
      </rPr>
      <t>семени и жидкого азота</t>
    </r>
    <r>
      <rPr>
        <sz val="16"/>
        <rFont val="Times New Roman"/>
        <family val="1"/>
        <charset val="204"/>
      </rPr>
      <t>, реализованных сельскохозяйственным товаропроизводителям, краевым государственным учреждениям ветеринарии для искусственного осеменения сельскохозяйственных животных, принадлежащих гражданам, ведущим личное подсобное хозяйство, крестьянским (фермерским) хозяйствам, индивидуальным предпринимателям, являющимся сельскохозяйственными товаропроизводителями</t>
    </r>
  </si>
  <si>
    <r>
      <t xml:space="preserve">Субсидии на возмещение части затрат на поддержку </t>
    </r>
    <r>
      <rPr>
        <b/>
        <sz val="16"/>
        <rFont val="Times New Roman"/>
        <family val="1"/>
        <charset val="204"/>
      </rPr>
      <t>переработки молока</t>
    </r>
    <r>
      <rPr>
        <sz val="16"/>
        <rFont val="Times New Roman"/>
        <family val="1"/>
        <charset val="204"/>
      </rPr>
      <t xml:space="preserve"> сырого крупного рогатого скота, козьего и овечьего на пищевую продукцию</t>
    </r>
  </si>
  <si>
    <r>
      <t xml:space="preserve">Субсидии на </t>
    </r>
    <r>
      <rPr>
        <b/>
        <sz val="16"/>
        <rFont val="Times New Roman"/>
        <family val="1"/>
        <charset val="204"/>
      </rPr>
      <t>возмещение</t>
    </r>
    <r>
      <rPr>
        <sz val="16"/>
        <rFont val="Times New Roman"/>
        <family val="1"/>
        <charset val="204"/>
      </rPr>
      <t xml:space="preserve"> части затрат </t>
    </r>
    <r>
      <rPr>
        <b/>
        <sz val="16"/>
        <rFont val="Times New Roman"/>
        <family val="1"/>
        <charset val="204"/>
      </rPr>
      <t>семейных ферм</t>
    </r>
  </si>
  <si>
    <t>Гранты «Агростартап» в форме субсидий крестьянским (фермерским) хозяйствам или индивидуальным предпринимателям, являющимся главами крестьянских (фермерских) хозяйств, основными видами деятельности которых являются производство и (или) переработка сельскохозяйственной продукции, на финансовое обеспечение затрат, связанных с реализацией проекта создания и (или) развития хозяйства</t>
  </si>
  <si>
    <t>Грант «Наш фермер» в форме субсидий на финансовое обеспечение затрат, связанных с реализацией проекта по развитию сельскохозяйственной деятельности</t>
  </si>
  <si>
    <t>Субсидии сельскохозяйственным потребительским  кооперативам на возмещение части понесенных в текущем финансовом году затрат</t>
  </si>
  <si>
    <r>
      <t>Субсидии</t>
    </r>
    <r>
      <rPr>
        <b/>
        <sz val="16"/>
        <rFont val="Times New Roman"/>
        <family val="1"/>
        <charset val="204"/>
      </rPr>
      <t xml:space="preserve"> центру компетенций</t>
    </r>
    <r>
      <rPr>
        <sz val="16"/>
        <rFont val="Times New Roman"/>
        <family val="1"/>
        <charset val="204"/>
      </rPr>
      <t xml:space="preserve"> в сфере сельскохозяйственной кооперации и поддержки фермеров на финансовое обеспечение (возмещение) затрат, связанных с осуществлением его деятельности</t>
    </r>
  </si>
  <si>
    <r>
      <t xml:space="preserve">Субсидии на возмещение части затрат, связанных с </t>
    </r>
    <r>
      <rPr>
        <b/>
        <sz val="16"/>
        <rFont val="Times New Roman"/>
        <family val="1"/>
        <charset val="204"/>
      </rPr>
      <t>содержанием коров, находящихся в собственности и (или) пользовании у граждан, ведущих личное подсобное хозяйство,</t>
    </r>
    <r>
      <rPr>
        <sz val="16"/>
        <rFont val="Times New Roman"/>
        <family val="1"/>
        <charset val="204"/>
      </rPr>
      <t xml:space="preserve"> являющихся членами сельскохозяйственного потребительского кооператива</t>
    </r>
  </si>
  <si>
    <r>
      <t xml:space="preserve">Субсидии на финансовое обеспечение части затрат, связанных с </t>
    </r>
    <r>
      <rPr>
        <b/>
        <sz val="16"/>
        <rFont val="Times New Roman"/>
        <family val="1"/>
        <charset val="204"/>
      </rPr>
      <t>приобретением нетелей, в том числе племенных, и (или) коров, в том числе племенных, для их последующей передачи в собственность граждан</t>
    </r>
    <r>
      <rPr>
        <sz val="16"/>
        <rFont val="Times New Roman"/>
        <family val="1"/>
        <charset val="204"/>
      </rPr>
      <t>, ведущих личное подсобное хозяйство, являющихся членами сельскохозяйственного кооператива</t>
    </r>
  </si>
  <si>
    <r>
      <t>Субсидии на возмещение части</t>
    </r>
    <r>
      <rPr>
        <b/>
        <sz val="16"/>
        <rFont val="Times New Roman"/>
        <family val="1"/>
        <charset val="204"/>
      </rPr>
      <t xml:space="preserve"> прямых понесенных затрат</t>
    </r>
    <r>
      <rPr>
        <sz val="16"/>
        <rFont val="Times New Roman"/>
        <family val="1"/>
        <charset val="204"/>
      </rPr>
      <t xml:space="preserve"> на создание и (или) модернизацию объектов агропромышленного комплекса, а также на приобретение и ввод в промышленную эксплуатацию маркировочного оборудования для внедрения обязательной маркировки отдельных видов молочной продукции</t>
    </r>
  </si>
  <si>
    <r>
      <t xml:space="preserve">Субсидии на возмещение части  затрат </t>
    </r>
    <r>
      <rPr>
        <b/>
        <sz val="16"/>
        <rFont val="Times New Roman"/>
        <family val="1"/>
        <charset val="204"/>
      </rPr>
      <t xml:space="preserve">на уплату процентов </t>
    </r>
    <r>
      <rPr>
        <sz val="16"/>
        <rFont val="Times New Roman"/>
        <family val="1"/>
        <charset val="204"/>
      </rPr>
      <t xml:space="preserve">по кредитным договорам (договорам займа), </t>
    </r>
    <r>
      <rPr>
        <b/>
        <sz val="16"/>
        <rFont val="Times New Roman"/>
        <family val="1"/>
        <charset val="204"/>
      </rPr>
      <t xml:space="preserve">заключенным с 1 января 2017 года на срок  от 2 до 15 лет         </t>
    </r>
  </si>
  <si>
    <r>
      <t xml:space="preserve">Субсидии на возмещение части  затрат на уплату процентов по кредитным договорам, заключенным </t>
    </r>
    <r>
      <rPr>
        <b/>
        <sz val="16"/>
        <rFont val="Times New Roman"/>
        <family val="1"/>
        <charset val="204"/>
      </rPr>
      <t xml:space="preserve">с 1 января 2023 года на срок  от 2 до 10 лет         </t>
    </r>
  </si>
  <si>
    <r>
      <t xml:space="preserve">Субсидии на возмещение части затрат, связанных с реализацией </t>
    </r>
    <r>
      <rPr>
        <b/>
        <sz val="16"/>
        <rFont val="Times New Roman"/>
        <family val="1"/>
        <charset val="204"/>
      </rPr>
      <t>инвестиционных проектов в агропромышленном комплексе по приоритетным направлениям государственной поддержки</t>
    </r>
  </si>
  <si>
    <r>
      <t xml:space="preserve">Субсидии на возмещение части затрат на </t>
    </r>
    <r>
      <rPr>
        <b/>
        <sz val="16"/>
        <rFont val="Times New Roman"/>
        <family val="1"/>
        <charset val="204"/>
      </rPr>
      <t xml:space="preserve">строительство и (или) реконструкцию объектов </t>
    </r>
    <r>
      <rPr>
        <sz val="16"/>
        <rFont val="Times New Roman"/>
        <family val="1"/>
        <charset val="204"/>
      </rPr>
      <t>(зданий, строений, сооружений) агропромышленного комплекса, включая входящее в их состав технологическое оборудование, в соответствии со сводным сметным расчетом стоимости строительства или реконструкции</t>
    </r>
  </si>
  <si>
    <r>
      <t xml:space="preserve">Субсидии на возмещение части затрат 
на приобретение по договорам купли-продажи и (или) </t>
    </r>
    <r>
      <rPr>
        <b/>
        <sz val="16"/>
        <rFont val="Times New Roman"/>
        <family val="1"/>
        <charset val="204"/>
      </rPr>
      <t>финансовой аренды (лизинга)</t>
    </r>
    <r>
      <rPr>
        <sz val="16"/>
        <rFont val="Times New Roman"/>
        <family val="1"/>
        <charset val="204"/>
      </rPr>
      <t xml:space="preserve"> техники и оборудования, </t>
    </r>
    <r>
      <rPr>
        <b/>
        <sz val="16"/>
        <rFont val="Times New Roman"/>
        <family val="1"/>
        <charset val="204"/>
      </rPr>
      <t xml:space="preserve">модульных объектов и (или) оборудования, предназначенных для убоя </t>
    </r>
    <r>
      <rPr>
        <sz val="16"/>
        <rFont val="Times New Roman"/>
        <family val="1"/>
        <charset val="204"/>
      </rPr>
      <t xml:space="preserve">сельскохозяйственных животных 
</t>
    </r>
  </si>
  <si>
    <r>
      <t xml:space="preserve">Субсидии сельскохозяйственным товаропроизводителям (за исключением крестьянских (фермерских) хозяйств, индивидуальных предпринимателей, являющихся сельскохозяйственными товаропроизводителями), имеющим доход от реализации товаров (работ, услуг) менее 1 миллиарда рублей за 2024 год , на возмещение части затрат на </t>
    </r>
    <r>
      <rPr>
        <b/>
        <sz val="16"/>
        <rFont val="Times New Roman"/>
        <family val="1"/>
        <charset val="204"/>
      </rPr>
      <t>приобретение техники и оборудования по договорам купли-продажи и (или) финансовой аренды (лизинга)</t>
    </r>
  </si>
  <si>
    <r>
      <t xml:space="preserve">Субсидии на возмещение части затрат, связанных с проведением </t>
    </r>
    <r>
      <rPr>
        <b/>
        <sz val="16"/>
        <rFont val="Times New Roman"/>
        <family val="1"/>
        <charset val="204"/>
      </rPr>
      <t>капитального ремонта</t>
    </r>
    <r>
      <rPr>
        <sz val="16"/>
        <rFont val="Times New Roman"/>
        <family val="1"/>
        <charset val="204"/>
      </rPr>
      <t xml:space="preserve"> тракторов и (или) их агрегатов, двигателей зерноуборочных и кормоуборочных комбайнов</t>
    </r>
  </si>
  <si>
    <r>
      <t xml:space="preserve">Субсидии на возмещение части затрат на реализацию проектов мелиорации в рамках </t>
    </r>
    <r>
      <rPr>
        <b/>
        <sz val="16"/>
        <rFont val="Times New Roman"/>
        <family val="1"/>
        <charset val="204"/>
      </rPr>
      <t>культуртехнических мероприятий</t>
    </r>
    <r>
      <rPr>
        <sz val="16"/>
        <rFont val="Times New Roman"/>
        <family val="1"/>
        <charset val="204"/>
      </rPr>
      <t xml:space="preserve"> на выбывших сельскохозяйственных угодьях, вовлекаемых в сельскохозяйственный оборот</t>
    </r>
  </si>
  <si>
    <t xml:space="preserve">Субсидии на возмещение части фактически понесенных затрат на выплаты стимулирующего характера специалистам - участникам ключевого проекта в сфере агропромышленного комплекса по заключенным контрактам с агровузами, и (или) иными образовательными организациями, и (или) научными учреждениями)
</t>
  </si>
  <si>
    <r>
      <t xml:space="preserve">Субсидии на возмещение части фактически понесенных затрат </t>
    </r>
    <r>
      <rPr>
        <b/>
        <u/>
        <sz val="16"/>
        <rFont val="Times New Roman"/>
        <family val="1"/>
        <charset val="204"/>
      </rPr>
      <t>по заключенным ученическим договорам</t>
    </r>
    <r>
      <rPr>
        <sz val="16"/>
        <rFont val="Times New Roman"/>
        <family val="1"/>
        <charset val="204"/>
      </rPr>
      <t xml:space="preserve"> и договорам о целевом обучении со студентами агровуза и (или) иных образовательных организаций</t>
    </r>
  </si>
  <si>
    <t>Субсидии на возмещение части фактически понесенных затрат, связанных с оплатой труда и проживанием студентов агровуза и (или) иных образовательных организаций, привлеченных для прохождения практики, в том числе  производственной проактики, и практической подготовки илиосуществляющих трудовую деятельность не более 6 месяцев</t>
  </si>
  <si>
    <r>
      <t>Субсидии сельскохозяйственным товаропроизводителям, организациям агропромышленного комплекса за исключением граждан, ведущих ЛПХ, на возмещение части затрат</t>
    </r>
    <r>
      <rPr>
        <b/>
        <sz val="16"/>
        <rFont val="Times New Roman"/>
        <family val="1"/>
        <charset val="204"/>
      </rPr>
      <t xml:space="preserve"> </t>
    </r>
    <r>
      <rPr>
        <b/>
        <u/>
        <sz val="16"/>
        <rFont val="Times New Roman"/>
        <family val="1"/>
        <charset val="204"/>
      </rPr>
      <t>на строительство жилья</t>
    </r>
    <r>
      <rPr>
        <u/>
        <sz val="16"/>
        <rFont val="Times New Roman"/>
        <family val="1"/>
        <charset val="204"/>
      </rPr>
      <t xml:space="preserve"> </t>
    </r>
    <r>
      <rPr>
        <sz val="16"/>
        <rFont val="Times New Roman"/>
        <family val="1"/>
        <charset val="204"/>
      </rPr>
      <t>в сельской местности, предоставляемого по договорам найма жилого помещения гражданам и работающим на селе либо изъявившим желание переехать на постоянное место жительства в сельскую местность и работать там</t>
    </r>
  </si>
  <si>
    <r>
      <t>Субсидии на возмещение части затрат, связанных</t>
    </r>
    <r>
      <rPr>
        <b/>
        <sz val="16"/>
        <rFont val="Times New Roman"/>
        <family val="1"/>
        <charset val="204"/>
      </rPr>
      <t xml:space="preserve"> с закупом животноводческой продукции</t>
    </r>
    <r>
      <rPr>
        <sz val="16"/>
        <rFont val="Times New Roman"/>
        <family val="1"/>
        <charset val="204"/>
      </rPr>
      <t xml:space="preserve"> 
(молока, мяса крупного рогатого скота) у граждан, ведущих личное подсобное хозяйство</t>
    </r>
  </si>
  <si>
    <r>
      <rPr>
        <b/>
        <sz val="16"/>
        <rFont val="Times New Roman"/>
        <family val="1"/>
        <charset val="204"/>
      </rPr>
      <t>Грант</t>
    </r>
    <r>
      <rPr>
        <sz val="16"/>
        <rFont val="Times New Roman"/>
        <family val="1"/>
        <charset val="204"/>
      </rPr>
      <t xml:space="preserve"> в форме субсидий </t>
    </r>
    <r>
      <rPr>
        <b/>
        <sz val="16"/>
        <rFont val="Times New Roman"/>
        <family val="1"/>
        <charset val="204"/>
      </rPr>
      <t>образовательным</t>
    </r>
    <r>
      <rPr>
        <sz val="16"/>
        <rFont val="Times New Roman"/>
        <family val="1"/>
        <charset val="204"/>
      </rPr>
      <t xml:space="preserve"> организациям высшего образования на финансовое обеспечение затрат на формирование учебной инфраструктуры и (или) развитие профессиональной подготовки студентов в области агропромышленного комплекса</t>
    </r>
  </si>
  <si>
    <r>
      <rPr>
        <b/>
        <sz val="16"/>
        <rFont val="Times New Roman"/>
        <family val="1"/>
        <charset val="204"/>
      </rPr>
      <t>Гранты</t>
    </r>
    <r>
      <rPr>
        <sz val="16"/>
        <rFont val="Times New Roman"/>
        <family val="1"/>
        <charset val="204"/>
      </rPr>
      <t xml:space="preserve"> в форме субсидий </t>
    </r>
    <r>
      <rPr>
        <b/>
        <sz val="16"/>
        <rFont val="Times New Roman"/>
        <family val="1"/>
        <charset val="204"/>
      </rPr>
      <t>научным организациям</t>
    </r>
    <r>
      <rPr>
        <sz val="16"/>
        <rFont val="Times New Roman"/>
        <family val="1"/>
        <charset val="204"/>
      </rPr>
      <t xml:space="preserve"> на финансовое обеспечение затрат на развитие материально-технической базы, необходимой </t>
    </r>
    <r>
      <rPr>
        <b/>
        <sz val="16"/>
        <rFont val="Times New Roman"/>
        <family val="1"/>
        <charset val="204"/>
      </rPr>
      <t>для реализации научных, научно-технических проектов и (или) на поддержку производства, и (или) на реализацию сельскохозяйственной продукции собственного производства</t>
    </r>
  </si>
  <si>
    <r>
      <t xml:space="preserve">Субсидии сельскохозяйственным товаропроизводителям, вновь созданным сельскохозяйственным товаропроизводителям на возмещение части затрат, связанных с выплатой </t>
    </r>
    <r>
      <rPr>
        <b/>
        <sz val="16"/>
        <rFont val="Times New Roman"/>
        <family val="1"/>
        <charset val="204"/>
      </rPr>
      <t>заработной платы молодому специалисту, студентам</t>
    </r>
    <r>
      <rPr>
        <sz val="16"/>
        <rFont val="Times New Roman"/>
        <family val="1"/>
        <charset val="204"/>
      </rPr>
      <t xml:space="preserve"> в случае их трудоустройства по срочному трудовому договору в период прохождения практической подготовки</t>
    </r>
  </si>
  <si>
    <r>
      <t xml:space="preserve">Субсидии на возмещение части затрат, </t>
    </r>
    <r>
      <rPr>
        <b/>
        <sz val="16"/>
        <rFont val="Times New Roman"/>
        <family val="1"/>
        <charset val="204"/>
      </rPr>
      <t>связанных с участием в межрегиональных, российских (всероссийских) конкурсах, чемпионатах, соревнованиях</t>
    </r>
    <r>
      <rPr>
        <sz val="16"/>
        <rFont val="Times New Roman"/>
        <family val="1"/>
        <charset val="204"/>
      </rPr>
      <t xml:space="preserve"> в агропромышленном комплексе</t>
    </r>
  </si>
  <si>
    <r>
      <t xml:space="preserve">Субсидии на возмещение части  затрат </t>
    </r>
    <r>
      <rPr>
        <b/>
        <sz val="16"/>
        <rFont val="Times New Roman"/>
        <family val="1"/>
        <charset val="204"/>
      </rPr>
      <t xml:space="preserve">на уплату процентов </t>
    </r>
    <r>
      <rPr>
        <sz val="16"/>
        <rFont val="Times New Roman"/>
        <family val="1"/>
        <charset val="204"/>
      </rPr>
      <t xml:space="preserve">по кредитным договорам (договорам займа), </t>
    </r>
    <r>
      <rPr>
        <b/>
        <sz val="16"/>
        <rFont val="Times New Roman"/>
        <family val="1"/>
        <charset val="204"/>
      </rPr>
      <t xml:space="preserve">заключенным с 1 января 2017 года на срок до 2 лет         </t>
    </r>
  </si>
  <si>
    <t>Постановление № и дата</t>
  </si>
  <si>
    <t>Приказ МСХ Красноярского края от 22.07.2025 № 79-687-о</t>
  </si>
  <si>
    <t>Приказ МСХ Красноярского края от 11.02.2025 № 79-86-о</t>
  </si>
  <si>
    <t>Приказ МСХ Красноярского края от 15.02.2023 № 130-п</t>
  </si>
  <si>
    <t>Приказ МСХ Красноярского края от 05.03.2025 № 79-192-о</t>
  </si>
  <si>
    <t>Приказ МСХ Красноярского края от 09.03.2023 № 175-п</t>
  </si>
  <si>
    <t>Приказ МСХ Красноярского края от 05.04.2023 № 262-п</t>
  </si>
  <si>
    <t>Приказ МСХ Красноярского края от 23.06.2025 № 79-585-о</t>
  </si>
  <si>
    <t xml:space="preserve">Приказ МСХ Красноярского края от 28.03.2025 № 79-316-о </t>
  </si>
  <si>
    <t>Приказ МСХ Красноярского края от 05.02.2025 № 79-72-о</t>
  </si>
  <si>
    <t>Приказ МСХ Красноярского края от 29.01.2025 № 79-48-о</t>
  </si>
  <si>
    <t>Приказ МСХ Красноярского края от 11.06.2025 № 79-562-о</t>
  </si>
  <si>
    <t>Приказ МСХ Красноярского края от 04.09.2025 № 79-816-о</t>
  </si>
  <si>
    <t>Приказ МСХ Красноярского края от 210.12.2024 № 930-о</t>
  </si>
  <si>
    <t>Приказ МСХ Красноярского края от 02.04.2025 № 79-329-о</t>
  </si>
  <si>
    <t>Приказ МСХ Красноярского края  от 24.07.2025 № 79-709-о</t>
  </si>
  <si>
    <t>Приказ МСХ Красноярского края от 29.05.2025 № 79-502-о</t>
  </si>
  <si>
    <t>Приказ МСХ Красноярского края от 03.10.2025 № 79-896-о</t>
  </si>
  <si>
    <t>Приказ МСХ Красноярского края от 24.07.2025 № 79-712-о</t>
  </si>
  <si>
    <t>Приказ МСХ Красноярского края от 27.03.2025 № 79-311-о</t>
  </si>
  <si>
    <t>Приказ МСХ Красноярского края от 27.05.2025 № 79-494-о</t>
  </si>
  <si>
    <t>Приказ МСХ Красноярского края от 11.06.2025 № 79-561-о</t>
  </si>
  <si>
    <t>Постановление  Правительства Красноярского края от 28.09.2017 №575-п</t>
  </si>
  <si>
    <t>Приказ МСХ Красноярского края от 25.11.2024 № 875-о</t>
  </si>
  <si>
    <t>Приказ МСХ Красноярского края от 03.10.2025 № 79-897-о</t>
  </si>
  <si>
    <t>Приказ МСХ Красноярского края от 14.13.2025 № 79-261-о</t>
  </si>
  <si>
    <t>Приказ МСХ Красноярского края от 27.03.2025 № 79-312-о</t>
  </si>
  <si>
    <t>Приказ МСХ Красноярского края от 25.11.2024 № 876-о</t>
  </si>
  <si>
    <t>Приказ МСХ Красноярского края от 29.04.2025 № 79-424-о</t>
  </si>
  <si>
    <t>Приказ министерства сельского хозяйства края от 24.09.2025 № 79-856-о</t>
  </si>
  <si>
    <t>Приказ МСХ Красноярского края от 26.05.2025 № 79-493-о</t>
  </si>
  <si>
    <t>Приказ МСХ Красноярского края от 28.04.2025 № 79-419-о</t>
  </si>
  <si>
    <t>Приказ МСХ Красноярского края от № 978-о от 17.12.2024</t>
  </si>
  <si>
    <t>Приказ МСХ Красноярского края от 27.12.2024 № 79-1034-о</t>
  </si>
  <si>
    <t>Приказ МСХ Красноярского края от 05.06.2025 № 79-530-о</t>
  </si>
  <si>
    <t>Приказ МСХ Красноярского края от 29.01.2025 № 79-47-о</t>
  </si>
  <si>
    <t>Приказ МСХ Красноярского края от 23.04.2025 № 79-408-о</t>
  </si>
  <si>
    <t>Приказ МСХ Красноярского края от 28.05.2025 № 79-501-о</t>
  </si>
  <si>
    <t>Приказ МСХ Красноярского края от 27.03.2025 № 79-310-о</t>
  </si>
  <si>
    <t>Абанский</t>
  </si>
  <si>
    <t>Индивидуальный предприниматель Маслобоев Николай Анатольевич</t>
  </si>
  <si>
    <t>Индивидуальный предприниматель Ходасевич Виктор Викторович</t>
  </si>
  <si>
    <t>ИП глава КФХ Тихоненко Максим Владимирович</t>
  </si>
  <si>
    <t>ИП глава КФХ Астапов Андрей Сергеевич</t>
  </si>
  <si>
    <t>ИП глава КФХ Беликов Николай Николаевич</t>
  </si>
  <si>
    <t>ИП глава КФХ Бельская Валентина Богдановна</t>
  </si>
  <si>
    <t>ИП глава КФХ Бобков Алексей Иванович</t>
  </si>
  <si>
    <t>ИП глава КФХ Бонох Андрей Егорович</t>
  </si>
  <si>
    <t>ИП глава КФХ Гришанов Алексей Анатольевич</t>
  </si>
  <si>
    <t>ИП глава КФХ Земскова Елена Петровна</t>
  </si>
  <si>
    <t>ИП глава КФХ Куземич Павел Георгиевич</t>
  </si>
  <si>
    <t>ИП глава КФХ Лейднер Андрей Карлович</t>
  </si>
  <si>
    <t>246522284490</t>
  </si>
  <si>
    <t>ИП глава КФХ Лейднер Данила Карлович</t>
  </si>
  <si>
    <t>246517727690</t>
  </si>
  <si>
    <t>ИП глава КФХ Павлюченко Николай Иванович</t>
  </si>
  <si>
    <t>240100812889</t>
  </si>
  <si>
    <t>ИП глава КФХ Романенко Валерий Николаевич</t>
  </si>
  <si>
    <t>ИП глава КФХ Синькевич Евгений Владимирович</t>
  </si>
  <si>
    <t>ИП глава КФХ Ходкин Евгений Витальевич</t>
  </si>
  <si>
    <t>240100764184</t>
  </si>
  <si>
    <t>ИП глава КФХ Холбеков Дмитрий Витальевич</t>
  </si>
  <si>
    <t>246519596309</t>
  </si>
  <si>
    <t>КХ "Земляк"</t>
  </si>
  <si>
    <t>2401000883</t>
  </si>
  <si>
    <t>СКПК "Кудряшовское"</t>
  </si>
  <si>
    <t>СПССК "Рассвет"</t>
  </si>
  <si>
    <t>ССПК "Колос"</t>
  </si>
  <si>
    <t>2401002930</t>
  </si>
  <si>
    <t>ССПК "Флагман"</t>
  </si>
  <si>
    <t>2401003130</t>
  </si>
  <si>
    <t>ССПК "Фортуна"</t>
  </si>
  <si>
    <t>2401006099</t>
  </si>
  <si>
    <t>ООО "Восток"</t>
  </si>
  <si>
    <t>2401006035</t>
  </si>
  <si>
    <t>ООО "Ключи"</t>
  </si>
  <si>
    <t>2401003250</t>
  </si>
  <si>
    <t>ООО "Луч-1"</t>
  </si>
  <si>
    <t>2401000587</t>
  </si>
  <si>
    <t>ООО "Мана"</t>
  </si>
  <si>
    <t>ООО "Мачинское"</t>
  </si>
  <si>
    <t>2401005391</t>
  </si>
  <si>
    <t>ООО "Родник"</t>
  </si>
  <si>
    <t>2401005698</t>
  </si>
  <si>
    <t>Абанский (г. Красноярск)</t>
  </si>
  <si>
    <t>ООО "Успенское"</t>
  </si>
  <si>
    <t>2465128913</t>
  </si>
  <si>
    <t>Абанский Итог</t>
  </si>
  <si>
    <t>Ачинский</t>
  </si>
  <si>
    <t>ИП Колпаков Алексей Викторович</t>
  </si>
  <si>
    <t>ИП глава КФХ Арутюнян Корюн Исраели</t>
  </si>
  <si>
    <t>ИП глава КФХ Кильтре Ольга Владимировна</t>
  </si>
  <si>
    <t>244302308008</t>
  </si>
  <si>
    <t>ИП глава КФХ Мамедов Ильхам Фархад оглы</t>
  </si>
  <si>
    <t>ИП глава КФХ Стась Геннадий Николаевич</t>
  </si>
  <si>
    <t>ИП глава КФХ Цебиков Роман Владимирович</t>
  </si>
  <si>
    <t>ИП глава КФХ Ушаков Александр Алексеевич</t>
  </si>
  <si>
    <t>240200006018</t>
  </si>
  <si>
    <t>Ачинский (г. Красноярск)</t>
  </si>
  <si>
    <t>ООО "Агросфера"</t>
  </si>
  <si>
    <t>2443030110</t>
  </si>
  <si>
    <t>ООО "Флотилия"</t>
  </si>
  <si>
    <t>Ачинский (г. Ачинск)</t>
  </si>
  <si>
    <t>Акционерное общество "Ачинская хлебная база №17"</t>
  </si>
  <si>
    <t>ООО Причулымье</t>
  </si>
  <si>
    <t>ИП глава КФХ Колпаков Виктор Владимирович</t>
  </si>
  <si>
    <t>Ачинский Итог</t>
  </si>
  <si>
    <t>Балахтинский</t>
  </si>
  <si>
    <t>ИП глава КФХ Гасанов Рамил Аббас оглы</t>
  </si>
  <si>
    <t>ИП глава КФХ Изосимов Александр Анатольевич</t>
  </si>
  <si>
    <t>ИП глава КФХ Золотарев Иван Александрович</t>
  </si>
  <si>
    <t>240300444142</t>
  </si>
  <si>
    <t>ИП глава КФХ Миллер Александр Федорович</t>
  </si>
  <si>
    <t>240302013600</t>
  </si>
  <si>
    <t>ИП глава КФХ Миллер Владислав Александрович</t>
  </si>
  <si>
    <t>ИП глава КФХ Сургутский Михаил Юрьевич</t>
  </si>
  <si>
    <t>ИП глава КФХ Тесленко Григорий Петрович</t>
  </si>
  <si>
    <t xml:space="preserve">240301134672 </t>
  </si>
  <si>
    <t>ИП глава КФХ Тыняный Владимир Алексеевич</t>
  </si>
  <si>
    <t>ЗАО "Приморье"</t>
  </si>
  <si>
    <t>2403006200</t>
  </si>
  <si>
    <t xml:space="preserve">ЗАО "Сибирь" </t>
  </si>
  <si>
    <t>2403005911</t>
  </si>
  <si>
    <t xml:space="preserve">ОАО "Красное" </t>
  </si>
  <si>
    <t>2403006305</t>
  </si>
  <si>
    <t>ООО "КФХ "Могучий"</t>
  </si>
  <si>
    <t>2403007186</t>
  </si>
  <si>
    <t>ООО "КФХ "Черемушка"</t>
  </si>
  <si>
    <t>2403005816</t>
  </si>
  <si>
    <t>ООО "КФХ "Янн"</t>
  </si>
  <si>
    <t>2403007644</t>
  </si>
  <si>
    <t>ООО "КХ Родник"</t>
  </si>
  <si>
    <t>2403005679</t>
  </si>
  <si>
    <t>Балахтинский (г.Красноярск)</t>
  </si>
  <si>
    <t>ООО "Малтат"</t>
  </si>
  <si>
    <t>ИП Нусс Виталий Николаевич</t>
  </si>
  <si>
    <t>ООО "Сибирь"</t>
  </si>
  <si>
    <t>2403008310</t>
  </si>
  <si>
    <t>ООО "Чистопольские нивы"</t>
  </si>
  <si>
    <t>2403007203</t>
  </si>
  <si>
    <t>ООО "Чулымское"</t>
  </si>
  <si>
    <t>2403008359</t>
  </si>
  <si>
    <t>ООО КФХ "Хакасия"</t>
  </si>
  <si>
    <t>2403007651</t>
  </si>
  <si>
    <t>ООО СХП "Агрис"</t>
  </si>
  <si>
    <t>2403006993</t>
  </si>
  <si>
    <t>ООО СХП "Анюта"</t>
  </si>
  <si>
    <t>2403006224</t>
  </si>
  <si>
    <t>ООО СХП "Восход"</t>
  </si>
  <si>
    <t>2403006143</t>
  </si>
  <si>
    <t>ООО СХП "Ильтюковское"</t>
  </si>
  <si>
    <t>2403007193</t>
  </si>
  <si>
    <t>ООО СХП "Фортуна"</t>
  </si>
  <si>
    <t>2403007002</t>
  </si>
  <si>
    <t>ООО СХП "Шпейтер"</t>
  </si>
  <si>
    <t>2403005767</t>
  </si>
  <si>
    <t xml:space="preserve">Сельскохозяйственное открытое акционерное общество "Тюльковское" </t>
  </si>
  <si>
    <t>2403000938</t>
  </si>
  <si>
    <t>Балахтинский Итог</t>
  </si>
  <si>
    <t>Березовский</t>
  </si>
  <si>
    <t>Индивидуальный предприниматель Воронов Виталий Геннадьевич</t>
  </si>
  <si>
    <t>Индивидуальный предприниматель Лалаян Руслан Ванеевич</t>
  </si>
  <si>
    <t>Индивидуальный предприниматель Малинчик Наталья Витальевна</t>
  </si>
  <si>
    <t>Индивидуальный предприниматель Стрижнева Наталья Михайловна</t>
  </si>
  <si>
    <t>ИП глава КФХ Арутюнян Самвел Размикович</t>
  </si>
  <si>
    <t>ИП глава КФХ Бурчян Анжела Михайловна</t>
  </si>
  <si>
    <t>246500823396</t>
  </si>
  <si>
    <t>ИП глава КФХ Вензель Александр Андреевич</t>
  </si>
  <si>
    <t>240403712410</t>
  </si>
  <si>
    <t>ИП глава КФХ Воронежцева Юлия Викторовна</t>
  </si>
  <si>
    <t>240400438505</t>
  </si>
  <si>
    <t>ИП глава КФХ Джалилов Турал Исмаил оглы</t>
  </si>
  <si>
    <t>ИП, глава КФХ Карапетян Ерванд Рубенович</t>
  </si>
  <si>
    <t>ИП глава КФХ Князян Карен Гнелович</t>
  </si>
  <si>
    <t>ИП глава КФХ Коледа Сергей Сергеевич</t>
  </si>
  <si>
    <t>ИП глава КФХ Лалаян Радик Ваникович</t>
  </si>
  <si>
    <t>ИП глава КФХ Мамедов Артем Гарибович</t>
  </si>
  <si>
    <t>ИП глава КФХ Мамедова Тамила Рауфовна</t>
  </si>
  <si>
    <t>ИП глава КФХ Минчик Владимир Михайлович</t>
  </si>
  <si>
    <t>ИП глава КФХ Мирзаеви Дилгам Нушраван Оглы</t>
  </si>
  <si>
    <t>ИП глава КФХ Мурадян Усик Альбертович</t>
  </si>
  <si>
    <t>240401120465</t>
  </si>
  <si>
    <t>Березовский (ЗАТО г. Железногорск)</t>
  </si>
  <si>
    <t>ИП глава КФХ Новосельский Вячеслав Николаевич</t>
  </si>
  <si>
    <t>245200573707</t>
  </si>
  <si>
    <t>ИП глава КФХ Сумин Михаил Васильевич</t>
  </si>
  <si>
    <t>ООО "ЭЛЬДАР"</t>
  </si>
  <si>
    <t>ОАО "Птицефабрика Бархатовская"</t>
  </si>
  <si>
    <t>ООО "КрасМол"</t>
  </si>
  <si>
    <t>ООО "Техком"</t>
  </si>
  <si>
    <t>ООО "Рыбное хозяйство "ЕлИСей"</t>
  </si>
  <si>
    <t>ООО агропромышленный комплекс "Овощи Сибири"</t>
  </si>
  <si>
    <t>СХКПК "Есаульский"</t>
  </si>
  <si>
    <t>ИП Князян Араик Гарикович</t>
  </si>
  <si>
    <t>СПК "Аленушка"</t>
  </si>
  <si>
    <t>2404010784</t>
  </si>
  <si>
    <t>Березовский Итог</t>
  </si>
  <si>
    <t>Бирилюсский</t>
  </si>
  <si>
    <t>ИП глава КФХ Азаров Николай Александрович</t>
  </si>
  <si>
    <t>ИП глава КФХ Маслаков Николай Григорьевич</t>
  </si>
  <si>
    <t>ИП глава КФХ Осипов Василий Дмитриевич</t>
  </si>
  <si>
    <t>ИП глава КФХ Сидоров Владимир Николаевич</t>
  </si>
  <si>
    <t>ИП глава КФХ Стацук Валентина Петровна</t>
  </si>
  <si>
    <t>ИП глава КФХ Филонов Александр Алексеевич</t>
  </si>
  <si>
    <t>ИП глава КФХ Зубков Вячеслав Валерьевич</t>
  </si>
  <si>
    <t>Бирилюсский Итог</t>
  </si>
  <si>
    <t>Боготольский</t>
  </si>
  <si>
    <t>ИП, глава КФХ Доброходов Дмитрий Николаевич</t>
  </si>
  <si>
    <t>ИП глава КФХ Запольская Полина Константиновна</t>
  </si>
  <si>
    <t>ИП глава КФХ Макулов Ваиль Галиевич</t>
  </si>
  <si>
    <t>ИП глава КФХ Макулов Евгений Ваильевич</t>
  </si>
  <si>
    <t>244402012692</t>
  </si>
  <si>
    <t>Индивидуальный предприниматель Проценко Ирина Александровна</t>
  </si>
  <si>
    <t>ООО "БоготолМолоко+"</t>
  </si>
  <si>
    <t>ООО "Боготольская птицефабрика"</t>
  </si>
  <si>
    <t>2444001320</t>
  </si>
  <si>
    <t>ООО "Зеленый мир"</t>
  </si>
  <si>
    <t>2444302977</t>
  </si>
  <si>
    <t>ООО "Эльбрус"</t>
  </si>
  <si>
    <t>2444001553</t>
  </si>
  <si>
    <t>Боготольский Итог</t>
  </si>
  <si>
    <t>Богучанский</t>
  </si>
  <si>
    <t>ИП глава КФХ Лапа Юрий Николаевич</t>
  </si>
  <si>
    <t>Богучанский Итог</t>
  </si>
  <si>
    <t>Большемуртинский</t>
  </si>
  <si>
    <t>Индивидуальный предприниматель Прохоренко Юрий Владимирович</t>
  </si>
  <si>
    <t>ИП глава КФХ Горбунов Валерий Александрович</t>
  </si>
  <si>
    <t>240800012937</t>
  </si>
  <si>
    <t>ИП глава КФХ Добрынин Владимир Витальевич</t>
  </si>
  <si>
    <t>240800588921</t>
  </si>
  <si>
    <t>ИП глава КФХ Краскович Леонид Константинович</t>
  </si>
  <si>
    <t>240800029560</t>
  </si>
  <si>
    <t>ИП глава КФХ Николаев Виталий Иванович</t>
  </si>
  <si>
    <t>Большемуртинский (г. Красноярск)</t>
  </si>
  <si>
    <t>ИП глава КФХ Титов Евгений Михайлович</t>
  </si>
  <si>
    <t>ИП глава КФХ Украинский Виктор Самуилович</t>
  </si>
  <si>
    <t>240800526820</t>
  </si>
  <si>
    <t>Крестьянское (фермерское) хозяйство "Кормилец"</t>
  </si>
  <si>
    <t>2462047462</t>
  </si>
  <si>
    <t>АО "Свинокомплекс "Красноярский"</t>
  </si>
  <si>
    <t>СПК " Колхоз "Рассвет"</t>
  </si>
  <si>
    <t>2408000184</t>
  </si>
  <si>
    <t>СПК "Юбилейный"</t>
  </si>
  <si>
    <t>2408000138</t>
  </si>
  <si>
    <t>ИП глава КФХ Нечитайло Олеся Сергеевна</t>
  </si>
  <si>
    <t xml:space="preserve"> 
​
240801762932</t>
  </si>
  <si>
    <t>Большемуртинский Итог</t>
  </si>
  <si>
    <t>Большеулуйский</t>
  </si>
  <si>
    <t>ИП Пичкуров Игорь Леонидович</t>
  </si>
  <si>
    <t>ИП Пичкурова Олеся Владимировна</t>
  </si>
  <si>
    <t>Большеулуйский (г. Красноярск)</t>
  </si>
  <si>
    <t>ИП глава КФХ Береговой Александр Анатольевич</t>
  </si>
  <si>
    <t>ИП глава КФХ Узолина Ольга Владимировна</t>
  </si>
  <si>
    <t>Большеулуйский Итог</t>
  </si>
  <si>
    <t>Дзержинский</t>
  </si>
  <si>
    <t>Индивидуальный предприниматель Васильев Андрей Федорович</t>
  </si>
  <si>
    <t>241000066484</t>
  </si>
  <si>
    <t>Индивидуальный предприниматель Гуров Денис Владимирович</t>
  </si>
  <si>
    <t xml:space="preserve">Индивидуальный предприниматель Ковалев Вадим Владимирович </t>
  </si>
  <si>
    <t>ИП глава КФХ Аверьянов Дмитрий Петрович</t>
  </si>
  <si>
    <t>241000587279</t>
  </si>
  <si>
    <t>ИП глава КФХ Егоренко Артем Юрьевич</t>
  </si>
  <si>
    <t>241001814005</t>
  </si>
  <si>
    <t>ИП глава КФХ Костюнин Александр Борисович</t>
  </si>
  <si>
    <t>241000163008</t>
  </si>
  <si>
    <t>ИП глава КФХ Кривошеев Владимир Анатольевич</t>
  </si>
  <si>
    <t>241000447634</t>
  </si>
  <si>
    <t>ИП глава КФХ Мартынов Дмитрий Викторович</t>
  </si>
  <si>
    <t>ИП глава КФХ Сырокваш Евгения Александровна</t>
  </si>
  <si>
    <t>ООО "Артель"</t>
  </si>
  <si>
    <r>
      <t>СКПК "Дзержинский</t>
    </r>
    <r>
      <rPr>
        <b/>
        <sz val="18"/>
        <rFont val="Times New Roman"/>
        <family val="1"/>
        <charset val="204"/>
      </rPr>
      <t>"</t>
    </r>
  </si>
  <si>
    <t>СППК "Васильев-С"</t>
  </si>
  <si>
    <t>ООО "Агролес"</t>
  </si>
  <si>
    <t>2410003168</t>
  </si>
  <si>
    <t>ООО "Исток"</t>
  </si>
  <si>
    <t>2410003506</t>
  </si>
  <si>
    <t>ООО "Мокрый Ельник"</t>
  </si>
  <si>
    <t>ООО "Таежное"</t>
  </si>
  <si>
    <t>2410003633</t>
  </si>
  <si>
    <t>ООО Агрофирма "Дзержинская"</t>
  </si>
  <si>
    <t>2410003520</t>
  </si>
  <si>
    <t>ООО Совхоз "Денисовский"</t>
  </si>
  <si>
    <t>2450026186</t>
  </si>
  <si>
    <t>СПК "Красный Маяк"</t>
  </si>
  <si>
    <t>2410000696</t>
  </si>
  <si>
    <t>СПК "Манганово"</t>
  </si>
  <si>
    <t>2410000343</t>
  </si>
  <si>
    <t>Дзержинский Итог</t>
  </si>
  <si>
    <t>Емельяновский</t>
  </si>
  <si>
    <t>Индивидуальный предприниматель Ермакова Олеся Валериевна</t>
  </si>
  <si>
    <t>Индивидуальный предприниматель Кузьменко Николай Викторович</t>
  </si>
  <si>
    <t xml:space="preserve">Индивидуальный предприниматель, глава крестьянского (фермерского) хозяйства Чжаохун Мария Юрьевна </t>
  </si>
  <si>
    <t>Индивидуальный предприниматель Мхитарян Вазген Андрейи</t>
  </si>
  <si>
    <t>Индивидуальный предприниматель Попов Артем Михайлович</t>
  </si>
  <si>
    <t>ИП глава КФХ Гурбанов Рашад Магеррам-Оглы</t>
  </si>
  <si>
    <t>ИП глава КФХ Кадочников Виктор Анатольевич</t>
  </si>
  <si>
    <t>ИП глава КФХ Погосян Мисак Альбертович</t>
  </si>
  <si>
    <t>ИП глава КФХ Совин Валерий Семенович</t>
  </si>
  <si>
    <t>246308862294</t>
  </si>
  <si>
    <t>ИП глава КФХ Степанов Денис Андреевич</t>
  </si>
  <si>
    <t>ИП глава КФХ Сулейманов Ренад Намазович</t>
  </si>
  <si>
    <t>ИП Апанасенко Галина Сергеевна</t>
  </si>
  <si>
    <t>ИП Третьяков Илья Александрович</t>
  </si>
  <si>
    <t>ИП глава КФХ Шипицына Екатерина Владимировна</t>
  </si>
  <si>
    <t>Крестьянское (фермерское) хозяйство "Нива"</t>
  </si>
  <si>
    <t>АО "Красноярскагроплем"</t>
  </si>
  <si>
    <t>ОАО "Птицефабрика "Заря"</t>
  </si>
  <si>
    <t>ООО "Агро-Красноярск"</t>
  </si>
  <si>
    <t xml:space="preserve">ООО "Емельяновское" </t>
  </si>
  <si>
    <t>ООО "Пахарь"</t>
  </si>
  <si>
    <t>ООО "Сибирская теплица"</t>
  </si>
  <si>
    <t>ООО "Шуваево-1"</t>
  </si>
  <si>
    <t>ООО Агрохолдинг "Емельяновский"</t>
  </si>
  <si>
    <t>ООО СП "Премьер"</t>
  </si>
  <si>
    <t>ООО "АгроНик"</t>
  </si>
  <si>
    <t>Емельяновский Итог</t>
  </si>
  <si>
    <t>Енисейский</t>
  </si>
  <si>
    <t>ИП Вырупаев Владимир Михайлович</t>
  </si>
  <si>
    <t>ИП глава КФХ Алиев Азад Талыб оглы</t>
  </si>
  <si>
    <t>ИП глава КФХ Гисвайн Андрей Александрович</t>
  </si>
  <si>
    <t>ООО "Анциферское"</t>
  </si>
  <si>
    <t>Енисейский Итог</t>
  </si>
  <si>
    <t>Ермаковский</t>
  </si>
  <si>
    <t>Индивидуальный предприниматель Гогунский Николай Васильевич</t>
  </si>
  <si>
    <t>Индивидуальный предприниматель Кускашев Анатолий Дмитриевич</t>
  </si>
  <si>
    <t>ИП Сорокина Татьяна Ивановна</t>
  </si>
  <si>
    <t>ИП глава КФХ Бабешко Инна Сергеевна</t>
  </si>
  <si>
    <t>ИП глава КФХ Кускашев Николай Дмитриевич</t>
  </si>
  <si>
    <t>ИП глава КФХ Магеря Ольга Борисовна</t>
  </si>
  <si>
    <t>ИП глава КФХ Миллер Юрий Владимирович</t>
  </si>
  <si>
    <t>241300088908</t>
  </si>
  <si>
    <t>ООО "Ермак"</t>
  </si>
  <si>
    <t>2413007280</t>
  </si>
  <si>
    <t>ИП глава КФХ Тарасов Павел Александрович</t>
  </si>
  <si>
    <t>ИП глава КФХ Евлампиева Дарья Сергеевна</t>
  </si>
  <si>
    <t>ИП глава КФХ  Маркелов Андрей Васильевич</t>
  </si>
  <si>
    <t>Ермаковский Итог</t>
  </si>
  <si>
    <t>Идринский</t>
  </si>
  <si>
    <t>Индивидуальный предприниматель Бренинг Александр Александрович</t>
  </si>
  <si>
    <t>ИП глава КФХ Баранов Александр Юрьевич</t>
  </si>
  <si>
    <t>ИП глава КФХ Богушевский Сергей Николаевич</t>
  </si>
  <si>
    <t>ИП глава КФХ Подлевская Наталья Константиновна</t>
  </si>
  <si>
    <t>ИП глава КФХ Тропин Василий Леонидович</t>
  </si>
  <si>
    <t>ИП глава КФХ Худеев Андрей Георгиевич</t>
  </si>
  <si>
    <t>246200556661</t>
  </si>
  <si>
    <t>ИП глава КФХ Шутов Евгений Васильевич</t>
  </si>
  <si>
    <t>ССПК "Гавань"</t>
  </si>
  <si>
    <t>2414003899</t>
  </si>
  <si>
    <t>ООО "Алексей"</t>
  </si>
  <si>
    <t>2414060745</t>
  </si>
  <si>
    <t>ООО "Байтак"</t>
  </si>
  <si>
    <t>2414060953</t>
  </si>
  <si>
    <t>ООО "Ирина"</t>
  </si>
  <si>
    <t>ООО "Маяк"</t>
  </si>
  <si>
    <t>2414004155</t>
  </si>
  <si>
    <t>ООО "Элита"</t>
  </si>
  <si>
    <t>2414060760</t>
  </si>
  <si>
    <t xml:space="preserve">СХПК "Весна" </t>
  </si>
  <si>
    <t>2414002119</t>
  </si>
  <si>
    <t>Идринский Итог</t>
  </si>
  <si>
    <t>Иланский</t>
  </si>
  <si>
    <t>ИП глава КФХ Беляшов Анатолий Александрович</t>
  </si>
  <si>
    <t>ИП глава КФХ Корольков Сергей Григорьевич</t>
  </si>
  <si>
    <t>ИП глава КФХ Курьянович Алексей Егорович</t>
  </si>
  <si>
    <t xml:space="preserve">241500352998 </t>
  </si>
  <si>
    <t>ИП глава КФХ Савенкова Марина Андреевна</t>
  </si>
  <si>
    <t>ИП глава КФХ Семенюк Андрей Валентинович</t>
  </si>
  <si>
    <t>245006300258</t>
  </si>
  <si>
    <t>ИП глава КФХ Слепенков Валерий Александрович</t>
  </si>
  <si>
    <t>241500610663</t>
  </si>
  <si>
    <t>ИП глава КФХ Шилин Александр Степанович</t>
  </si>
  <si>
    <t>245010173588</t>
  </si>
  <si>
    <t xml:space="preserve">КФХ "Пахарь"   </t>
  </si>
  <si>
    <t>2415001380</t>
  </si>
  <si>
    <t xml:space="preserve">Иланский (Канский) </t>
  </si>
  <si>
    <t>КХ "Шпаковский К"</t>
  </si>
  <si>
    <t>2418000955</t>
  </si>
  <si>
    <t>ИП глава КФХ Сеньшов Александр Николаевич</t>
  </si>
  <si>
    <t>Иланский Итог</t>
  </si>
  <si>
    <t>Ирбейский</t>
  </si>
  <si>
    <t>Индивидуальный предприниматель Петрова Инна Валерьевна</t>
  </si>
  <si>
    <t>Индивидуальный предприниматель Жандоров Василий Владимирович</t>
  </si>
  <si>
    <t>Индивидуальный предприниматель Ширкин Михаил Александрович</t>
  </si>
  <si>
    <t>Индивидуальный предприниматель Вершков Василий Васильевич</t>
  </si>
  <si>
    <t>ИП глава КФХ Вершков Сергей Андреевич</t>
  </si>
  <si>
    <t>241602018449</t>
  </si>
  <si>
    <t>ИП глава КФХ Горбаткина Тамара Михайловна</t>
  </si>
  <si>
    <t>243904133466</t>
  </si>
  <si>
    <t>ИП глава КФХ Гузенков Михаил Иванович</t>
  </si>
  <si>
    <t>241600728073</t>
  </si>
  <si>
    <t>ИП глава КФХ Заводян Александр Михайлович</t>
  </si>
  <si>
    <t>ИП глава КФХ Ковригин Александр Александрович</t>
  </si>
  <si>
    <t>ИП глава КФХ Лапо Инна Владимировна</t>
  </si>
  <si>
    <t>245002493009</t>
  </si>
  <si>
    <t>ИП глава КФХ Шаров Владимир Владимирович</t>
  </si>
  <si>
    <t>КХ "Луч"</t>
  </si>
  <si>
    <t>2416001079</t>
  </si>
  <si>
    <t>КХ "Похильченко"</t>
  </si>
  <si>
    <t xml:space="preserve">ФХ "Шанс" </t>
  </si>
  <si>
    <t>2416003189</t>
  </si>
  <si>
    <t xml:space="preserve">Ирбейский (г. Красноярск) </t>
  </si>
  <si>
    <t>ООО "АГРО КАПИТАЛ"</t>
  </si>
  <si>
    <t>2460118485</t>
  </si>
  <si>
    <t>ООО "Михайловское"</t>
  </si>
  <si>
    <t>2416060853</t>
  </si>
  <si>
    <t>ИП глава КФХ Гончаров Роман Иванович</t>
  </si>
  <si>
    <t>ИП глава КФХ Новоселов Сергей Владимирович</t>
  </si>
  <si>
    <t>ИП глава КФХ Шевелева Ирина Васильевна</t>
  </si>
  <si>
    <t>ИП глава КФХ Слабухо Тамара Александровна</t>
  </si>
  <si>
    <t>Крестьянское хозяйство "Колос"</t>
  </si>
  <si>
    <t>Ирбейский Итог</t>
  </si>
  <si>
    <t>Казачинский</t>
  </si>
  <si>
    <t>ИП глава КФХ Попалов Игорь Геннадьевич</t>
  </si>
  <si>
    <t>Казачинский Итог</t>
  </si>
  <si>
    <t>Канский</t>
  </si>
  <si>
    <t>Индивидуальный предприниматель Савкова Татьяна Михайловна</t>
  </si>
  <si>
    <t>Канский (г. Канск)</t>
  </si>
  <si>
    <t>Индивидуальный предприниматель Иванова Вера Ивановна</t>
  </si>
  <si>
    <t>Индивидуальный предприниматель Миронова Надежда Викторовна</t>
  </si>
  <si>
    <t>Индивидуальный предприниматель Титаренко Жанна Станиславовна</t>
  </si>
  <si>
    <t>ИП глава КФХ Головко Вячеслав Валерьевич</t>
  </si>
  <si>
    <t>245001422823</t>
  </si>
  <si>
    <t>ИП Телешун Оксана Александровна</t>
  </si>
  <si>
    <t>ИП глава КФХ Ткаченко Светлана Юрьевна</t>
  </si>
  <si>
    <t>КФХ "Шрейдерово"</t>
  </si>
  <si>
    <t>2418004445</t>
  </si>
  <si>
    <t xml:space="preserve">АО "Арефьевское" </t>
  </si>
  <si>
    <t>2450012909</t>
  </si>
  <si>
    <t>АО "Канская сортоиспытательная станция"</t>
  </si>
  <si>
    <t>2450021526</t>
  </si>
  <si>
    <t xml:space="preserve">ЗАО "Большеуринское" </t>
  </si>
  <si>
    <t>2450012828</t>
  </si>
  <si>
    <t>ОАО "Племзавод Красный Маяк"</t>
  </si>
  <si>
    <t>2450013518</t>
  </si>
  <si>
    <t xml:space="preserve">ОАО "Тайнинское" </t>
  </si>
  <si>
    <t>2450013853</t>
  </si>
  <si>
    <t>ООО "Ахурян"</t>
  </si>
  <si>
    <t>2450032951</t>
  </si>
  <si>
    <t>Канский (г. Красноярск)</t>
  </si>
  <si>
    <t>ООО ТТЦ "Славяне"</t>
  </si>
  <si>
    <t>Общество с ограниченной ответственностью    "ХОЗЯЙСТВО"</t>
  </si>
  <si>
    <t>ИП Ткаченко Артем Иванович</t>
  </si>
  <si>
    <t>Канский Итог</t>
  </si>
  <si>
    <t>Каратузский</t>
  </si>
  <si>
    <t>ИП глава КФХ Абельтин Александр Рудольфович</t>
  </si>
  <si>
    <t>241900034870</t>
  </si>
  <si>
    <t>ИП глава КФХ Брамман Иван Карлович</t>
  </si>
  <si>
    <t>241900219052</t>
  </si>
  <si>
    <t>ИП глава КФХ Брамман Руслан Иванович</t>
  </si>
  <si>
    <t>ИП глава КФХ Иванов Дмитрий Васильевич</t>
  </si>
  <si>
    <t>ИП глава КФХ Козлов Олег Васильевич</t>
  </si>
  <si>
    <t>241900170880</t>
  </si>
  <si>
    <t>ИП глава КФХ Тушин Андрей Вдадимирович</t>
  </si>
  <si>
    <t>ИП глава КФХ Курносов Сергей Анатольевич</t>
  </si>
  <si>
    <t>СПСК "Удача"</t>
  </si>
  <si>
    <t>ССПК "Березка"</t>
  </si>
  <si>
    <t>СХОППК "Клевер"</t>
  </si>
  <si>
    <t>2419005240</t>
  </si>
  <si>
    <t>ООО "Стожары"</t>
  </si>
  <si>
    <t xml:space="preserve">СХА (колхоз) им. Ленина </t>
  </si>
  <si>
    <t>2419004230</t>
  </si>
  <si>
    <t>Каратузский Итог</t>
  </si>
  <si>
    <t>Козульский</t>
  </si>
  <si>
    <t>Индивидуальный предприниматель Тагиев Руслан Адалатович</t>
  </si>
  <si>
    <t>Козульский Итог</t>
  </si>
  <si>
    <t>Краснотуранский</t>
  </si>
  <si>
    <t>ИП глава КФХ Бендер Яков Викторович</t>
  </si>
  <si>
    <t>ИП глава КФХ Видергольд Юрий Эдуардович</t>
  </si>
  <si>
    <t>242200064493</t>
  </si>
  <si>
    <t>ИП глава КФХ Вождаев Максим Владимирович</t>
  </si>
  <si>
    <t>ИП глава КФХ Вольф Алексей Сергеевич</t>
  </si>
  <si>
    <t>ИП глава КФХ Гельвер Александр Оскарович</t>
  </si>
  <si>
    <t>242200384655</t>
  </si>
  <si>
    <t>ИП глава КФХ Гровер Сергей Михайлович</t>
  </si>
  <si>
    <t>ИП глава КФХ Кривохижа Виктор Валериевич</t>
  </si>
  <si>
    <t>ИП глава КФХ Крысенко Галина Николаевна</t>
  </si>
  <si>
    <t>242200638170</t>
  </si>
  <si>
    <t>ИП глава КФХ Назаренко Александр Федорович</t>
  </si>
  <si>
    <t>ИП глава КФХ Островерхов Евгений Викторович</t>
  </si>
  <si>
    <t>242201080635</t>
  </si>
  <si>
    <t>ИП глава КФХ Соколов Александр Павлович</t>
  </si>
  <si>
    <t>242200037838</t>
  </si>
  <si>
    <t>ИП глава КФХ Стрелков Андрей Анатольевич</t>
  </si>
  <si>
    <t>ИП глава КФХ Тардыбаев Александр Сергеевич</t>
  </si>
  <si>
    <t>ИП глава КФХ Трубинская Анна Филипповна</t>
  </si>
  <si>
    <t xml:space="preserve">242201010821 </t>
  </si>
  <si>
    <t>Индивидуальный предприниматель Черпанов Гусейн Салман оглы</t>
  </si>
  <si>
    <t>242200977422</t>
  </si>
  <si>
    <t>Перерабатывающе-сбытовой сельскохозяйственный потребительский кооператив  "Агросибком-М"</t>
  </si>
  <si>
    <t>СПСК "Татьяна"</t>
  </si>
  <si>
    <t>СПССК "Лидер"</t>
  </si>
  <si>
    <t>2422004110</t>
  </si>
  <si>
    <t>СПССК "Молочко"</t>
  </si>
  <si>
    <t>ССПСК "Партнер"</t>
  </si>
  <si>
    <t>2422003910</t>
  </si>
  <si>
    <t>АО "Тубинск"</t>
  </si>
  <si>
    <t>2422392039</t>
  </si>
  <si>
    <t>АО племзавод "Краснотуранский"</t>
  </si>
  <si>
    <t>2422000027</t>
  </si>
  <si>
    <t>ООО "Дон"</t>
  </si>
  <si>
    <t>2423014054</t>
  </si>
  <si>
    <t>ООО "Медведь"</t>
  </si>
  <si>
    <t>2422002923</t>
  </si>
  <si>
    <t xml:space="preserve">ООО "Эдем" </t>
  </si>
  <si>
    <t>2423014061</t>
  </si>
  <si>
    <t>СПК "Парус"</t>
  </si>
  <si>
    <t>2422000588</t>
  </si>
  <si>
    <t>СПК "Риск"</t>
  </si>
  <si>
    <t>2422391959</t>
  </si>
  <si>
    <t>СПК "Сибирь"</t>
  </si>
  <si>
    <t>СПСК "Медведь"</t>
  </si>
  <si>
    <t>2455036580</t>
  </si>
  <si>
    <t>ИП глава КФХ Тардыбаев Максим Николаевич</t>
  </si>
  <si>
    <t>242201410788</t>
  </si>
  <si>
    <t>ИП глава КФХ Ремизов Евгений Петрович</t>
  </si>
  <si>
    <t>ИП глава КФХ Подрядчиков Сергей Иванович</t>
  </si>
  <si>
    <t>ИП глава КФХ Соколов Сергей Владимирович</t>
  </si>
  <si>
    <t>Краснотуранский Итог</t>
  </si>
  <si>
    <t>Курагинский</t>
  </si>
  <si>
    <t>ИП глава КФХ Перевалова Татьяна Владимировна</t>
  </si>
  <si>
    <t>190701515745</t>
  </si>
  <si>
    <t>ИП глава КФХ Сиротенко Вячеслав Васильевич</t>
  </si>
  <si>
    <t>242302590865</t>
  </si>
  <si>
    <t>Индивидуальный предприниматель Милюков Александр Владимирович</t>
  </si>
  <si>
    <t>422007431300</t>
  </si>
  <si>
    <t>Индивидуальный предприниматель, глава крестьянского (фермерского хозяйства Романченко Андрей Сергеевич</t>
  </si>
  <si>
    <t>246312747801</t>
  </si>
  <si>
    <t>СХПК "Жива"</t>
  </si>
  <si>
    <t>СПССК"Сибирское Беловодье"</t>
  </si>
  <si>
    <t>2423014520</t>
  </si>
  <si>
    <t>ООО "Курагинское хлебоприемное предприятие"</t>
  </si>
  <si>
    <t>2463031659</t>
  </si>
  <si>
    <t>АО "Березовское"</t>
  </si>
  <si>
    <t>2423009953</t>
  </si>
  <si>
    <t xml:space="preserve">ЗАО "Имисское" </t>
  </si>
  <si>
    <t>2423010003</t>
  </si>
  <si>
    <t>ООО "Троекуровское"</t>
  </si>
  <si>
    <t xml:space="preserve">ЗАО "Марининское" </t>
  </si>
  <si>
    <t>2423009946</t>
  </si>
  <si>
    <t>ООО "Сибирь-Агро"</t>
  </si>
  <si>
    <t>2423012875</t>
  </si>
  <si>
    <t>ООО "Шалоболинское"</t>
  </si>
  <si>
    <t>2423011920</t>
  </si>
  <si>
    <t>Крестьянское хозяйство "Заря"</t>
  </si>
  <si>
    <t>Фермерское хозяйство "Русь"</t>
  </si>
  <si>
    <t xml:space="preserve">СПК "Алексеевский" </t>
  </si>
  <si>
    <t>2423002228</t>
  </si>
  <si>
    <t>ИП глава КФХ Соболев Андрей Сергеевич</t>
  </si>
  <si>
    <t>Курагинский Итог</t>
  </si>
  <si>
    <t>Манский</t>
  </si>
  <si>
    <t>ИП глава КФХ Гинтер Наталья Валерьевна</t>
  </si>
  <si>
    <t>246519793931</t>
  </si>
  <si>
    <t>ИП глава КФХ Зотин Андрей Валерьевич</t>
  </si>
  <si>
    <t>ИП глава КФХ Шевченко Сергей Леонидович</t>
  </si>
  <si>
    <t>242400372760</t>
  </si>
  <si>
    <t>ООО "Лира"</t>
  </si>
  <si>
    <t>2424007814</t>
  </si>
  <si>
    <t>ООО "Агрохолдинг Камарчагский"</t>
  </si>
  <si>
    <t>2424003104</t>
  </si>
  <si>
    <t>ИП глава КФХ Козяр Владимир Иванович</t>
  </si>
  <si>
    <t>Манский Итог</t>
  </si>
  <si>
    <t>Минусинский</t>
  </si>
  <si>
    <t>Индивидуальный предприниматель Багиров Артур Петрович</t>
  </si>
  <si>
    <t>245502304242</t>
  </si>
  <si>
    <t>Минусинский (г. Минусинск)</t>
  </si>
  <si>
    <t>Индивидуальный предприниматель Безматерных Олег Сергеевич</t>
  </si>
  <si>
    <t>ИП глава КФХ Музейников Денис Андреевич</t>
  </si>
  <si>
    <t>245510256112</t>
  </si>
  <si>
    <t>Индивидуальный предприниматель Новоселов Сергей Андреевич</t>
  </si>
  <si>
    <t>190103597614</t>
  </si>
  <si>
    <t>ИП Мироненко Евгений Леонидович</t>
  </si>
  <si>
    <t>ИП глава КФХ Апранович Артем Сергеевич</t>
  </si>
  <si>
    <t>ИП глава КФХ Апранович Сергей Викторович</t>
  </si>
  <si>
    <t>ИП глава КФХ Нефедов Сергей Викторович</t>
  </si>
  <si>
    <t>245500446756</t>
  </si>
  <si>
    <t>ИП глава КФХ Норкин Евгений Викторович</t>
  </si>
  <si>
    <t>ИП глава КФХ Ракитянская Светлана Михайловна</t>
  </si>
  <si>
    <t>ИП глава КФХ Романенко Александр Иванович</t>
  </si>
  <si>
    <t>ИП глава КФХ Романова Вера Анатольевна</t>
  </si>
  <si>
    <t>ИП глава КФХ Савин Александр Владимирович</t>
  </si>
  <si>
    <t>245500597459</t>
  </si>
  <si>
    <t>ИП глава КФХ Травинский Петр Петрович</t>
  </si>
  <si>
    <t>ИП глава КФХ Тютюкин Владимир Александрович</t>
  </si>
  <si>
    <t>ИП глава КФХ Хамуха Екатерина Юрьевна</t>
  </si>
  <si>
    <t>245502657551</t>
  </si>
  <si>
    <t>ИП глава КФХ Хамуха Николай Николаевич</t>
  </si>
  <si>
    <t>242500007400</t>
  </si>
  <si>
    <t>ИП глава КФХ Шарыпова Наталья Михайловна</t>
  </si>
  <si>
    <t>ИП глава КФХ Шишканов Константин Александрович</t>
  </si>
  <si>
    <t>ОАО "Молоко"</t>
  </si>
  <si>
    <t>ООО "Минусинский комбинат хлебопродуктов"</t>
  </si>
  <si>
    <t>ООО "Мельник"</t>
  </si>
  <si>
    <t>ООО "Агро-Альянс-Сибирь"</t>
  </si>
  <si>
    <t>ПССПК "ВЕГАС"</t>
  </si>
  <si>
    <t>2455034832</t>
  </si>
  <si>
    <t>СПКССК "Зорька"</t>
  </si>
  <si>
    <t>ПССПК "Тесь"</t>
  </si>
  <si>
    <t>2455027218</t>
  </si>
  <si>
    <t>СПССК "Енисей"</t>
  </si>
  <si>
    <t>2455036290</t>
  </si>
  <si>
    <t>СССПК "Маломинусинский"</t>
  </si>
  <si>
    <t>ЗАО "Искра Ленина "</t>
  </si>
  <si>
    <t>2455021760</t>
  </si>
  <si>
    <t>ЗАО "Тагарское"</t>
  </si>
  <si>
    <t>2455015205</t>
  </si>
  <si>
    <t>ООО "Заря"</t>
  </si>
  <si>
    <t>2455017604</t>
  </si>
  <si>
    <t>ООО "Кавказское"</t>
  </si>
  <si>
    <t>2455029198</t>
  </si>
  <si>
    <t>ООО "Ничкинское"</t>
  </si>
  <si>
    <t>2455027232</t>
  </si>
  <si>
    <t>ООО "Знаменское"</t>
  </si>
  <si>
    <t>ООО "Ноябрь-Агро"</t>
  </si>
  <si>
    <t>2455028645</t>
  </si>
  <si>
    <t xml:space="preserve">ООО "Тигрицкое" </t>
  </si>
  <si>
    <t>2455028130</t>
  </si>
  <si>
    <t>ООО "Зернопродукт"</t>
  </si>
  <si>
    <t>ИП Епифанов Павел Анатольевич</t>
  </si>
  <si>
    <t>ИП глава КФХ Романов Сергей Евгеньевич</t>
  </si>
  <si>
    <t>ИП Смирнова Наталья Владимировна</t>
  </si>
  <si>
    <t>Мансурова Ольга Владимировна</t>
  </si>
  <si>
    <t>245508476400</t>
  </si>
  <si>
    <t>ИП глава КФХ Смирнов Владимир Михайлович</t>
  </si>
  <si>
    <t>ИП глава КФХ Фроленко Олег Сергеевич</t>
  </si>
  <si>
    <t>Минусинский Итог</t>
  </si>
  <si>
    <t>Назаровский (г. Назарово)</t>
  </si>
  <si>
    <t>Индивидуальный предприниматель Сергеев Александр Федорович</t>
  </si>
  <si>
    <t>245660037230</t>
  </si>
  <si>
    <t>Назаровский</t>
  </si>
  <si>
    <t>Индивидуальный предприниматель Бахтин Максим Петрович</t>
  </si>
  <si>
    <t xml:space="preserve">
245611183365</t>
  </si>
  <si>
    <t>ИП глава КФХ Третьяков Александр Сергеевич</t>
  </si>
  <si>
    <t>ИП глава КФХ Шадрыгин Александр Владимирович</t>
  </si>
  <si>
    <t>АО "Растениеводческое предприятие в "Назарово"</t>
  </si>
  <si>
    <t>2456015215</t>
  </si>
  <si>
    <t>ЗАО "Назаровское"</t>
  </si>
  <si>
    <t>2427000415</t>
  </si>
  <si>
    <t>ООО "Назаровское рыбное хозяйство"</t>
  </si>
  <si>
    <t>ООО "Птицефабрика Преображенская"</t>
  </si>
  <si>
    <t>ИП Подопригорова Алена Владимировна</t>
  </si>
  <si>
    <t>Общество с ограниченной ответственностью сельскохозяйственное предприятие  "Дорохово"</t>
  </si>
  <si>
    <t>Общество с ограниченной ответственностью "Гляденское хлебоприемное"</t>
  </si>
  <si>
    <t>Общество с ограниченной ответственностью  "Красносопкинское хлебоприемное"</t>
  </si>
  <si>
    <t>Назаровский Итог</t>
  </si>
  <si>
    <t>Н-Ингашский</t>
  </si>
  <si>
    <t>ИП глава КФХ Стенчин Никита Сергеевич</t>
  </si>
  <si>
    <t>СССПК "Ивановский"</t>
  </si>
  <si>
    <t>2428004490</t>
  </si>
  <si>
    <t>ООО "Весна"</t>
  </si>
  <si>
    <t>2428002101</t>
  </si>
  <si>
    <t>ООО "Ингашский"</t>
  </si>
  <si>
    <t>2428005102</t>
  </si>
  <si>
    <t>ООО "Надежда"</t>
  </si>
  <si>
    <t>2428004420</t>
  </si>
  <si>
    <t>ООО "Нива"</t>
  </si>
  <si>
    <t>2428004765</t>
  </si>
  <si>
    <t>ООО "Сокол"</t>
  </si>
  <si>
    <t>2428005208</t>
  </si>
  <si>
    <t>ИП глава КФХ Кутненко Алина Александровна</t>
  </si>
  <si>
    <t>Н-Ингашский Итог</t>
  </si>
  <si>
    <t>Новоселовский</t>
  </si>
  <si>
    <t>Индивидуальный предприниматель Владимирова Анастасия Валерьевна</t>
  </si>
  <si>
    <t>Индивидуальный предприниматель Клеменков Алексей Викторович</t>
  </si>
  <si>
    <t>Индивидуальный предприниматель Медведев Александр Валериевич</t>
  </si>
  <si>
    <t>Индивидуальный предприниматель Пузырев Юрий Александрович</t>
  </si>
  <si>
    <t>Индивидуальный предприниматель Холбоев Саид Тагаймуротович</t>
  </si>
  <si>
    <t>Индивидуальный предприниматель Холбоев Рустам Тагаймуротович</t>
  </si>
  <si>
    <t>ИП Лантушко Олег Николаевич</t>
  </si>
  <si>
    <t>ИП Полежаев Игорь Викторович</t>
  </si>
  <si>
    <t>ИП Шпаннагель Надежда Владимировна</t>
  </si>
  <si>
    <t>ИП Шарипов Сухроб Музафарович</t>
  </si>
  <si>
    <t>ИП глава КФХ Алиев Аслан Гутаевич</t>
  </si>
  <si>
    <t>ИП глава КФХ Анциферов Иван Иванович</t>
  </si>
  <si>
    <t>242900106967</t>
  </si>
  <si>
    <t>ИП глава КФХ Баков Ринат Николаевич</t>
  </si>
  <si>
    <t>ИП глава КФХ Белобородова Евгения Александровна</t>
  </si>
  <si>
    <t>ИП глава КФХ Белякин Владимир Николаевич</t>
  </si>
  <si>
    <t>242900051429</t>
  </si>
  <si>
    <t>ИП глава КФХ Брух Виктор Андреевич</t>
  </si>
  <si>
    <t>242900164800</t>
  </si>
  <si>
    <t>ИП глава КФХ Вдовенко Николай Леонидович</t>
  </si>
  <si>
    <t>ИП глава КФХ Вензель Артемий Андреевич</t>
  </si>
  <si>
    <t>ИП глава КФХ Вильдяев Василий Алексеевич</t>
  </si>
  <si>
    <t>242900190895</t>
  </si>
  <si>
    <t>ИП глава КФХ Виндерголлер Андрей Эвальдович</t>
  </si>
  <si>
    <t>242900191137</t>
  </si>
  <si>
    <t>ИП глава КФХ Владимиров Виталий Александрович</t>
  </si>
  <si>
    <t>242900855719</t>
  </si>
  <si>
    <t>ИП глава КФХ Владимирова Евгения Львовна</t>
  </si>
  <si>
    <t>ИП глава КФХ Глушаков Анатолий Васильевич</t>
  </si>
  <si>
    <t>242900015572</t>
  </si>
  <si>
    <t>ИП глава КФХ Горн Виктор Иванович</t>
  </si>
  <si>
    <t>242900247164</t>
  </si>
  <si>
    <t>ИП глава КФХ Демидов  Сергей Петрович</t>
  </si>
  <si>
    <t>ИП глава КФХ Зубарев Виктор Васильевич</t>
  </si>
  <si>
    <t>ИП глава КФХ Изотов Сергей Николаевич</t>
  </si>
  <si>
    <t>Новоселовский (г. Красноярск)</t>
  </si>
  <si>
    <t>ИП глава КФХ Илюшенко Галина Яковлевна</t>
  </si>
  <si>
    <t>ИП глава КФХ Иордан Иван Викторович</t>
  </si>
  <si>
    <t>242900333261</t>
  </si>
  <si>
    <t>ИП глава КФХ Илишкин Роман Валерьевич</t>
  </si>
  <si>
    <t>ИП глава КФХ Кириллов Анатолий Викторович</t>
  </si>
  <si>
    <t>ИП глава КФХ Козелепов Анатолий Дмитриевич</t>
  </si>
  <si>
    <t>242900375600</t>
  </si>
  <si>
    <t>ИП глава КФХ Корнаков Иван Геннадьевич</t>
  </si>
  <si>
    <t>242900392612</t>
  </si>
  <si>
    <t>ИП глава КФХ Кохан Николай Михайлович</t>
  </si>
  <si>
    <t>242900405702</t>
  </si>
  <si>
    <t>ИП глава КФХ Кроневальд Евгений Владимирович</t>
  </si>
  <si>
    <t>ИП глава КФХ Лебедев Александр Александрович</t>
  </si>
  <si>
    <t>ИП глава КФХ Летников Иван Михайлович</t>
  </si>
  <si>
    <t>ИП глава КФХ Любавин Валерий Геннадьевич</t>
  </si>
  <si>
    <t>242900460291</t>
  </si>
  <si>
    <t>ИП глава КФХ Майер Максим Александрович</t>
  </si>
  <si>
    <t>ИП глава КФХ Маурер Сергей Александрович</t>
  </si>
  <si>
    <t>242901320138</t>
  </si>
  <si>
    <t>ИП глава КФХ Медведев Василий Валерьевич</t>
  </si>
  <si>
    <t>242900022932</t>
  </si>
  <si>
    <t>ИП глава КФХ Мельников Евгений Викторович</t>
  </si>
  <si>
    <t>ИП глава КФХ Никитина Валентина Константиновна</t>
  </si>
  <si>
    <t>ИП глава КФХ Пихтарь Руслан Владимирович</t>
  </si>
  <si>
    <t>ИП глава КФХ Полежаев Игорь Викторовчи</t>
  </si>
  <si>
    <t>ИП глава КФХ Полежаева Наталья Александровна</t>
  </si>
  <si>
    <t>242900025041</t>
  </si>
  <si>
    <t>ИП глава КФХ Салтыков Владимир Юрьевич</t>
  </si>
  <si>
    <t>ИП глава КФХ Соломатов Андрей Михайлович</t>
  </si>
  <si>
    <t>242900646200</t>
  </si>
  <si>
    <t>ИП глава КФХ Хутиев Вадим Бамятгириевич</t>
  </si>
  <si>
    <t>242900808701</t>
  </si>
  <si>
    <t>ИП глава КФХ Цыглимов Александр Семенович</t>
  </si>
  <si>
    <t>242900698128</t>
  </si>
  <si>
    <t>ИП глава КФХ Цыглимов Анатолий Семенович</t>
  </si>
  <si>
    <t>246514926024</t>
  </si>
  <si>
    <t>ИП глава КФХ Цыглимов Семен Анатольевич</t>
  </si>
  <si>
    <t>246311325910</t>
  </si>
  <si>
    <t>ИП глава КФХ Шарипов Азизбек Музафарович</t>
  </si>
  <si>
    <t>ИП глава КФХ Шарипова Парвина Музафаровна</t>
  </si>
  <si>
    <t>ИП глава КФХ Шпаннагель Александр Николаевич</t>
  </si>
  <si>
    <t>ИП глава КФХ Щербаков Анатолий Васильевич</t>
  </si>
  <si>
    <t>242900979930</t>
  </si>
  <si>
    <t>ИП глава КФХ Чепурной Виктор Кикторович</t>
  </si>
  <si>
    <t>СКПК "ВелесАгро"</t>
  </si>
  <si>
    <t>2429003066</t>
  </si>
  <si>
    <t xml:space="preserve">АО "Новоселовское" </t>
  </si>
  <si>
    <t>2429000805</t>
  </si>
  <si>
    <t xml:space="preserve">ПАО "Интикульское" </t>
  </si>
  <si>
    <t>2429001238</t>
  </si>
  <si>
    <t>ЗАО "Светлолобовское"</t>
  </si>
  <si>
    <t>2429000160</t>
  </si>
  <si>
    <t>ООО "Анаш"</t>
  </si>
  <si>
    <t>2429002873</t>
  </si>
  <si>
    <t>ООО "Иваново"</t>
  </si>
  <si>
    <t>2429471459</t>
  </si>
  <si>
    <t>ООО "СОСНЫ"</t>
  </si>
  <si>
    <t xml:space="preserve">ООО "Содружество" </t>
  </si>
  <si>
    <t>2465306676</t>
  </si>
  <si>
    <t>ИП глава КФХ Малащенко Александр Федорович</t>
  </si>
  <si>
    <t>242900468935</t>
  </si>
  <si>
    <t>ИП глава КФХ Терехов Сергей Александрович</t>
  </si>
  <si>
    <t>242900671493</t>
  </si>
  <si>
    <t>ИП глава КФХ Меркулов Александр Викторович</t>
  </si>
  <si>
    <t>242900485553</t>
  </si>
  <si>
    <t>ИП глава КФХ Абрамович Владимир Николаевич</t>
  </si>
  <si>
    <t>242900084713</t>
  </si>
  <si>
    <t>Новоселовский Итог</t>
  </si>
  <si>
    <t>Партизанский</t>
  </si>
  <si>
    <t>Индивидуальный предприниматель Кальбин Федор Владимирович</t>
  </si>
  <si>
    <t>243000055535</t>
  </si>
  <si>
    <t>ИП глава КФХ Канищев Александр Иванович</t>
  </si>
  <si>
    <t>243000057229</t>
  </si>
  <si>
    <t>Индивидуальный предприниматель Лапехо Алексей Викторович</t>
  </si>
  <si>
    <t>Индивидуальный предприниматель Радионов Сергей Николаевич</t>
  </si>
  <si>
    <t>243001022500</t>
  </si>
  <si>
    <t>ИП глава КФХ Кравцов Сергей Геннадьевич</t>
  </si>
  <si>
    <t>246302277949</t>
  </si>
  <si>
    <t>ООО "МИТК"</t>
  </si>
  <si>
    <t>2465260340</t>
  </si>
  <si>
    <t>Партизанский Итог</t>
  </si>
  <si>
    <t>Пировский</t>
  </si>
  <si>
    <t>ИП глава КФХ Абдуллоев Изатулло Кудратович</t>
  </si>
  <si>
    <t>ООО "Волоковое"</t>
  </si>
  <si>
    <t>2431002341</t>
  </si>
  <si>
    <t>ООО "Победа"</t>
  </si>
  <si>
    <t>2431002510</t>
  </si>
  <si>
    <t>СПК "Рассвет"</t>
  </si>
  <si>
    <t>2431001411</t>
  </si>
  <si>
    <t>ИП Абдуллоев Бахровар Изатуллоевич</t>
  </si>
  <si>
    <t>Пировский Итог</t>
  </si>
  <si>
    <t>Рыбинский 
(г. Красноярск)</t>
  </si>
  <si>
    <t>Индивидуальный предприниматель Степаненко Валерий Алексеевич</t>
  </si>
  <si>
    <t>246308307484</t>
  </si>
  <si>
    <t>Рыбинский</t>
  </si>
  <si>
    <t>ИП глава КФХ Баранченко Сергей Михайлович</t>
  </si>
  <si>
    <t>ИП глава КФХ Иванов Александр Николаевич</t>
  </si>
  <si>
    <t>244802143844</t>
  </si>
  <si>
    <t>ИП глава КФХ Кирсанов Сергей Владимирович</t>
  </si>
  <si>
    <t>ИП глава КФХ Кокарев Александр Анатольевич</t>
  </si>
  <si>
    <t>ИП глава КФХ Краус Виктор Александрович</t>
  </si>
  <si>
    <t>ИП глава КФХ Семененко Вадим Иванович</t>
  </si>
  <si>
    <t>ИП глава КФХ Ткаченко Ксения Владимировна</t>
  </si>
  <si>
    <t>ИП глава КФХ Цыганов Василий Александрович</t>
  </si>
  <si>
    <t>Рыбинский (г. Красноярск)</t>
  </si>
  <si>
    <t>ООО "Мильман-Агро"</t>
  </si>
  <si>
    <t>2448004386</t>
  </si>
  <si>
    <t>ООО "Нарада"</t>
  </si>
  <si>
    <t>2460077574</t>
  </si>
  <si>
    <t>ИП Петецкий Алесандр Александрович</t>
  </si>
  <si>
    <t>ООО "Налобинская птицефабрика"</t>
  </si>
  <si>
    <t>2448006168</t>
  </si>
  <si>
    <t xml:space="preserve"> 2448003777</t>
  </si>
  <si>
    <t>ООО "Солянское"</t>
  </si>
  <si>
    <t>2448006383</t>
  </si>
  <si>
    <t>ООО "СХП "Восток Агро-Инвест"</t>
  </si>
  <si>
    <t>ООО ОПХ "Солянское"</t>
  </si>
  <si>
    <t>2448000110</t>
  </si>
  <si>
    <t>Рыбинский Итог</t>
  </si>
  <si>
    <t>Саянский</t>
  </si>
  <si>
    <t>Индивидуальный предприниматель Желонкина Маргарита Сергеевна</t>
  </si>
  <si>
    <t>Индивидуальный предприниматель Звайгзне Вадим Петерисович</t>
  </si>
  <si>
    <t>Индивидуальный предприниматель Хариков Халид Абдулвахидович</t>
  </si>
  <si>
    <t>ИП глава КФХ Агафонова Лариса Петровна</t>
  </si>
  <si>
    <t>ИП глава КФХ Галаган Николай Ниолаевич</t>
  </si>
  <si>
    <t>ИП глава КФХ Карчушкин Александр Антонович</t>
  </si>
  <si>
    <t>ИП глава КФХ Солдатова Ольга Владимировна</t>
  </si>
  <si>
    <t>243300398491</t>
  </si>
  <si>
    <t>ИП глава КФХ Хиляс Алексей Александрович</t>
  </si>
  <si>
    <t>243301247022</t>
  </si>
  <si>
    <t>ИП глава КФХ Хиляс Андрей Александрович</t>
  </si>
  <si>
    <t>243301379981</t>
  </si>
  <si>
    <t>ИП глава КФХ Черкасов Владимир Михайлович</t>
  </si>
  <si>
    <t>ИП глава КФХ Шлютгавер Игорь Вячеславович</t>
  </si>
  <si>
    <t>ИП глава КФХ Яровой Александр Дмитриевич</t>
  </si>
  <si>
    <t>СПКК "Удача"</t>
  </si>
  <si>
    <t>ООО "Алант"</t>
  </si>
  <si>
    <t>2433002756</t>
  </si>
  <si>
    <t>ООО "Кристалл"</t>
  </si>
  <si>
    <t>2433003615</t>
  </si>
  <si>
    <t>ООО "Саяны"</t>
  </si>
  <si>
    <t>2433003809</t>
  </si>
  <si>
    <t>ООО "Агинское молоко"</t>
  </si>
  <si>
    <t>ООО "Сибиряк"</t>
  </si>
  <si>
    <t>2433003140</t>
  </si>
  <si>
    <t>ИП глава КФХ Данцев Алексей Алексеевич</t>
  </si>
  <si>
    <t>Саянский Итог</t>
  </si>
  <si>
    <t>Сухобузимский</t>
  </si>
  <si>
    <t>ИП глава КФХ Бельтепетеров Василий Анатольевич</t>
  </si>
  <si>
    <t>243500030930</t>
  </si>
  <si>
    <t>ИП глава КФХ Ващенко Александр Николаевич</t>
  </si>
  <si>
    <t>246003837712</t>
  </si>
  <si>
    <t>ИП глава КФХ Влиско Михаил Викторович</t>
  </si>
  <si>
    <t>ИП глава КФХ Калиновский Евгений Викторович</t>
  </si>
  <si>
    <t>ИП глава КФХ Молотков Андрей Николаевич</t>
  </si>
  <si>
    <t xml:space="preserve">243500927456 </t>
  </si>
  <si>
    <t>Сухобузимский (г. Лесосибирск)</t>
  </si>
  <si>
    <t>ИП глава КФХ Молотков Владимир Николаевич</t>
  </si>
  <si>
    <t xml:space="preserve">243500916609 </t>
  </si>
  <si>
    <t>ИП глава КФХ Полынцев Николай Владимирович</t>
  </si>
  <si>
    <t xml:space="preserve">245400002130 </t>
  </si>
  <si>
    <t>ИП глава КФХ Сидоренко Елена Андреевна</t>
  </si>
  <si>
    <t>Сухобузимский (г.Красноярск)</t>
  </si>
  <si>
    <t>ИП глава КФХ Фукс Андрей Иоганович</t>
  </si>
  <si>
    <t>КФХ Старцева Олега Владимировича</t>
  </si>
  <si>
    <t>2435000867</t>
  </si>
  <si>
    <t>КХ Молоткова Сергея Николаевича</t>
  </si>
  <si>
    <t>2435000810</t>
  </si>
  <si>
    <t>АО "ЕнисейАгроСоюз"</t>
  </si>
  <si>
    <t>2466266747</t>
  </si>
  <si>
    <t>ООО "СХП "Дары Малиновки"</t>
  </si>
  <si>
    <t>2435006330</t>
  </si>
  <si>
    <t>ООО Агрофирма "Бузим"</t>
  </si>
  <si>
    <t>2435005858</t>
  </si>
  <si>
    <t>ООО Учхоз "Миндерлинское"</t>
  </si>
  <si>
    <t>2435006322</t>
  </si>
  <si>
    <t>СПССПК "Линум"</t>
  </si>
  <si>
    <t>СКПК "Зерно"</t>
  </si>
  <si>
    <t>СПК "Искра"</t>
  </si>
  <si>
    <t>2435004981</t>
  </si>
  <si>
    <t>Сухобузимский Итог</t>
  </si>
  <si>
    <t>Тасеевский</t>
  </si>
  <si>
    <t>Индивидуальный предприниматель Немцева Анастасия Михайловна</t>
  </si>
  <si>
    <t>243601289834</t>
  </si>
  <si>
    <t>Индивидуальный предприниматель Баранов Сергей Терентьевич</t>
  </si>
  <si>
    <t>ИП Султонов Хусенбой Сухробович</t>
  </si>
  <si>
    <t>ИП глава КФХ Алексеев Михаил Васильевич</t>
  </si>
  <si>
    <t>243600819750</t>
  </si>
  <si>
    <t>ИП глава КФХ Кирьянова Наталья Сергеевна</t>
  </si>
  <si>
    <t xml:space="preserve">242601453049 </t>
  </si>
  <si>
    <t xml:space="preserve">ИП глава КФХ Фроленко Владимир Федорович </t>
  </si>
  <si>
    <t>243600721770</t>
  </si>
  <si>
    <t>ИП глава КФХ Якубович Владимир Владимирович</t>
  </si>
  <si>
    <t>ООО "Восход"</t>
  </si>
  <si>
    <t>2436001091</t>
  </si>
  <si>
    <t>ООО "Тасеевский элеватор"</t>
  </si>
  <si>
    <t>2436004180</t>
  </si>
  <si>
    <t>ООО "Фаначет"</t>
  </si>
  <si>
    <t>2436000531</t>
  </si>
  <si>
    <t xml:space="preserve">СПК "Возрождение"  </t>
  </si>
  <si>
    <t>2436001870</t>
  </si>
  <si>
    <t>Тасеевский Итог</t>
  </si>
  <si>
    <t>Тюхтетский</t>
  </si>
  <si>
    <t>ИП глава КФХ Никитин Евгений Николаевич</t>
  </si>
  <si>
    <t>ИП глава КФХ Павлов Николай Константинович</t>
  </si>
  <si>
    <t>ИП глава КФХ Талаев Михаил Иванович</t>
  </si>
  <si>
    <t>243800007668</t>
  </si>
  <si>
    <t>ИП глава КФХ Тихонов Виктор Александрович</t>
  </si>
  <si>
    <t>243800014880</t>
  </si>
  <si>
    <t>ИП глава КФХ Яковлев Олег Михайлович</t>
  </si>
  <si>
    <t>Тюхтетский Итог</t>
  </si>
  <si>
    <t>Ужурский</t>
  </si>
  <si>
    <t>ИП глава КФХ Агламзянов Сергей Борисович</t>
  </si>
  <si>
    <t>243902492237</t>
  </si>
  <si>
    <t>ИП глава КФХ Амбарян Юрий Шаликоевич</t>
  </si>
  <si>
    <t>243900007975</t>
  </si>
  <si>
    <t>ИП глава КФХ Бацагин Евгений Николаевич</t>
  </si>
  <si>
    <t>243900046646</t>
  </si>
  <si>
    <t>ИП глава КФХ Бредихин Юрий Сергеевич</t>
  </si>
  <si>
    <t>ИП Корнев Владимир Ильич</t>
  </si>
  <si>
    <t>ИП глава КФХ Дробушевский Марк Иванович</t>
  </si>
  <si>
    <t>ИП глава КФХ Зайферт Евгений Эвальдович</t>
  </si>
  <si>
    <t>243903243360</t>
  </si>
  <si>
    <t>ИП глава КФХ Полуситов Михаил Михайлович</t>
  </si>
  <si>
    <t>ИП глава КФХ Посконный Валерий Александрович</t>
  </si>
  <si>
    <t xml:space="preserve">243902272200 </t>
  </si>
  <si>
    <t>ИП глава КФХ Чернов Вадим Сергеевич</t>
  </si>
  <si>
    <t xml:space="preserve">КХ "Елена" </t>
  </si>
  <si>
    <t>2439000868</t>
  </si>
  <si>
    <t>АО "Андроновское"</t>
  </si>
  <si>
    <t>АО "Искра"</t>
  </si>
  <si>
    <t>2439001597</t>
  </si>
  <si>
    <t xml:space="preserve">АО "Солгон" </t>
  </si>
  <si>
    <t>2439001011</t>
  </si>
  <si>
    <t>ООО "Колос"</t>
  </si>
  <si>
    <t>2439005626</t>
  </si>
  <si>
    <t xml:space="preserve">ООО Агрофирма "Учумская" </t>
  </si>
  <si>
    <t>ООО "Чернозем-2020"</t>
  </si>
  <si>
    <t>ИП глава КФХ Черкашина Ирина Владимировна</t>
  </si>
  <si>
    <t>ООО "ЭЛЕВАТОР"</t>
  </si>
  <si>
    <t>Ужурский Итог</t>
  </si>
  <si>
    <t>Уярский</t>
  </si>
  <si>
    <t>Индивидуальный предприниматель Глущенко Вячеслав Михайлович</t>
  </si>
  <si>
    <t>244001076931</t>
  </si>
  <si>
    <t>ИП глава КФХ Анисимов Сергей Анатольевич</t>
  </si>
  <si>
    <t>244000567609</t>
  </si>
  <si>
    <t>ИП глава КФХ Апонасенко Василий Николаевич</t>
  </si>
  <si>
    <t>244002504604</t>
  </si>
  <si>
    <t>ИП глава КФХ Глущенко Виктор Вячеславович</t>
  </si>
  <si>
    <t>244003098200</t>
  </si>
  <si>
    <t>ИП глава КФХ Евдокимов Александр Николаевич</t>
  </si>
  <si>
    <t>244001343908</t>
  </si>
  <si>
    <t>ИП глава КФХ Ковалев Дмитрий Васильевич</t>
  </si>
  <si>
    <t>244000013512</t>
  </si>
  <si>
    <t>ИП глава КФХ Мукштадт Сергей Владимирович</t>
  </si>
  <si>
    <t>244002343001</t>
  </si>
  <si>
    <t>ИП глава КФХ Наконечный Сергей Владимирович</t>
  </si>
  <si>
    <t>244000411464</t>
  </si>
  <si>
    <t>ИП глава КФХ Стомерс Максим Васильевич</t>
  </si>
  <si>
    <t>244003020130</t>
  </si>
  <si>
    <t>ИП глава КФХ Лебедев Александр Михайлович</t>
  </si>
  <si>
    <t xml:space="preserve">ЗАО "Авдинское" </t>
  </si>
  <si>
    <t>2440004754</t>
  </si>
  <si>
    <t>ООО "Кентавр"</t>
  </si>
  <si>
    <t>2440005797</t>
  </si>
  <si>
    <t>ООО "КХ "Кильчуг"</t>
  </si>
  <si>
    <t>2440005010</t>
  </si>
  <si>
    <t>ООО "КХ "Полесье"</t>
  </si>
  <si>
    <t>2440005370</t>
  </si>
  <si>
    <t>ООО "КХ "Родничок"</t>
  </si>
  <si>
    <t>2440005620</t>
  </si>
  <si>
    <t>ООО "Мария"</t>
  </si>
  <si>
    <t>2440005099</t>
  </si>
  <si>
    <t>ООО "Нектар"</t>
  </si>
  <si>
    <t>2440004306</t>
  </si>
  <si>
    <t>ООО "Новый век"</t>
  </si>
  <si>
    <t>2440005116</t>
  </si>
  <si>
    <t>ООО "Эдельвейс"</t>
  </si>
  <si>
    <t>2440007018</t>
  </si>
  <si>
    <t>Уярский Итог</t>
  </si>
  <si>
    <t>Шарыповский</t>
  </si>
  <si>
    <t>Индивидуальный предприниматель Орлов Михаил Михайлович</t>
  </si>
  <si>
    <t>Индивидуальный предприниматель Рапана Константин Иванович</t>
  </si>
  <si>
    <t>245900324368</t>
  </si>
  <si>
    <t>ИП глава КФХ Дроботов Владимир Анатольевич</t>
  </si>
  <si>
    <t>ИП глава КФХ Евтюгин Илья Алексеевич</t>
  </si>
  <si>
    <t>ИП глава КФХ Зарубин Константин Юрьевич</t>
  </si>
  <si>
    <t>Шарыповский (г. Красноярск)</t>
  </si>
  <si>
    <t>ИП глава КФХ Погребной Андрей Сергеевич</t>
  </si>
  <si>
    <t>АО "Алтатское"</t>
  </si>
  <si>
    <t>2441001241</t>
  </si>
  <si>
    <t xml:space="preserve">ЗАО "Авангард" </t>
  </si>
  <si>
    <t>2441000054</t>
  </si>
  <si>
    <t>ООО "ТРЭНЭКС"</t>
  </si>
  <si>
    <t>2459014442</t>
  </si>
  <si>
    <t>ИП глава КФХ Туркова Татьяна Анатольевна</t>
  </si>
  <si>
    <t>ИП глава КФХ Багиров Ильгар Нуру оглы</t>
  </si>
  <si>
    <t>Шарыповский Итог</t>
  </si>
  <si>
    <t>Шушенский</t>
  </si>
  <si>
    <t>Индивидуальный предприниматель Лебедев Вадим Юрьевич</t>
  </si>
  <si>
    <t>244202984531</t>
  </si>
  <si>
    <t>Индивидуальный предприниматель Мысин Евгений Михайлович</t>
  </si>
  <si>
    <t>Индивидуальный предприниматель Спирин Василий Николаевич</t>
  </si>
  <si>
    <t>244201053272</t>
  </si>
  <si>
    <t>ИП глава КФХ Басенко Виталий Анатольевич</t>
  </si>
  <si>
    <t>244201636718</t>
  </si>
  <si>
    <t>ИП глава КФХ Балезин Валерий Александрович</t>
  </si>
  <si>
    <t>ИП глава КФХ Бахтин Денис Сергеевич</t>
  </si>
  <si>
    <t>244202375177</t>
  </si>
  <si>
    <t>ИП глава КФХ Зубарева Наталья Владимировна</t>
  </si>
  <si>
    <t>191002810203</t>
  </si>
  <si>
    <t>ИП глава КФХ Крашенинин Андрей Анатольевич</t>
  </si>
  <si>
    <t>244200069689</t>
  </si>
  <si>
    <t>ИП глава КФХ Мисюрин Олег Владимирович</t>
  </si>
  <si>
    <t>244201758145</t>
  </si>
  <si>
    <t>ИП глава КФХ Светлолобов Николай Борисович</t>
  </si>
  <si>
    <t>244200134049</t>
  </si>
  <si>
    <t>ИП глава КФХ Сотниченко Элиана Николаевна</t>
  </si>
  <si>
    <t>190206593481</t>
  </si>
  <si>
    <t>ИП глава КФХ Шамрай Иван Юрьевич</t>
  </si>
  <si>
    <t>ИП глава КФХ Юдин Алексей Николаевич</t>
  </si>
  <si>
    <t>ИП глава КФХ Юдин Антон Николаевич</t>
  </si>
  <si>
    <t>ИП глава КФХ Юдина Татьяна Владимировна</t>
  </si>
  <si>
    <t>ИП Куцепалова Ирина Сергеевна</t>
  </si>
  <si>
    <t>КФХ "Фадеево"</t>
  </si>
  <si>
    <t>2442001798</t>
  </si>
  <si>
    <t>ООО "Саянмолоко"</t>
  </si>
  <si>
    <t>Сельскохозяйственный потребительский смешанный кооператив "Победа"</t>
  </si>
  <si>
    <t>Научно-исследовательский селекционно-семеноводческий сельскохозяйственный потребительский смешанный кооператив "Шушенский центр селекции и семеноводства картофеля и овощей"</t>
  </si>
  <si>
    <t>АО "Шушенская птицефабрика"</t>
  </si>
  <si>
    <t>2442010344</t>
  </si>
  <si>
    <t xml:space="preserve">ЗАО "Сибирь-1" </t>
  </si>
  <si>
    <t>2442009902</t>
  </si>
  <si>
    <t>Иконников Михаил Викторович</t>
  </si>
  <si>
    <t>Индивидуальный предприниматель, глава крестьянского (фермерского) хозяйства Сухоносов Вячеслав Валерьевич</t>
  </si>
  <si>
    <t>Шушенский Итог</t>
  </si>
  <si>
    <t>Эвенкийский</t>
  </si>
  <si>
    <t>Общество с ограниченной ответственностью "Регион-Сибирь"</t>
  </si>
  <si>
    <t>Эвенкийский Итог</t>
  </si>
  <si>
    <t>г. Красноярск</t>
  </si>
  <si>
    <t>Индивидуальный предприниматель Осколков Виктор Борисович</t>
  </si>
  <si>
    <t xml:space="preserve">г. Красноярск </t>
  </si>
  <si>
    <t>АНО "ККЦРБ"</t>
  </si>
  <si>
    <t>ООО "Диалог-Агро-2</t>
  </si>
  <si>
    <t>Общество с ограниченной ответственностью  "Джокер"</t>
  </si>
  <si>
    <t>Общество с ограниченной ответственностью "Кондитерские технологии крайпотребсоюза"</t>
  </si>
  <si>
    <t>Общество с ограниченной ответственностью "Ярхлеб"</t>
  </si>
  <si>
    <t>ООО "Красноярский масляный завод"</t>
  </si>
  <si>
    <t>ООО "Вербицкие"</t>
  </si>
  <si>
    <t>Акционерное общество "Эйч энд Эн"</t>
  </si>
  <si>
    <t>ФГБНУ "Федеральный исследовательский центр "Красноярский научный центр Сибирского отделения Российской академии наук"</t>
  </si>
  <si>
    <t>Индивидуальный предприниматель Манеров Валентин Анатольевич</t>
  </si>
  <si>
    <t>ООО "Хлеб-2000"</t>
  </si>
  <si>
    <t>ФГБОУ ВО "Красноярский государственный аграрный университет"</t>
  </si>
  <si>
    <t>ООО "Ярск"</t>
  </si>
  <si>
    <t>г. Красноярск Итог</t>
  </si>
  <si>
    <t>Общество с ограниченной ответственностью "Норильский молочный завод"</t>
  </si>
  <si>
    <t>г. Норильск Итог</t>
  </si>
  <si>
    <t>Общий итог</t>
  </si>
  <si>
    <t>ИП глава КФХ Гесс Владимир Готфридович (смена главы КФХ, в 2026 году ИП глава КФХ Гесс Владимир Владимирович)</t>
  </si>
  <si>
    <t>241400360530 (241400360850)</t>
  </si>
  <si>
    <t>Индивидуальный предприниматель Кулаков Роман Александрович</t>
  </si>
  <si>
    <t>ИП Лебедева Ольга Викторовна</t>
  </si>
  <si>
    <t>ИП Тихоненко Максим Владимирович</t>
  </si>
  <si>
    <t>ПССПК "Туран"</t>
  </si>
  <si>
    <t>Приказ МСХ Красноярского края от 25.08.2025 № 79-794-о</t>
  </si>
  <si>
    <t>Приказ МСХ Красноярского края от 21.04.2025 № 79-388-о</t>
  </si>
  <si>
    <t>Приказ министерства сельского хозяйства края от 07.11.2025 № 79-991-о</t>
  </si>
  <si>
    <t>Приказ МСХ Красноярского края от 22.08.2025 № 79-793-о</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</si>
</sst>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43" formatCode="_-* #,##0.00\ _₽_-;\-* #,##0.00\ _₽_-;_-* &quot;-&quot;??\ _₽_-;_-@_-"/>
    <numFmt numFmtId="164" formatCode="_-* #,##0.00_р_._-;\-* #,##0.00_р_._-;_-* \-??_р_._-;_-@_-"/>
    <numFmt numFmtId="165" formatCode="_-* #,##0&quot;р.&quot;_-;\-* #,##0&quot;р.&quot;_-;_-* &quot;-&quot;&quot;р.&quot;_-;_-@_-"/>
    <numFmt numFmtId="166" formatCode="&quot;€&quot;#,##0;[Red]\-&quot;€&quot;#,##0"/>
    <numFmt numFmtId="167" formatCode="_-* #,##0_р_._-;\-* #,##0_р_._-;_-* &quot;-&quot;_р_._-;_-@_-"/>
    <numFmt numFmtId="168" formatCode="_-* #,##0.00\ _р_._-;\-* #,##0.00\ _р_._-;_-* &quot;-&quot;??\ _р_._-;_-@_-"/>
    <numFmt numFmtId="169" formatCode="_-* #,##0.00_р_._-;\-* #,##0.00_р_._-;_-* &quot;-&quot;??_р_._-;_-@_-"/>
    <numFmt numFmtId="170" formatCode="_-* #,##0.00_-;\-* #,##0.00_-;_-* &quot;-&quot;??_-;_-@_-"/>
    <numFmt numFmtId="171" formatCode="#,##0.00000"/>
    <numFmt numFmtId="173" formatCode="0.00000"/>
    <numFmt numFmtId="174" formatCode="#,##0.0000"/>
  </numFmts>
  <fonts count="40" x14ac:knownFonts="1">
    <font>
      <sz val="11"/>
      <color theme="1"/>
      <name val="Calibri"/>
      <scheme val="minor"/>
    </font>
    <font>
      <sz val="11"/>
      <name val="Calibri"/>
      <family val="2"/>
      <charset val="204"/>
    </font>
    <font>
      <sz val="11"/>
      <color theme="0"/>
      <name val="Calibri"/>
      <family val="2"/>
      <charset val="204"/>
      <scheme val="minor"/>
    </font>
    <font>
      <sz val="11"/>
      <color indexed="65"/>
      <name val="Calibri"/>
      <family val="2"/>
      <charset val="204"/>
    </font>
    <font>
      <sz val="10"/>
      <name val="Arial Cyr"/>
    </font>
    <font>
      <sz val="11"/>
      <color indexed="62"/>
      <name val="Calibri"/>
      <family val="2"/>
      <charset val="204"/>
    </font>
    <font>
      <b/>
      <sz val="11"/>
      <color indexed="63"/>
      <name val="Calibri"/>
      <family val="2"/>
      <charset val="204"/>
    </font>
    <font>
      <b/>
      <sz val="11"/>
      <color indexed="52"/>
      <name val="Calibri"/>
      <family val="2"/>
      <charset val="204"/>
    </font>
    <font>
      <sz val="10"/>
      <name val="Arial"/>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name val="Calibri"/>
      <family val="2"/>
      <charset val="204"/>
    </font>
    <font>
      <b/>
      <sz val="11"/>
      <color indexed="65"/>
      <name val="Calibri"/>
      <family val="2"/>
      <charset val="204"/>
    </font>
    <font>
      <b/>
      <sz val="18"/>
      <color indexed="56"/>
      <name val="Cambria"/>
      <family val="1"/>
      <charset val="204"/>
    </font>
    <font>
      <sz val="11"/>
      <color indexed="60"/>
      <name val="Calibri"/>
      <family val="2"/>
      <charset val="204"/>
    </font>
    <font>
      <sz val="8"/>
      <name val="Arial"/>
      <family val="2"/>
      <charset val="204"/>
    </font>
    <font>
      <sz val="12"/>
      <color theme="1"/>
      <name val="Times New Roman"/>
      <family val="1"/>
      <charset val="204"/>
    </font>
    <font>
      <sz val="10"/>
      <name val="Times New Roman"/>
      <family val="1"/>
      <charset val="204"/>
    </font>
    <font>
      <sz val="11"/>
      <color indexed="20"/>
      <name val="Calibri"/>
      <family val="2"/>
      <charset val="204"/>
    </font>
    <font>
      <i/>
      <sz val="11"/>
      <color indexed="23"/>
      <name val="Calibri"/>
      <family val="2"/>
      <charset val="204"/>
    </font>
    <font>
      <sz val="11"/>
      <color indexed="52"/>
      <name val="Calibri"/>
      <family val="2"/>
      <charset val="204"/>
    </font>
    <font>
      <sz val="11"/>
      <color indexed="2"/>
      <name val="Calibri"/>
      <family val="2"/>
      <charset val="204"/>
    </font>
    <font>
      <sz val="11"/>
      <color indexed="17"/>
      <name val="Calibri"/>
      <family val="2"/>
      <charset val="204"/>
    </font>
    <font>
      <sz val="18"/>
      <name val="Times New Roman"/>
      <family val="1"/>
      <charset val="204"/>
    </font>
    <font>
      <b/>
      <sz val="18"/>
      <name val="Times New Roman"/>
      <family val="1"/>
      <charset val="204"/>
    </font>
    <font>
      <b/>
      <i/>
      <u/>
      <sz val="18"/>
      <name val="Times New Roman"/>
      <family val="1"/>
      <charset val="204"/>
    </font>
    <font>
      <b/>
      <u/>
      <sz val="18"/>
      <name val="Times New Roman"/>
      <family val="1"/>
      <charset val="204"/>
    </font>
    <font>
      <i/>
      <u/>
      <sz val="18"/>
      <name val="Times New Roman"/>
      <family val="1"/>
      <charset val="204"/>
    </font>
    <font>
      <sz val="16"/>
      <name val="Times New Roman"/>
      <family val="1"/>
      <charset val="204"/>
    </font>
    <font>
      <b/>
      <i/>
      <sz val="16"/>
      <name val="Times New Roman"/>
      <family val="1"/>
      <charset val="204"/>
    </font>
    <font>
      <b/>
      <sz val="16"/>
      <name val="Times New Roman"/>
      <family val="1"/>
      <charset val="204"/>
    </font>
    <font>
      <sz val="18"/>
      <color theme="1"/>
      <name val="Times New Roman"/>
      <family val="1"/>
      <charset val="204"/>
    </font>
    <font>
      <sz val="16"/>
      <color theme="1"/>
      <name val="Times New Roman"/>
      <family val="1"/>
      <charset val="204"/>
    </font>
    <font>
      <sz val="18"/>
      <color indexed="2"/>
      <name val="Times New Roman"/>
      <family val="1"/>
      <charset val="204"/>
    </font>
    <font>
      <sz val="8"/>
      <color theme="1"/>
      <name val="Times New Roman"/>
      <family val="1"/>
      <charset val="204"/>
    </font>
    <font>
      <sz val="11"/>
      <color theme="1"/>
      <name val="Calibri"/>
      <family val="2"/>
      <charset val="204"/>
      <scheme val="minor"/>
    </font>
    <font>
      <b/>
      <u/>
      <sz val="16"/>
      <name val="Times New Roman"/>
      <family val="1"/>
      <charset val="204"/>
    </font>
    <font>
      <u/>
      <sz val="16"/>
      <name val="Times New Roman"/>
      <family val="1"/>
      <charset val="204"/>
    </font>
    <font>
      <sz val="18"/>
      <name val="Times New Roman"/>
      <family val="1"/>
      <charset val="204"/>
    </font>
  </fonts>
  <fills count="47">
    <fill>
      <patternFill patternType="none"/>
    </fill>
    <fill>
      <patternFill patternType="gray125"/>
    </fill>
    <fill>
      <patternFill patternType="solid">
        <fgColor theme="4" tint="0.79998168889431442"/>
        <bgColor indexed="65"/>
      </patternFill>
    </fill>
    <fill>
      <patternFill patternType="solid">
        <fgColor indexed="31"/>
        <bgColor indexed="31"/>
      </patternFill>
    </fill>
    <fill>
      <patternFill patternType="solid">
        <fgColor theme="5" tint="0.79998168889431442"/>
        <bgColor indexed="65"/>
      </patternFill>
    </fill>
    <fill>
      <patternFill patternType="solid">
        <fgColor indexed="45"/>
        <bgColor indexed="45"/>
      </patternFill>
    </fill>
    <fill>
      <patternFill patternType="solid">
        <fgColor theme="6" tint="0.79998168889431442"/>
        <bgColor indexed="65"/>
      </patternFill>
    </fill>
    <fill>
      <patternFill patternType="solid">
        <fgColor indexed="42"/>
        <bgColor indexed="42"/>
      </patternFill>
    </fill>
    <fill>
      <patternFill patternType="solid">
        <fgColor theme="7" tint="0.79998168889431442"/>
        <bgColor indexed="65"/>
      </patternFill>
    </fill>
    <fill>
      <patternFill patternType="solid">
        <fgColor indexed="46"/>
        <bgColor indexed="46"/>
      </patternFill>
    </fill>
    <fill>
      <patternFill patternType="solid">
        <fgColor theme="8" tint="0.79998168889431442"/>
        <bgColor indexed="65"/>
      </patternFill>
    </fill>
    <fill>
      <patternFill patternType="solid">
        <fgColor indexed="27"/>
        <bgColor indexed="27"/>
      </patternFill>
    </fill>
    <fill>
      <patternFill patternType="solid">
        <fgColor theme="9" tint="0.79998168889431442"/>
        <bgColor indexed="65"/>
      </patternFill>
    </fill>
    <fill>
      <patternFill patternType="solid">
        <fgColor indexed="47"/>
        <bgColor indexed="47"/>
      </patternFill>
    </fill>
    <fill>
      <patternFill patternType="solid">
        <fgColor theme="4" tint="0.59999389629810485"/>
        <bgColor indexed="65"/>
      </patternFill>
    </fill>
    <fill>
      <patternFill patternType="solid">
        <fgColor indexed="44"/>
        <bgColor indexed="44"/>
      </patternFill>
    </fill>
    <fill>
      <patternFill patternType="solid">
        <fgColor theme="5" tint="0.59999389629810485"/>
        <bgColor indexed="65"/>
      </patternFill>
    </fill>
    <fill>
      <patternFill patternType="solid">
        <fgColor indexed="29"/>
        <bgColor indexed="29"/>
      </patternFill>
    </fill>
    <fill>
      <patternFill patternType="solid">
        <fgColor theme="6" tint="0.59999389629810485"/>
        <bgColor indexed="65"/>
      </patternFill>
    </fill>
    <fill>
      <patternFill patternType="solid">
        <fgColor indexed="3"/>
        <bgColor indexed="3"/>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indexed="51"/>
        <bgColor indexed="51"/>
      </patternFill>
    </fill>
    <fill>
      <patternFill patternType="solid">
        <fgColor theme="4" tint="0.39997558519241921"/>
        <bgColor indexed="65"/>
      </patternFill>
    </fill>
    <fill>
      <patternFill patternType="solid">
        <fgColor indexed="30"/>
        <bgColor indexed="30"/>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indexed="20"/>
        <bgColor indexed="20"/>
      </patternFill>
    </fill>
    <fill>
      <patternFill patternType="solid">
        <fgColor theme="8" tint="0.39997558519241921"/>
        <bgColor indexed="65"/>
      </patternFill>
    </fill>
    <fill>
      <patternFill patternType="solid">
        <fgColor indexed="49"/>
        <bgColor indexed="49"/>
      </patternFill>
    </fill>
    <fill>
      <patternFill patternType="solid">
        <fgColor theme="9" tint="0.39997558519241921"/>
        <bgColor indexed="65"/>
      </patternFill>
    </fill>
    <fill>
      <patternFill patternType="solid">
        <fgColor indexed="52"/>
        <bgColor indexed="52"/>
      </patternFill>
    </fill>
    <fill>
      <patternFill patternType="solid">
        <fgColor indexed="62"/>
        <bgColor indexed="62"/>
      </patternFill>
    </fill>
    <fill>
      <patternFill patternType="solid">
        <fgColor indexed="2"/>
        <bgColor indexed="2"/>
      </patternFill>
    </fill>
    <fill>
      <patternFill patternType="solid">
        <fgColor indexed="57"/>
        <bgColor indexed="57"/>
      </patternFill>
    </fill>
    <fill>
      <patternFill patternType="solid">
        <fgColor indexed="53"/>
        <bgColor indexed="53"/>
      </patternFill>
    </fill>
    <fill>
      <patternFill patternType="solid">
        <fgColor indexed="22"/>
        <bgColor indexed="22"/>
      </patternFill>
    </fill>
    <fill>
      <patternFill patternType="solid">
        <fgColor indexed="55"/>
        <bgColor indexed="55"/>
      </patternFill>
    </fill>
    <fill>
      <patternFill patternType="solid">
        <fgColor indexed="43"/>
        <bgColor indexed="43"/>
      </patternFill>
    </fill>
    <fill>
      <patternFill patternType="solid">
        <fgColor indexed="26"/>
        <bgColor indexed="26"/>
      </patternFill>
    </fill>
    <fill>
      <patternFill patternType="solid">
        <fgColor theme="6" tint="0.59999389629810485"/>
        <bgColor theme="6" tint="0.59999389629810485"/>
      </patternFill>
    </fill>
    <fill>
      <patternFill patternType="solid">
        <fgColor indexed="5"/>
        <bgColor indexed="5"/>
      </patternFill>
    </fill>
    <fill>
      <patternFill patternType="solid">
        <fgColor theme="0"/>
        <bgColor theme="0"/>
      </patternFill>
    </fill>
    <fill>
      <patternFill patternType="solid">
        <fgColor theme="3" tint="0.79998168889431442"/>
        <bgColor theme="3" tint="0.79998168889431442"/>
      </patternFill>
    </fill>
    <fill>
      <patternFill patternType="solid">
        <fgColor theme="6" tint="0.59999389629810485"/>
        <bgColor indexed="64"/>
      </patternFill>
    </fill>
  </fills>
  <borders count="68">
    <border>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top/>
      <bottom/>
      <diagonal/>
    </border>
    <border>
      <left/>
      <right style="thin">
        <color auto="1"/>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right/>
      <top style="thin">
        <color auto="1"/>
      </top>
      <bottom style="medium">
        <color auto="1"/>
      </bottom>
      <diagonal/>
    </border>
    <border>
      <left style="medium">
        <color auto="1"/>
      </left>
      <right style="medium">
        <color auto="1"/>
      </right>
      <top style="medium">
        <color auto="1"/>
      </top>
      <bottom style="thin">
        <color auto="1"/>
      </bottom>
      <diagonal/>
    </border>
    <border>
      <left style="medium">
        <color auto="1"/>
      </left>
      <right/>
      <top style="medium">
        <color auto="1"/>
      </top>
      <bottom style="thin">
        <color auto="1"/>
      </bottom>
      <diagonal/>
    </border>
    <border>
      <left style="medium">
        <color auto="1"/>
      </left>
      <right style="medium">
        <color auto="1"/>
      </right>
      <top style="medium">
        <color auto="1"/>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thin">
        <color auto="1"/>
      </left>
      <right style="thin">
        <color auto="1"/>
      </right>
      <top style="medium">
        <color auto="1"/>
      </top>
      <bottom style="thin">
        <color auto="1"/>
      </bottom>
      <diagonal/>
    </border>
    <border>
      <left style="thin">
        <color auto="1"/>
      </left>
      <right/>
      <top style="medium">
        <color auto="1"/>
      </top>
      <bottom/>
      <diagonal/>
    </border>
    <border>
      <left/>
      <right style="thin">
        <color auto="1"/>
      </right>
      <top style="medium">
        <color auto="1"/>
      </top>
      <bottom/>
      <diagonal/>
    </border>
    <border>
      <left style="thin">
        <color auto="1"/>
      </left>
      <right style="medium">
        <color auto="1"/>
      </right>
      <top style="medium">
        <color auto="1"/>
      </top>
      <bottom style="thin">
        <color auto="1"/>
      </bottom>
      <diagonal/>
    </border>
    <border>
      <left style="thin">
        <color auto="1"/>
      </left>
      <right/>
      <top style="medium">
        <color auto="1"/>
      </top>
      <bottom style="thin">
        <color auto="1"/>
      </bottom>
      <diagonal/>
    </border>
    <border>
      <left style="thin">
        <color auto="1"/>
      </left>
      <right style="thin">
        <color auto="1"/>
      </right>
      <top style="medium">
        <color auto="1"/>
      </top>
      <bottom/>
      <diagonal/>
    </border>
    <border>
      <left style="medium">
        <color auto="1"/>
      </left>
      <right style="thin">
        <color auto="1"/>
      </right>
      <top style="medium">
        <color auto="1"/>
      </top>
      <bottom/>
      <diagonal/>
    </border>
    <border>
      <left/>
      <right style="thin">
        <color auto="1"/>
      </right>
      <top style="medium">
        <color auto="1"/>
      </top>
      <bottom style="thin">
        <color auto="1"/>
      </bottom>
      <diagonal/>
    </border>
    <border>
      <left style="medium">
        <color auto="1"/>
      </left>
      <right style="medium">
        <color auto="1"/>
      </right>
      <top style="thin">
        <color auto="1"/>
      </top>
      <bottom style="thin">
        <color auto="1"/>
      </bottom>
      <diagonal/>
    </border>
    <border>
      <left style="medium">
        <color auto="1"/>
      </left>
      <right/>
      <top style="thin">
        <color auto="1"/>
      </top>
      <bottom style="thin">
        <color auto="1"/>
      </bottom>
      <diagonal/>
    </border>
    <border>
      <left style="medium">
        <color auto="1"/>
      </left>
      <right/>
      <top/>
      <bottom/>
      <diagonal/>
    </border>
    <border>
      <left/>
      <right style="medium">
        <color auto="1"/>
      </right>
      <top/>
      <bottom/>
      <diagonal/>
    </border>
    <border>
      <left style="thin">
        <color auto="1"/>
      </left>
      <right style="medium">
        <color auto="1"/>
      </right>
      <top style="thin">
        <color auto="1"/>
      </top>
      <bottom/>
      <diagonal/>
    </border>
    <border>
      <left style="medium">
        <color auto="1"/>
      </left>
      <right style="medium">
        <color auto="1"/>
      </right>
      <top/>
      <bottom style="medium">
        <color auto="1"/>
      </bottom>
      <diagonal/>
    </border>
    <border>
      <left style="thin">
        <color auto="1"/>
      </left>
      <right style="thin">
        <color auto="1"/>
      </right>
      <top/>
      <bottom style="medium">
        <color auto="1"/>
      </bottom>
      <diagonal/>
    </border>
    <border>
      <left style="thin">
        <color auto="1"/>
      </left>
      <right/>
      <top/>
      <bottom style="medium">
        <color auto="1"/>
      </bottom>
      <diagonal/>
    </border>
    <border>
      <left/>
      <right style="thin">
        <color auto="1"/>
      </right>
      <top/>
      <bottom style="medium">
        <color auto="1"/>
      </bottom>
      <diagonal/>
    </border>
    <border>
      <left style="medium">
        <color auto="1"/>
      </left>
      <right style="thin">
        <color auto="1"/>
      </right>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style="thin">
        <color auto="1"/>
      </right>
      <top style="medium">
        <color auto="1"/>
      </top>
      <bottom style="medium">
        <color auto="1"/>
      </bottom>
      <diagonal/>
    </border>
    <border>
      <left style="thin">
        <color auto="1"/>
      </left>
      <right/>
      <top style="medium">
        <color auto="1"/>
      </top>
      <bottom style="medium">
        <color auto="1"/>
      </bottom>
      <diagonal/>
    </border>
    <border>
      <left/>
      <right style="medium">
        <color auto="1"/>
      </right>
      <top style="medium">
        <color auto="1"/>
      </top>
      <bottom style="medium">
        <color auto="1"/>
      </bottom>
      <diagonal/>
    </border>
    <border>
      <left/>
      <right/>
      <top style="medium">
        <color auto="1"/>
      </top>
      <bottom style="medium">
        <color auto="1"/>
      </bottom>
      <diagonal/>
    </border>
    <border>
      <left style="thin">
        <color auto="1"/>
      </left>
      <right style="medium">
        <color auto="1"/>
      </right>
      <top/>
      <bottom style="medium">
        <color auto="1"/>
      </bottom>
      <diagonal/>
    </border>
    <border>
      <left style="medium">
        <color auto="1"/>
      </left>
      <right style="medium">
        <color auto="1"/>
      </right>
      <top style="thin">
        <color auto="1"/>
      </top>
      <bottom style="medium">
        <color auto="1"/>
      </bottom>
      <diagonal/>
    </border>
    <border>
      <left style="medium">
        <color auto="1"/>
      </left>
      <right/>
      <top style="thin">
        <color auto="1"/>
      </top>
      <bottom style="medium">
        <color auto="1"/>
      </bottom>
      <diagonal/>
    </border>
    <border>
      <left style="medium">
        <color auto="1"/>
      </left>
      <right style="thin">
        <color auto="1"/>
      </right>
      <top/>
      <bottom style="medium">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bottom/>
      <diagonal/>
    </border>
    <border>
      <left style="thin">
        <color indexed="64"/>
      </left>
      <right style="thin">
        <color indexed="64"/>
      </right>
      <top style="thin">
        <color indexed="64"/>
      </top>
      <bottom style="thin">
        <color indexed="64"/>
      </bottom>
      <diagonal/>
    </border>
  </borders>
  <cellStyleXfs count="64132">
    <xf numFmtId="0" fontId="0" fillId="0" borderId="0"/>
    <xf numFmtId="0" fontId="36" fillId="2" borderId="0" applyNumberFormat="0" applyBorder="0" applyProtection="0"/>
    <xf numFmtId="0" fontId="1" fillId="3" borderId="0" applyNumberFormat="0" applyBorder="0" applyProtection="0"/>
    <xf numFmtId="0" fontId="36" fillId="2" borderId="0" applyNumberFormat="0" applyBorder="0" applyProtection="0"/>
    <xf numFmtId="0" fontId="36" fillId="4" borderId="0" applyNumberFormat="0" applyBorder="0" applyProtection="0"/>
    <xf numFmtId="0" fontId="1" fillId="5" borderId="0" applyNumberFormat="0" applyBorder="0" applyProtection="0"/>
    <xf numFmtId="0" fontId="36" fillId="4" borderId="0" applyNumberFormat="0" applyBorder="0" applyProtection="0"/>
    <xf numFmtId="0" fontId="36" fillId="6" borderId="0" applyNumberFormat="0" applyBorder="0" applyProtection="0"/>
    <xf numFmtId="0" fontId="1" fillId="7" borderId="0" applyNumberFormat="0" applyBorder="0" applyProtection="0"/>
    <xf numFmtId="0" fontId="36" fillId="6" borderId="0" applyNumberFormat="0" applyBorder="0" applyProtection="0"/>
    <xf numFmtId="0" fontId="36" fillId="8" borderId="0" applyNumberFormat="0" applyBorder="0" applyProtection="0"/>
    <xf numFmtId="0" fontId="1" fillId="9" borderId="0" applyNumberFormat="0" applyBorder="0" applyProtection="0"/>
    <xf numFmtId="0" fontId="36" fillId="8" borderId="0" applyNumberFormat="0" applyBorder="0" applyProtection="0"/>
    <xf numFmtId="0" fontId="36" fillId="10" borderId="0" applyNumberFormat="0" applyBorder="0" applyProtection="0"/>
    <xf numFmtId="0" fontId="1" fillId="11" borderId="0" applyNumberFormat="0" applyBorder="0" applyProtection="0"/>
    <xf numFmtId="0" fontId="36" fillId="10" borderId="0" applyNumberFormat="0" applyBorder="0" applyProtection="0"/>
    <xf numFmtId="0" fontId="36" fillId="12" borderId="0" applyNumberFormat="0" applyBorder="0" applyProtection="0"/>
    <xf numFmtId="0" fontId="1" fillId="13" borderId="0" applyNumberFormat="0" applyBorder="0" applyProtection="0"/>
    <xf numFmtId="0" fontId="36" fillId="12" borderId="0" applyNumberFormat="0" applyBorder="0" applyProtection="0"/>
    <xf numFmtId="0" fontId="36" fillId="14" borderId="0" applyNumberFormat="0" applyBorder="0" applyProtection="0"/>
    <xf numFmtId="0" fontId="1" fillId="15" borderId="0" applyNumberFormat="0" applyBorder="0" applyProtection="0"/>
    <xf numFmtId="0" fontId="36" fillId="14" borderId="0" applyNumberFormat="0" applyBorder="0" applyProtection="0"/>
    <xf numFmtId="0" fontId="36" fillId="16" borderId="0" applyNumberFormat="0" applyBorder="0" applyProtection="0"/>
    <xf numFmtId="0" fontId="1" fillId="17" borderId="0" applyNumberFormat="0" applyBorder="0" applyProtection="0"/>
    <xf numFmtId="0" fontId="36" fillId="16" borderId="0" applyNumberFormat="0" applyBorder="0" applyProtection="0"/>
    <xf numFmtId="0" fontId="36" fillId="18" borderId="0" applyNumberFormat="0" applyBorder="0" applyProtection="0"/>
    <xf numFmtId="0" fontId="1" fillId="19" borderId="0" applyNumberFormat="0" applyBorder="0" applyProtection="0"/>
    <xf numFmtId="0" fontId="36" fillId="18" borderId="0" applyNumberFormat="0" applyBorder="0" applyProtection="0"/>
    <xf numFmtId="0" fontId="36" fillId="20" borderId="0" applyNumberFormat="0" applyBorder="0" applyProtection="0"/>
    <xf numFmtId="0" fontId="1" fillId="9" borderId="0" applyNumberFormat="0" applyBorder="0" applyProtection="0"/>
    <xf numFmtId="0" fontId="36" fillId="20" borderId="0" applyNumberFormat="0" applyBorder="0" applyProtection="0"/>
    <xf numFmtId="0" fontId="36" fillId="21" borderId="0" applyNumberFormat="0" applyBorder="0" applyProtection="0"/>
    <xf numFmtId="0" fontId="1" fillId="15" borderId="0" applyNumberFormat="0" applyBorder="0" applyProtection="0"/>
    <xf numFmtId="0" fontId="36" fillId="21" borderId="0" applyNumberFormat="0" applyBorder="0" applyProtection="0"/>
    <xf numFmtId="0" fontId="36" fillId="22" borderId="0" applyNumberFormat="0" applyBorder="0" applyProtection="0"/>
    <xf numFmtId="0" fontId="1" fillId="23" borderId="0" applyNumberFormat="0" applyBorder="0" applyProtection="0"/>
    <xf numFmtId="0" fontId="36" fillId="22" borderId="0" applyNumberFormat="0" applyBorder="0" applyProtection="0"/>
    <xf numFmtId="0" fontId="2" fillId="24" borderId="0" applyNumberFormat="0" applyBorder="0" applyProtection="0"/>
    <xf numFmtId="0" fontId="3" fillId="25" borderId="0" applyNumberFormat="0" applyBorder="0" applyProtection="0"/>
    <xf numFmtId="0" fontId="2" fillId="26" borderId="0" applyNumberFormat="0" applyBorder="0" applyProtection="0"/>
    <xf numFmtId="0" fontId="3" fillId="17" borderId="0" applyNumberFormat="0" applyBorder="0" applyProtection="0"/>
    <xf numFmtId="0" fontId="2" fillId="27" borderId="0" applyNumberFormat="0" applyBorder="0" applyProtection="0"/>
    <xf numFmtId="0" fontId="3" fillId="19" borderId="0" applyNumberFormat="0" applyBorder="0" applyProtection="0"/>
    <xf numFmtId="0" fontId="2" fillId="28" borderId="0" applyNumberFormat="0" applyBorder="0" applyProtection="0"/>
    <xf numFmtId="0" fontId="3" fillId="29" borderId="0" applyNumberFormat="0" applyBorder="0" applyProtection="0"/>
    <xf numFmtId="0" fontId="2" fillId="30" borderId="0" applyNumberFormat="0" applyBorder="0" applyProtection="0"/>
    <xf numFmtId="0" fontId="3" fillId="31" borderId="0" applyNumberFormat="0" applyBorder="0" applyProtection="0"/>
    <xf numFmtId="0" fontId="2" fillId="32" borderId="0" applyNumberFormat="0" applyBorder="0" applyProtection="0"/>
    <xf numFmtId="0" fontId="3" fillId="33" borderId="0" applyNumberFormat="0" applyBorder="0" applyProtection="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164" fontId="4" fillId="0" borderId="0"/>
    <xf numFmtId="164" fontId="4" fillId="0" borderId="0"/>
    <xf numFmtId="0" fontId="3" fillId="34" borderId="0" applyNumberFormat="0" applyBorder="0" applyProtection="0"/>
    <xf numFmtId="0" fontId="3" fillId="34" borderId="0" applyNumberFormat="0" applyBorder="0" applyProtection="0"/>
    <xf numFmtId="0" fontId="3" fillId="34" borderId="0" applyNumberFormat="0" applyBorder="0" applyProtection="0"/>
    <xf numFmtId="0" fontId="3" fillId="34" borderId="0" applyNumberFormat="0" applyBorder="0" applyProtection="0"/>
    <xf numFmtId="0" fontId="3" fillId="34" borderId="0" applyNumberFormat="0" applyBorder="0" applyProtection="0"/>
    <xf numFmtId="0" fontId="3" fillId="35" borderId="0" applyNumberFormat="0" applyBorder="0" applyProtection="0"/>
    <xf numFmtId="0" fontId="3" fillId="35" borderId="0" applyNumberFormat="0" applyBorder="0" applyProtection="0"/>
    <xf numFmtId="0" fontId="3" fillId="35" borderId="0" applyNumberFormat="0" applyBorder="0" applyProtection="0"/>
    <xf numFmtId="0" fontId="3" fillId="35" borderId="0" applyNumberFormat="0" applyBorder="0" applyProtection="0"/>
    <xf numFmtId="0" fontId="3" fillId="35" borderId="0" applyNumberFormat="0" applyBorder="0" applyProtection="0"/>
    <xf numFmtId="0" fontId="3" fillId="36" borderId="0" applyNumberFormat="0" applyBorder="0" applyProtection="0"/>
    <xf numFmtId="0" fontId="3" fillId="36" borderId="0" applyNumberFormat="0" applyBorder="0" applyProtection="0"/>
    <xf numFmtId="0" fontId="3" fillId="36" borderId="0" applyNumberFormat="0" applyBorder="0" applyProtection="0"/>
    <xf numFmtId="0" fontId="3" fillId="36" borderId="0" applyNumberFormat="0" applyBorder="0" applyProtection="0"/>
    <xf numFmtId="0" fontId="3" fillId="36" borderId="0" applyNumberFormat="0" applyBorder="0" applyProtection="0"/>
    <xf numFmtId="0" fontId="3" fillId="29" borderId="0" applyNumberFormat="0" applyBorder="0" applyProtection="0"/>
    <xf numFmtId="0" fontId="3" fillId="29" borderId="0" applyNumberFormat="0" applyBorder="0" applyProtection="0"/>
    <xf numFmtId="0" fontId="3" fillId="29" borderId="0" applyNumberFormat="0" applyBorder="0" applyProtection="0"/>
    <xf numFmtId="0" fontId="3" fillId="29" borderId="0" applyNumberFormat="0" applyBorder="0" applyProtection="0"/>
    <xf numFmtId="0" fontId="3" fillId="29" borderId="0" applyNumberFormat="0" applyBorder="0" applyProtection="0"/>
    <xf numFmtId="0" fontId="3" fillId="31" borderId="0" applyNumberFormat="0" applyBorder="0" applyProtection="0"/>
    <xf numFmtId="0" fontId="3" fillId="31" borderId="0" applyNumberFormat="0" applyBorder="0" applyProtection="0"/>
    <xf numFmtId="0" fontId="3" fillId="31" borderId="0" applyNumberFormat="0" applyBorder="0" applyProtection="0"/>
    <xf numFmtId="0" fontId="3" fillId="31" borderId="0" applyNumberFormat="0" applyBorder="0" applyProtection="0"/>
    <xf numFmtId="0" fontId="3" fillId="31" borderId="0" applyNumberFormat="0" applyBorder="0" applyProtection="0"/>
    <xf numFmtId="0" fontId="3" fillId="37" borderId="0" applyNumberFormat="0" applyBorder="0" applyProtection="0"/>
    <xf numFmtId="0" fontId="3" fillId="37" borderId="0" applyNumberFormat="0" applyBorder="0" applyProtection="0"/>
    <xf numFmtId="0" fontId="3" fillId="37" borderId="0" applyNumberFormat="0" applyBorder="0" applyProtection="0"/>
    <xf numFmtId="0" fontId="3" fillId="37" borderId="0" applyNumberFormat="0" applyBorder="0" applyProtection="0"/>
    <xf numFmtId="0" fontId="3" fillId="37" borderId="0" applyNumberFormat="0" applyBorder="0" applyProtection="0"/>
    <xf numFmtId="0" fontId="5" fillId="13" borderId="1" applyNumberFormat="0" applyProtection="0"/>
    <xf numFmtId="0" fontId="5" fillId="13" borderId="1" applyNumberFormat="0" applyProtection="0"/>
    <xf numFmtId="0" fontId="5" fillId="13" borderId="1" applyNumberFormat="0" applyProtection="0"/>
    <xf numFmtId="0" fontId="5" fillId="13" borderId="1" applyNumberFormat="0" applyProtection="0"/>
    <xf numFmtId="0" fontId="5" fillId="13" borderId="1" applyNumberFormat="0" applyProtection="0"/>
    <xf numFmtId="0" fontId="5" fillId="13" borderId="1" applyNumberFormat="0" applyProtection="0"/>
    <xf numFmtId="0" fontId="5" fillId="13" borderId="1" applyNumberFormat="0" applyProtection="0"/>
    <xf numFmtId="0" fontId="5" fillId="13" borderId="1" applyNumberFormat="0" applyProtection="0"/>
    <xf numFmtId="0" fontId="5" fillId="13" borderId="1" applyNumberFormat="0" applyProtection="0"/>
    <xf numFmtId="0" fontId="5" fillId="13" borderId="1" applyNumberFormat="0" applyProtection="0"/>
    <xf numFmtId="0" fontId="5" fillId="13" borderId="1" applyNumberFormat="0" applyProtection="0"/>
    <xf numFmtId="0" fontId="5" fillId="13" borderId="1" applyNumberFormat="0" applyProtection="0"/>
    <xf numFmtId="0" fontId="5" fillId="13" borderId="1" applyNumberFormat="0" applyProtection="0"/>
    <xf numFmtId="0" fontId="5" fillId="13" borderId="1" applyNumberFormat="0" applyProtection="0"/>
    <xf numFmtId="0" fontId="5" fillId="13" borderId="1" applyNumberFormat="0" applyProtection="0"/>
    <xf numFmtId="0" fontId="6" fillId="38" borderId="2" applyNumberFormat="0" applyProtection="0"/>
    <xf numFmtId="0" fontId="6" fillId="38" borderId="2" applyNumberFormat="0" applyProtection="0"/>
    <xf numFmtId="0" fontId="6" fillId="38" borderId="2" applyNumberFormat="0" applyProtection="0"/>
    <xf numFmtId="0" fontId="6" fillId="38" borderId="2" applyNumberFormat="0" applyProtection="0"/>
    <xf numFmtId="0" fontId="6" fillId="38" borderId="2" applyNumberFormat="0" applyProtection="0"/>
    <xf numFmtId="0" fontId="6" fillId="38" borderId="2" applyNumberFormat="0" applyProtection="0"/>
    <xf numFmtId="0" fontId="6" fillId="38" borderId="2" applyNumberFormat="0" applyProtection="0"/>
    <xf numFmtId="0" fontId="6" fillId="38" borderId="2" applyNumberFormat="0" applyProtection="0"/>
    <xf numFmtId="0" fontId="6" fillId="38" borderId="2" applyNumberFormat="0" applyProtection="0"/>
    <xf numFmtId="0" fontId="6" fillId="38" borderId="2" applyNumberFormat="0" applyProtection="0"/>
    <xf numFmtId="0" fontId="6" fillId="38" borderId="2" applyNumberFormat="0" applyProtection="0"/>
    <xf numFmtId="0" fontId="6" fillId="38" borderId="2" applyNumberFormat="0" applyProtection="0"/>
    <xf numFmtId="0" fontId="6" fillId="38" borderId="2" applyNumberFormat="0" applyProtection="0"/>
    <xf numFmtId="0" fontId="7" fillId="38" borderId="1" applyNumberFormat="0" applyProtection="0"/>
    <xf numFmtId="0" fontId="7" fillId="38" borderId="1" applyNumberFormat="0" applyProtection="0"/>
    <xf numFmtId="0" fontId="7" fillId="38" borderId="1" applyNumberFormat="0" applyProtection="0"/>
    <xf numFmtId="0" fontId="7" fillId="38" borderId="1" applyNumberFormat="0" applyProtection="0"/>
    <xf numFmtId="0" fontId="7" fillId="38" borderId="1" applyNumberFormat="0" applyProtection="0"/>
    <xf numFmtId="0" fontId="7" fillId="38" borderId="1" applyNumberFormat="0" applyProtection="0"/>
    <xf numFmtId="0" fontId="7" fillId="38" borderId="1" applyNumberFormat="0" applyProtection="0"/>
    <xf numFmtId="0" fontId="7" fillId="38" borderId="1" applyNumberFormat="0" applyProtection="0"/>
    <xf numFmtId="0" fontId="7" fillId="38" borderId="1" applyNumberFormat="0" applyProtection="0"/>
    <xf numFmtId="0" fontId="7" fillId="38" borderId="1" applyNumberFormat="0" applyProtection="0"/>
    <xf numFmtId="0" fontId="7" fillId="38" borderId="1" applyNumberFormat="0" applyProtection="0"/>
    <xf numFmtId="0" fontId="7" fillId="38" borderId="1" applyNumberFormat="0" applyProtection="0"/>
    <xf numFmtId="0" fontId="7" fillId="38" borderId="1" applyNumberFormat="0" applyProtection="0"/>
    <xf numFmtId="0" fontId="7" fillId="38" borderId="1" applyNumberFormat="0" applyProtection="0"/>
    <xf numFmtId="0" fontId="7" fillId="38" borderId="1" applyNumberFormat="0" applyProtection="0"/>
    <xf numFmtId="165" fontId="4" fillId="0" borderId="0" applyFont="0" applyFill="0" applyBorder="0" applyProtection="0"/>
    <xf numFmtId="166" fontId="8" fillId="0" borderId="0" applyFont="0" applyFill="0" applyBorder="0" applyProtection="0"/>
    <xf numFmtId="166" fontId="8" fillId="0" borderId="0" applyFont="0" applyFill="0" applyBorder="0" applyProtection="0"/>
    <xf numFmtId="166" fontId="8" fillId="0" borderId="0" applyFont="0" applyFill="0" applyBorder="0" applyProtection="0"/>
    <xf numFmtId="166" fontId="8" fillId="0" borderId="0" applyFont="0" applyFill="0" applyBorder="0" applyProtection="0"/>
    <xf numFmtId="166" fontId="8" fillId="0" borderId="0" applyFont="0" applyFill="0" applyBorder="0" applyProtection="0"/>
    <xf numFmtId="166" fontId="8" fillId="0" borderId="0" applyFont="0" applyFill="0" applyBorder="0" applyProtection="0"/>
    <xf numFmtId="166" fontId="8" fillId="0" borderId="0" applyFont="0" applyFill="0" applyBorder="0" applyProtection="0"/>
    <xf numFmtId="166" fontId="8" fillId="0" borderId="0" applyFont="0" applyFill="0" applyBorder="0" applyProtection="0"/>
    <xf numFmtId="166" fontId="8" fillId="0" borderId="0" applyFont="0" applyFill="0" applyBorder="0" applyProtection="0"/>
    <xf numFmtId="166" fontId="8" fillId="0" borderId="0" applyFont="0" applyFill="0" applyBorder="0" applyProtection="0"/>
    <xf numFmtId="165" fontId="4" fillId="0" borderId="0" applyFont="0" applyFill="0" applyBorder="0" applyProtection="0"/>
    <xf numFmtId="0" fontId="8" fillId="0" borderId="0" applyFont="0" applyFill="0" applyBorder="0" applyProtection="0"/>
    <xf numFmtId="0" fontId="8" fillId="0" borderId="0" applyFont="0" applyFill="0" applyBorder="0" applyProtection="0"/>
    <xf numFmtId="0" fontId="8" fillId="0" borderId="0" applyFont="0" applyFill="0" applyBorder="0" applyProtection="0"/>
    <xf numFmtId="0" fontId="8" fillId="0" borderId="0" applyFont="0" applyFill="0" applyBorder="0" applyProtection="0"/>
    <xf numFmtId="0" fontId="8" fillId="0" borderId="0" applyFont="0" applyFill="0" applyBorder="0" applyProtection="0"/>
    <xf numFmtId="0" fontId="9" fillId="0" borderId="3" applyNumberFormat="0" applyFill="0" applyProtection="0"/>
    <xf numFmtId="0" fontId="9" fillId="0" borderId="3" applyNumberFormat="0" applyFill="0" applyProtection="0"/>
    <xf numFmtId="0" fontId="9" fillId="0" borderId="3" applyNumberFormat="0" applyFill="0" applyProtection="0"/>
    <xf numFmtId="0" fontId="9" fillId="0" borderId="3" applyNumberFormat="0" applyFill="0" applyProtection="0"/>
    <xf numFmtId="0" fontId="9" fillId="0" borderId="3" applyNumberFormat="0" applyFill="0" applyProtection="0"/>
    <xf numFmtId="0" fontId="10" fillId="0" borderId="4" applyNumberFormat="0" applyFill="0" applyProtection="0"/>
    <xf numFmtId="0" fontId="10" fillId="0" borderId="4" applyNumberFormat="0" applyFill="0" applyProtection="0"/>
    <xf numFmtId="0" fontId="10" fillId="0" borderId="4" applyNumberFormat="0" applyFill="0" applyProtection="0"/>
    <xf numFmtId="0" fontId="10" fillId="0" borderId="4" applyNumberFormat="0" applyFill="0" applyProtection="0"/>
    <xf numFmtId="0" fontId="10" fillId="0" borderId="4" applyNumberFormat="0" applyFill="0" applyProtection="0"/>
    <xf numFmtId="0" fontId="11" fillId="0" borderId="5" applyNumberFormat="0" applyFill="0" applyProtection="0"/>
    <xf numFmtId="0" fontId="11" fillId="0" borderId="5" applyNumberFormat="0" applyFill="0" applyProtection="0"/>
    <xf numFmtId="0" fontId="11" fillId="0" borderId="5" applyNumberFormat="0" applyFill="0" applyProtection="0"/>
    <xf numFmtId="0" fontId="11" fillId="0" borderId="5" applyNumberFormat="0" applyFill="0" applyProtection="0"/>
    <xf numFmtId="0" fontId="11" fillId="0" borderId="5" applyNumberFormat="0" applyFill="0" applyProtection="0"/>
    <xf numFmtId="0" fontId="11" fillId="0" borderId="0" applyNumberFormat="0" applyFill="0" applyBorder="0" applyProtection="0"/>
    <xf numFmtId="0" fontId="11" fillId="0" borderId="0" applyNumberFormat="0" applyFill="0" applyBorder="0" applyProtection="0"/>
    <xf numFmtId="0" fontId="11" fillId="0" borderId="0" applyNumberFormat="0" applyFill="0" applyBorder="0" applyProtection="0"/>
    <xf numFmtId="0" fontId="11" fillId="0" borderId="0" applyNumberFormat="0" applyFill="0" applyBorder="0" applyProtection="0"/>
    <xf numFmtId="0" fontId="11" fillId="0" borderId="0" applyNumberFormat="0" applyFill="0" applyBorder="0" applyProtection="0"/>
    <xf numFmtId="0" fontId="12" fillId="0" borderId="6" applyNumberFormat="0" applyFill="0" applyProtection="0"/>
    <xf numFmtId="0" fontId="12" fillId="0" borderId="6" applyNumberFormat="0" applyFill="0" applyProtection="0"/>
    <xf numFmtId="0" fontId="12" fillId="0" borderId="6" applyNumberFormat="0" applyFill="0" applyProtection="0"/>
    <xf numFmtId="0" fontId="12" fillId="0" borderId="6" applyNumberFormat="0" applyFill="0" applyProtection="0"/>
    <xf numFmtId="0" fontId="12" fillId="0" borderId="6" applyNumberFormat="0" applyFill="0" applyProtection="0"/>
    <xf numFmtId="0" fontId="12" fillId="0" borderId="6" applyNumberFormat="0" applyFill="0" applyProtection="0"/>
    <xf numFmtId="0" fontId="12" fillId="0" borderId="6" applyNumberFormat="0" applyFill="0" applyProtection="0"/>
    <xf numFmtId="0" fontId="12" fillId="0" borderId="6" applyNumberFormat="0" applyFill="0" applyProtection="0"/>
    <xf numFmtId="0" fontId="12" fillId="0" borderId="6" applyNumberFormat="0" applyFill="0" applyProtection="0"/>
    <xf numFmtId="0" fontId="12" fillId="0" borderId="6" applyNumberFormat="0" applyFill="0" applyProtection="0"/>
    <xf numFmtId="0" fontId="12" fillId="0" borderId="6" applyNumberFormat="0" applyFill="0" applyProtection="0"/>
    <xf numFmtId="0" fontId="12" fillId="0" borderId="6" applyNumberFormat="0" applyFill="0" applyProtection="0"/>
    <xf numFmtId="0" fontId="12" fillId="0" borderId="6" applyNumberFormat="0" applyFill="0" applyProtection="0"/>
    <xf numFmtId="0" fontId="12" fillId="0" borderId="6" applyNumberFormat="0" applyFill="0" applyProtection="0"/>
    <xf numFmtId="0" fontId="12" fillId="0" borderId="6" applyNumberFormat="0" applyFill="0" applyProtection="0"/>
    <xf numFmtId="0" fontId="12" fillId="0" borderId="6" applyNumberFormat="0" applyFill="0" applyProtection="0"/>
    <xf numFmtId="0" fontId="12" fillId="0" borderId="6" applyNumberFormat="0" applyFill="0" applyProtection="0"/>
    <xf numFmtId="0" fontId="12" fillId="0" borderId="6" applyNumberFormat="0" applyFill="0" applyProtection="0"/>
    <xf numFmtId="0" fontId="12" fillId="0" borderId="6" applyNumberFormat="0" applyFill="0" applyProtection="0"/>
    <xf numFmtId="0" fontId="12" fillId="0" borderId="6" applyNumberFormat="0" applyFill="0" applyProtection="0"/>
    <xf numFmtId="0" fontId="12" fillId="0" borderId="6" applyNumberFormat="0" applyFill="0" applyProtection="0"/>
    <xf numFmtId="0" fontId="12" fillId="0" borderId="6" applyNumberFormat="0" applyFill="0" applyProtection="0"/>
    <xf numFmtId="0" fontId="12" fillId="0" borderId="6" applyNumberFormat="0" applyFill="0" applyProtection="0"/>
    <xf numFmtId="0" fontId="12" fillId="0" borderId="6" applyNumberFormat="0" applyFill="0" applyProtection="0"/>
    <xf numFmtId="0" fontId="12" fillId="0" borderId="6" applyNumberFormat="0" applyFill="0" applyProtection="0"/>
    <xf numFmtId="0" fontId="12" fillId="0" borderId="6" applyNumberFormat="0" applyFill="0" applyProtection="0"/>
    <xf numFmtId="0" fontId="12" fillId="0" borderId="6" applyNumberFormat="0" applyFill="0" applyProtection="0"/>
    <xf numFmtId="0" fontId="12" fillId="0" borderId="6" applyNumberFormat="0" applyFill="0" applyProtection="0"/>
    <xf numFmtId="0" fontId="13" fillId="39" borderId="7" applyNumberFormat="0" applyProtection="0"/>
    <xf numFmtId="0" fontId="13" fillId="39" borderId="7" applyNumberFormat="0" applyProtection="0"/>
    <xf numFmtId="0" fontId="13" fillId="39" borderId="7" applyNumberFormat="0" applyProtection="0"/>
    <xf numFmtId="0" fontId="13" fillId="39" borderId="7" applyNumberFormat="0" applyProtection="0"/>
    <xf numFmtId="0" fontId="13" fillId="39" borderId="7" applyNumberFormat="0" applyProtection="0"/>
    <xf numFmtId="0" fontId="14" fillId="0" borderId="0" applyNumberFormat="0" applyFill="0" applyBorder="0" applyProtection="0"/>
    <xf numFmtId="0" fontId="14" fillId="0" borderId="0" applyNumberFormat="0" applyFill="0" applyBorder="0" applyProtection="0"/>
    <xf numFmtId="0" fontId="14" fillId="0" borderId="0" applyNumberFormat="0" applyFill="0" applyBorder="0" applyProtection="0"/>
    <xf numFmtId="0" fontId="14" fillId="0" borderId="0" applyNumberFormat="0" applyFill="0" applyBorder="0" applyProtection="0"/>
    <xf numFmtId="0" fontId="14" fillId="0" borderId="0" applyNumberFormat="0" applyFill="0" applyBorder="0" applyProtection="0"/>
    <xf numFmtId="0" fontId="15" fillId="40" borderId="0" applyNumberFormat="0" applyBorder="0" applyProtection="0"/>
    <xf numFmtId="0" fontId="15" fillId="40" borderId="0" applyNumberFormat="0" applyBorder="0" applyProtection="0"/>
    <xf numFmtId="0" fontId="15" fillId="40" borderId="0" applyNumberFormat="0" applyBorder="0" applyProtection="0"/>
    <xf numFmtId="0" fontId="15" fillId="40" borderId="0" applyNumberFormat="0" applyBorder="0" applyProtection="0"/>
    <xf numFmtId="0" fontId="15" fillId="40" borderId="0" applyNumberFormat="0" applyBorder="0" applyProtection="0"/>
    <xf numFmtId="0" fontId="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 fillId="0" borderId="0"/>
    <xf numFmtId="0" fontId="4" fillId="0" borderId="0"/>
    <xf numFmtId="0" fontId="4" fillId="0" borderId="0"/>
    <xf numFmtId="0" fontId="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 fillId="0" borderId="0"/>
    <xf numFmtId="0" fontId="4" fillId="0" borderId="0"/>
    <xf numFmtId="0" fontId="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8" fillId="0" borderId="0"/>
    <xf numFmtId="0" fontId="36" fillId="0" borderId="0"/>
    <xf numFmtId="0" fontId="8" fillId="0" borderId="0"/>
    <xf numFmtId="0" fontId="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 fillId="0" borderId="0"/>
    <xf numFmtId="0" fontId="36" fillId="0" borderId="0"/>
    <xf numFmtId="0" fontId="36" fillId="0" borderId="0"/>
    <xf numFmtId="0" fontId="8" fillId="0" borderId="0"/>
    <xf numFmtId="0" fontId="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8" fillId="0" borderId="0"/>
    <xf numFmtId="0" fontId="8" fillId="0" borderId="0"/>
    <xf numFmtId="0" fontId="8"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8"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8" fillId="0" borderId="0"/>
    <xf numFmtId="0" fontId="8"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 fillId="0" borderId="0"/>
    <xf numFmtId="0" fontId="4" fillId="0" borderId="0"/>
    <xf numFmtId="0" fontId="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 fillId="0" borderId="0"/>
    <xf numFmtId="0" fontId="16" fillId="0" borderId="0"/>
    <xf numFmtId="0" fontId="1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16" fillId="0" borderId="0"/>
    <xf numFmtId="0" fontId="4" fillId="0" borderId="0"/>
    <xf numFmtId="0" fontId="8" fillId="0" borderId="0"/>
    <xf numFmtId="0" fontId="8" fillId="0" borderId="0"/>
    <xf numFmtId="0" fontId="8" fillId="0" borderId="0"/>
    <xf numFmtId="0" fontId="4" fillId="0" borderId="0"/>
    <xf numFmtId="0" fontId="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 fillId="0" borderId="0"/>
    <xf numFmtId="0" fontId="8"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8"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8" fillId="0" borderId="0"/>
    <xf numFmtId="0" fontId="8" fillId="0" borderId="0"/>
    <xf numFmtId="0" fontId="8"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 fillId="0" borderId="0"/>
    <xf numFmtId="0" fontId="8"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17" fillId="0" borderId="0"/>
    <xf numFmtId="0" fontId="36" fillId="0" borderId="0"/>
    <xf numFmtId="0" fontId="17" fillId="0" borderId="0"/>
    <xf numFmtId="0" fontId="17" fillId="0" borderId="0"/>
    <xf numFmtId="0" fontId="17" fillId="0" borderId="0"/>
    <xf numFmtId="0" fontId="8" fillId="0" borderId="0"/>
    <xf numFmtId="0" fontId="8" fillId="0" borderId="0"/>
    <xf numFmtId="0" fontId="8" fillId="0" borderId="0"/>
    <xf numFmtId="0" fontId="8" fillId="0" borderId="0"/>
    <xf numFmtId="0" fontId="8" fillId="0" borderId="0"/>
    <xf numFmtId="0" fontId="8"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16" fillId="0" borderId="0"/>
    <xf numFmtId="0" fontId="16" fillId="0" borderId="0"/>
    <xf numFmtId="0" fontId="36" fillId="0" borderId="0"/>
    <xf numFmtId="0" fontId="36" fillId="0" borderId="0"/>
    <xf numFmtId="0" fontId="36" fillId="0" borderId="0"/>
    <xf numFmtId="0" fontId="1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16" fillId="0" borderId="0"/>
    <xf numFmtId="0" fontId="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 fillId="0" borderId="0"/>
    <xf numFmtId="0" fontId="4" fillId="0" borderId="0"/>
    <xf numFmtId="0" fontId="4" fillId="0" borderId="0"/>
    <xf numFmtId="0" fontId="4" fillId="0" borderId="0"/>
    <xf numFmtId="0" fontId="4" fillId="0" borderId="0"/>
    <xf numFmtId="0" fontId="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 fillId="0" borderId="0"/>
    <xf numFmtId="0" fontId="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 fillId="0" borderId="0"/>
    <xf numFmtId="0" fontId="4" fillId="0" borderId="0"/>
    <xf numFmtId="0" fontId="18" fillId="0" borderId="0"/>
    <xf numFmtId="0" fontId="19" fillId="5" borderId="0" applyNumberFormat="0" applyBorder="0" applyProtection="0"/>
    <xf numFmtId="0" fontId="19" fillId="5" borderId="0" applyNumberFormat="0" applyBorder="0" applyProtection="0"/>
    <xf numFmtId="0" fontId="19" fillId="5" borderId="0" applyNumberFormat="0" applyBorder="0" applyProtection="0"/>
    <xf numFmtId="0" fontId="19" fillId="5" borderId="0" applyNumberFormat="0" applyBorder="0" applyProtection="0"/>
    <xf numFmtId="0" fontId="19" fillId="5" borderId="0" applyNumberFormat="0" applyBorder="0" applyProtection="0"/>
    <xf numFmtId="0" fontId="20" fillId="0" borderId="0" applyNumberFormat="0" applyFill="0" applyBorder="0" applyProtection="0"/>
    <xf numFmtId="0" fontId="20" fillId="0" borderId="0" applyNumberFormat="0" applyFill="0" applyBorder="0" applyProtection="0"/>
    <xf numFmtId="0" fontId="20" fillId="0" borderId="0" applyNumberFormat="0" applyFill="0" applyBorder="0" applyProtection="0"/>
    <xf numFmtId="0" fontId="20" fillId="0" borderId="0" applyNumberFormat="0" applyFill="0" applyBorder="0" applyProtection="0"/>
    <xf numFmtId="0" fontId="20" fillId="0" borderId="0" applyNumberFormat="0" applyFill="0" applyBorder="0" applyProtection="0"/>
    <xf numFmtId="0" fontId="4" fillId="41" borderId="8" applyNumberFormat="0" applyFont="0" applyProtection="0"/>
    <xf numFmtId="0" fontId="4" fillId="41" borderId="8" applyNumberFormat="0" applyFont="0" applyProtection="0"/>
    <xf numFmtId="0" fontId="4" fillId="41" borderId="8" applyNumberFormat="0" applyFont="0" applyProtection="0"/>
    <xf numFmtId="0" fontId="4" fillId="41" borderId="8" applyNumberFormat="0" applyFont="0" applyProtection="0"/>
    <xf numFmtId="0" fontId="4" fillId="41" borderId="8" applyNumberFormat="0" applyFont="0" applyProtection="0"/>
    <xf numFmtId="0" fontId="4" fillId="41" borderId="8" applyNumberFormat="0" applyFont="0" applyProtection="0"/>
    <xf numFmtId="0" fontId="4" fillId="41" borderId="8" applyNumberFormat="0" applyFont="0" applyProtection="0"/>
    <xf numFmtId="0" fontId="4" fillId="41" borderId="8" applyNumberFormat="0" applyFont="0" applyProtection="0"/>
    <xf numFmtId="0" fontId="4" fillId="41" borderId="8" applyNumberFormat="0" applyFont="0" applyProtection="0"/>
    <xf numFmtId="0" fontId="4" fillId="41" borderId="8" applyNumberFormat="0" applyFont="0" applyProtection="0"/>
    <xf numFmtId="0" fontId="4" fillId="41" borderId="8" applyNumberFormat="0" applyFont="0" applyProtection="0"/>
    <xf numFmtId="0" fontId="4" fillId="41" borderId="8" applyNumberFormat="0" applyFont="0" applyProtection="0"/>
    <xf numFmtId="0" fontId="4" fillId="41" borderId="8" applyNumberFormat="0" applyFont="0" applyProtection="0"/>
    <xf numFmtId="0" fontId="4" fillId="41" borderId="8" applyNumberFormat="0" applyFont="0" applyProtection="0"/>
    <xf numFmtId="0" fontId="4" fillId="41" borderId="8" applyNumberFormat="0" applyFont="0" applyProtection="0"/>
    <xf numFmtId="0" fontId="4" fillId="41" borderId="8" applyNumberFormat="0" applyFont="0" applyProtection="0"/>
    <xf numFmtId="9" fontId="36" fillId="0" borderId="0" applyFont="0" applyFill="0" applyBorder="0" applyProtection="0"/>
    <xf numFmtId="9" fontId="4" fillId="0" borderId="0" applyFont="0" applyFill="0" applyBorder="0" applyProtection="0"/>
    <xf numFmtId="9" fontId="1" fillId="0" borderId="0" applyFont="0" applyFill="0" applyBorder="0" applyProtection="0"/>
    <xf numFmtId="9" fontId="1" fillId="0" borderId="0" applyFont="0" applyFill="0" applyBorder="0" applyProtection="0"/>
    <xf numFmtId="9" fontId="1" fillId="0" borderId="0" applyFont="0" applyFill="0" applyBorder="0" applyProtection="0"/>
    <xf numFmtId="9" fontId="1" fillId="0" borderId="0" applyFont="0" applyFill="0" applyBorder="0" applyProtection="0"/>
    <xf numFmtId="9" fontId="1" fillId="0" borderId="0" applyFont="0" applyFill="0" applyBorder="0" applyProtection="0"/>
    <xf numFmtId="9" fontId="1" fillId="0" borderId="0" applyFont="0" applyFill="0" applyBorder="0" applyProtection="0"/>
    <xf numFmtId="9" fontId="1" fillId="0" borderId="0" applyFont="0" applyFill="0" applyBorder="0" applyProtection="0"/>
    <xf numFmtId="9" fontId="1" fillId="0" borderId="0" applyFont="0" applyFill="0" applyBorder="0" applyProtection="0"/>
    <xf numFmtId="9" fontId="4" fillId="0" borderId="0" applyFont="0" applyFill="0" applyBorder="0" applyProtection="0"/>
    <xf numFmtId="0" fontId="21" fillId="0" borderId="9" applyNumberFormat="0" applyFill="0" applyProtection="0"/>
    <xf numFmtId="0" fontId="21" fillId="0" borderId="9" applyNumberFormat="0" applyFill="0" applyProtection="0"/>
    <xf numFmtId="0" fontId="21" fillId="0" borderId="9" applyNumberFormat="0" applyFill="0" applyProtection="0"/>
    <xf numFmtId="0" fontId="21" fillId="0" borderId="9" applyNumberFormat="0" applyFill="0" applyProtection="0"/>
    <xf numFmtId="0" fontId="21" fillId="0" borderId="9" applyNumberFormat="0" applyFill="0" applyProtection="0"/>
    <xf numFmtId="0" fontId="22" fillId="0" borderId="0" applyNumberFormat="0" applyFill="0" applyBorder="0" applyProtection="0"/>
    <xf numFmtId="0" fontId="22" fillId="0" borderId="0" applyNumberFormat="0" applyFill="0" applyBorder="0" applyProtection="0"/>
    <xf numFmtId="0" fontId="22" fillId="0" borderId="0" applyNumberFormat="0" applyFill="0" applyBorder="0" applyProtection="0"/>
    <xf numFmtId="0" fontId="22" fillId="0" borderId="0" applyNumberFormat="0" applyFill="0" applyBorder="0" applyProtection="0"/>
    <xf numFmtId="0" fontId="22" fillId="0" borderId="0" applyNumberFormat="0" applyFill="0" applyBorder="0" applyProtection="0"/>
    <xf numFmtId="43" fontId="36" fillId="0" borderId="0" applyFont="0" applyFill="0" applyBorder="0" applyProtection="0"/>
    <xf numFmtId="167" fontId="4"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4"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1" fillId="0" borderId="0" applyFont="0" applyFill="0" applyBorder="0" applyProtection="0"/>
    <xf numFmtId="167" fontId="1" fillId="0" borderId="0" applyFont="0" applyFill="0" applyBorder="0" applyProtection="0"/>
    <xf numFmtId="167" fontId="1" fillId="0" borderId="0" applyFont="0" applyFill="0" applyBorder="0" applyProtection="0"/>
    <xf numFmtId="167" fontId="1" fillId="0" borderId="0" applyFont="0" applyFill="0" applyBorder="0" applyProtection="0"/>
    <xf numFmtId="167" fontId="1" fillId="0" borderId="0" applyFont="0" applyFill="0" applyBorder="0" applyProtection="0"/>
    <xf numFmtId="167" fontId="1" fillId="0" borderId="0" applyFont="0" applyFill="0" applyBorder="0" applyProtection="0"/>
    <xf numFmtId="167" fontId="1" fillId="0" borderId="0" applyFont="0" applyFill="0" applyBorder="0" applyProtection="0"/>
    <xf numFmtId="167" fontId="4" fillId="0" borderId="0" applyFont="0" applyFill="0" applyBorder="0" applyProtection="0"/>
    <xf numFmtId="167" fontId="4" fillId="0" borderId="0" applyFont="0" applyFill="0" applyBorder="0" applyProtection="0"/>
    <xf numFmtId="167" fontId="4" fillId="0" borderId="0" applyFont="0" applyFill="0" applyBorder="0" applyProtection="0"/>
    <xf numFmtId="167" fontId="4" fillId="0" borderId="0" applyFont="0" applyFill="0" applyBorder="0" applyProtection="0"/>
    <xf numFmtId="168" fontId="4" fillId="0" borderId="0" applyFont="0" applyFill="0" applyBorder="0" applyProtection="0"/>
    <xf numFmtId="168" fontId="4"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168" fontId="4"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168" fontId="4" fillId="0" borderId="0" applyFont="0" applyFill="0" applyBorder="0" applyProtection="0"/>
    <xf numFmtId="168" fontId="4"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168" fontId="4" fillId="0" borderId="0" applyFont="0" applyFill="0" applyBorder="0" applyProtection="0"/>
    <xf numFmtId="168" fontId="4"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168" fontId="4" fillId="0" borderId="0" applyFont="0" applyFill="0" applyBorder="0" applyProtection="0"/>
    <xf numFmtId="168" fontId="4"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8"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168" fontId="4" fillId="0" borderId="0" applyFont="0" applyFill="0" applyBorder="0" applyProtection="0"/>
    <xf numFmtId="168" fontId="4"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168" fontId="4" fillId="0" borderId="0" applyFont="0" applyFill="0" applyBorder="0" applyProtection="0"/>
    <xf numFmtId="168" fontId="4"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8" fillId="0" borderId="0" applyFont="0" applyFill="0" applyBorder="0" applyProtection="0"/>
    <xf numFmtId="168" fontId="4" fillId="0" borderId="0" applyFont="0" applyFill="0" applyBorder="0" applyProtection="0"/>
    <xf numFmtId="168" fontId="4" fillId="0" borderId="0" applyFont="0" applyFill="0" applyBorder="0" applyProtection="0"/>
    <xf numFmtId="43" fontId="8" fillId="0" borderId="0" applyFont="0" applyFill="0" applyBorder="0" applyProtection="0"/>
    <xf numFmtId="43" fontId="8" fillId="0" borderId="0" applyFont="0" applyFill="0" applyBorder="0" applyProtection="0"/>
    <xf numFmtId="43" fontId="8" fillId="0" borderId="0" applyFont="0" applyFill="0" applyBorder="0" applyProtection="0"/>
    <xf numFmtId="43" fontId="8" fillId="0" borderId="0" applyFont="0" applyFill="0" applyBorder="0" applyProtection="0"/>
    <xf numFmtId="43" fontId="36" fillId="0" borderId="0" applyFont="0" applyFill="0" applyBorder="0" applyProtection="0"/>
    <xf numFmtId="43" fontId="36"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9" fontId="4" fillId="0" borderId="0" applyFont="0" applyFill="0" applyBorder="0" applyProtection="0"/>
    <xf numFmtId="169" fontId="8" fillId="0" borderId="0" applyFont="0" applyFill="0" applyBorder="0" applyProtection="0"/>
    <xf numFmtId="169" fontId="8" fillId="0" borderId="0" applyFont="0" applyFill="0" applyBorder="0" applyProtection="0"/>
    <xf numFmtId="169" fontId="8" fillId="0" borderId="0" applyFont="0" applyFill="0" applyBorder="0" applyProtection="0"/>
    <xf numFmtId="169" fontId="8" fillId="0" borderId="0" applyFont="0" applyFill="0" applyBorder="0" applyProtection="0"/>
    <xf numFmtId="169" fontId="8" fillId="0" borderId="0" applyFont="0" applyFill="0" applyBorder="0" applyProtection="0"/>
    <xf numFmtId="169" fontId="8" fillId="0" borderId="0" applyFont="0" applyFill="0" applyBorder="0" applyProtection="0"/>
    <xf numFmtId="169" fontId="8" fillId="0" borderId="0" applyFont="0" applyFill="0" applyBorder="0" applyProtection="0"/>
    <xf numFmtId="169" fontId="8" fillId="0" borderId="0" applyFont="0" applyFill="0" applyBorder="0" applyProtection="0"/>
    <xf numFmtId="169" fontId="4" fillId="0" borderId="0" applyFont="0" applyFill="0" applyBorder="0" applyProtection="0"/>
    <xf numFmtId="169" fontId="4" fillId="0" borderId="0" applyFont="0" applyFill="0" applyBorder="0" applyProtection="0"/>
    <xf numFmtId="43" fontId="36" fillId="0" borderId="0" applyFont="0" applyFill="0" applyBorder="0" applyProtection="0"/>
    <xf numFmtId="169"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168" fontId="4"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168" fontId="4" fillId="0" borderId="0" applyFont="0" applyFill="0" applyBorder="0" applyProtection="0"/>
    <xf numFmtId="168" fontId="4"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169" fontId="4"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9" fontId="4" fillId="0" borderId="0" applyFont="0" applyFill="0" applyBorder="0" applyProtection="0"/>
    <xf numFmtId="168" fontId="4" fillId="0" borderId="0" applyFont="0" applyFill="0" applyBorder="0" applyProtection="0"/>
    <xf numFmtId="168" fontId="4" fillId="0" borderId="0" applyFont="0" applyFill="0" applyBorder="0" applyProtection="0"/>
    <xf numFmtId="43" fontId="4" fillId="0" borderId="0" applyFont="0" applyFill="0" applyBorder="0" applyProtection="0"/>
    <xf numFmtId="169" fontId="4"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9" fontId="4" fillId="0" borderId="0" applyFont="0" applyFill="0" applyBorder="0" applyProtection="0"/>
    <xf numFmtId="168" fontId="4" fillId="0" borderId="0" applyFont="0" applyFill="0" applyBorder="0" applyProtection="0"/>
    <xf numFmtId="168" fontId="4" fillId="0" borderId="0" applyFont="0" applyFill="0" applyBorder="0" applyProtection="0"/>
    <xf numFmtId="169" fontId="4" fillId="0" borderId="0" applyFont="0" applyFill="0" applyBorder="0" applyProtection="0"/>
    <xf numFmtId="43" fontId="8"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9" fontId="4" fillId="0" borderId="0" applyFont="0" applyFill="0" applyBorder="0" applyProtection="0"/>
    <xf numFmtId="168" fontId="4" fillId="0" borderId="0" applyFont="0" applyFill="0" applyBorder="0" applyProtection="0"/>
    <xf numFmtId="168" fontId="4" fillId="0" borderId="0" applyFont="0" applyFill="0" applyBorder="0" applyProtection="0"/>
    <xf numFmtId="169" fontId="4" fillId="0" borderId="0" applyFont="0" applyFill="0" applyBorder="0" applyProtection="0"/>
    <xf numFmtId="43" fontId="8"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68" fontId="4" fillId="0" borderId="0" applyFont="0" applyFill="0" applyBorder="0" applyProtection="0"/>
    <xf numFmtId="168" fontId="4"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43" fontId="1" fillId="0" borderId="0" applyFont="0" applyFill="0" applyBorder="0" applyProtection="0"/>
    <xf numFmtId="168" fontId="4" fillId="0" borderId="0" applyFont="0" applyFill="0" applyBorder="0" applyProtection="0"/>
    <xf numFmtId="168" fontId="4" fillId="0" borderId="0" applyFont="0" applyFill="0" applyBorder="0" applyProtection="0"/>
    <xf numFmtId="43" fontId="1" fillId="0" borderId="0" applyFont="0" applyFill="0" applyBorder="0" applyProtection="0"/>
    <xf numFmtId="43" fontId="1" fillId="0" borderId="0" applyFont="0" applyFill="0" applyBorder="0" applyProtection="0"/>
    <xf numFmtId="43" fontId="1" fillId="0" borderId="0" applyFont="0" applyFill="0" applyBorder="0" applyProtection="0"/>
    <xf numFmtId="43" fontId="1" fillId="0" borderId="0" applyFont="0" applyFill="0" applyBorder="0" applyProtection="0"/>
    <xf numFmtId="43" fontId="1" fillId="0" borderId="0" applyFont="0" applyFill="0" applyBorder="0" applyProtection="0"/>
    <xf numFmtId="43" fontId="1" fillId="0" borderId="0" applyFont="0" applyFill="0" applyBorder="0" applyProtection="0"/>
    <xf numFmtId="43" fontId="1" fillId="0" borderId="0" applyFont="0" applyFill="0" applyBorder="0" applyProtection="0"/>
    <xf numFmtId="168" fontId="4" fillId="0" borderId="0" applyFont="0" applyFill="0" applyBorder="0" applyProtection="0"/>
    <xf numFmtId="168" fontId="4"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0" fontId="23" fillId="7" borderId="0" applyNumberFormat="0" applyBorder="0" applyProtection="0"/>
    <xf numFmtId="0" fontId="23" fillId="7" borderId="0" applyNumberFormat="0" applyBorder="0" applyProtection="0"/>
    <xf numFmtId="0" fontId="23" fillId="7" borderId="0" applyNumberFormat="0" applyBorder="0" applyProtection="0"/>
    <xf numFmtId="0" fontId="23" fillId="7" borderId="0" applyNumberFormat="0" applyBorder="0" applyProtection="0"/>
    <xf numFmtId="0" fontId="23" fillId="7" borderId="0" applyNumberFormat="0" applyBorder="0" applyProtection="0"/>
  </cellStyleXfs>
  <cellXfs count="302">
    <xf numFmtId="0" fontId="0" fillId="0" borderId="0" xfId="0"/>
    <xf numFmtId="0" fontId="24" fillId="0" borderId="0" xfId="0" applyFont="1"/>
    <xf numFmtId="0" fontId="24" fillId="0" borderId="0" xfId="0" applyFont="1" applyAlignment="1">
      <alignment horizontal="left"/>
    </xf>
    <xf numFmtId="1" fontId="24" fillId="0" borderId="0" xfId="62421" applyNumberFormat="1" applyFont="1" applyAlignment="1">
      <alignment horizontal="center" vertical="center"/>
    </xf>
    <xf numFmtId="49" fontId="25" fillId="0" borderId="0" xfId="0" applyNumberFormat="1" applyFont="1" applyAlignment="1">
      <alignment horizontal="left"/>
    </xf>
    <xf numFmtId="4" fontId="24" fillId="0" borderId="0" xfId="0" applyNumberFormat="1" applyFont="1"/>
    <xf numFmtId="2" fontId="24" fillId="0" borderId="0" xfId="0" applyNumberFormat="1" applyFont="1"/>
    <xf numFmtId="171" fontId="24" fillId="0" borderId="0" xfId="0" applyNumberFormat="1" applyFont="1"/>
    <xf numFmtId="0" fontId="24" fillId="0" borderId="0" xfId="0" applyFont="1" applyAlignment="1">
      <alignment horizontal="center"/>
    </xf>
    <xf numFmtId="0" fontId="25" fillId="0" borderId="11" xfId="0" applyFont="1" applyBorder="1" applyAlignment="1">
      <alignment vertical="center"/>
    </xf>
    <xf numFmtId="0" fontId="25" fillId="0" borderId="12" xfId="0" applyFont="1" applyBorder="1" applyAlignment="1">
      <alignment vertical="center"/>
    </xf>
    <xf numFmtId="0" fontId="25" fillId="0" borderId="12" xfId="0" applyFont="1" applyBorder="1" applyAlignment="1">
      <alignment horizontal="center" vertical="center"/>
    </xf>
    <xf numFmtId="0" fontId="25" fillId="0" borderId="13" xfId="0" applyFont="1" applyBorder="1" applyAlignment="1">
      <alignment vertical="center"/>
    </xf>
    <xf numFmtId="0" fontId="26" fillId="0" borderId="12" xfId="0" applyFont="1" applyBorder="1" applyAlignment="1">
      <alignment vertical="center"/>
    </xf>
    <xf numFmtId="0" fontId="27" fillId="0" borderId="12" xfId="0" applyFont="1" applyBorder="1" applyAlignment="1">
      <alignment vertical="center"/>
    </xf>
    <xf numFmtId="0" fontId="26" fillId="0" borderId="13" xfId="0" applyFont="1" applyBorder="1" applyAlignment="1">
      <alignment vertical="center"/>
    </xf>
    <xf numFmtId="4" fontId="26" fillId="0" borderId="12" xfId="0" applyNumberFormat="1" applyFont="1" applyBorder="1" applyAlignment="1">
      <alignment vertical="center" wrapText="1"/>
    </xf>
    <xf numFmtId="0" fontId="28" fillId="0" borderId="13" xfId="0" applyFont="1" applyBorder="1" applyAlignment="1">
      <alignment vertical="center"/>
    </xf>
    <xf numFmtId="0" fontId="26" fillId="0" borderId="23" xfId="0" applyFont="1" applyBorder="1" applyAlignment="1">
      <alignment vertical="center"/>
    </xf>
    <xf numFmtId="0" fontId="27" fillId="0" borderId="0" xfId="0" applyFont="1" applyAlignment="1">
      <alignment vertical="center"/>
    </xf>
    <xf numFmtId="0" fontId="27" fillId="0" borderId="0" xfId="0" applyFont="1" applyAlignment="1">
      <alignment horizontal="center" vertical="center"/>
    </xf>
    <xf numFmtId="0" fontId="27" fillId="0" borderId="11" xfId="0" applyFont="1" applyBorder="1" applyAlignment="1">
      <alignment vertical="center"/>
    </xf>
    <xf numFmtId="0" fontId="29" fillId="0" borderId="0" xfId="0" applyFont="1" applyAlignment="1">
      <alignment horizontal="center" vertical="center"/>
    </xf>
    <xf numFmtId="0" fontId="29" fillId="0" borderId="0" xfId="0" applyFont="1" applyAlignment="1">
      <alignment horizontal="center" vertical="center" wrapText="1"/>
    </xf>
    <xf numFmtId="4" fontId="30" fillId="0" borderId="49" xfId="0" applyNumberFormat="1" applyFont="1" applyBorder="1" applyAlignment="1">
      <alignment horizontal="center" vertical="center" wrapText="1"/>
    </xf>
    <xf numFmtId="2" fontId="30" fillId="0" borderId="14" xfId="0" applyNumberFormat="1" applyFont="1" applyBorder="1" applyAlignment="1">
      <alignment horizontal="center" vertical="center" wrapText="1"/>
    </xf>
    <xf numFmtId="0" fontId="30" fillId="0" borderId="49" xfId="0" applyFont="1" applyBorder="1" applyAlignment="1">
      <alignment horizontal="center" vertical="center" wrapText="1"/>
    </xf>
    <xf numFmtId="0" fontId="30" fillId="0" borderId="50" xfId="62372" applyFont="1" applyBorder="1" applyAlignment="1">
      <alignment horizontal="center" vertical="center" wrapText="1"/>
    </xf>
    <xf numFmtId="0" fontId="30" fillId="0" borderId="55" xfId="62372" applyFont="1" applyBorder="1" applyAlignment="1">
      <alignment horizontal="center" vertical="center" wrapText="1"/>
    </xf>
    <xf numFmtId="0" fontId="30" fillId="0" borderId="53" xfId="62372" applyFont="1" applyBorder="1" applyAlignment="1">
      <alignment horizontal="center" vertical="center" wrapText="1"/>
    </xf>
    <xf numFmtId="0" fontId="30" fillId="0" borderId="49" xfId="62372" applyFont="1" applyBorder="1" applyAlignment="1">
      <alignment horizontal="center" vertical="center" wrapText="1"/>
    </xf>
    <xf numFmtId="4" fontId="29" fillId="42" borderId="44" xfId="0" applyNumberFormat="1" applyFont="1" applyFill="1" applyBorder="1" applyAlignment="1">
      <alignment horizontal="center" vertical="center" wrapText="1"/>
    </xf>
    <xf numFmtId="4" fontId="29" fillId="0" borderId="44" xfId="0" applyNumberFormat="1" applyFont="1" applyBorder="1" applyAlignment="1">
      <alignment horizontal="center" vertical="center" wrapText="1"/>
    </xf>
    <xf numFmtId="2" fontId="29" fillId="42" borderId="44" xfId="0" applyNumberFormat="1" applyFont="1" applyFill="1" applyBorder="1" applyAlignment="1">
      <alignment horizontal="center" vertical="center" wrapText="1"/>
    </xf>
    <xf numFmtId="4" fontId="29" fillId="0" borderId="45" xfId="0" applyNumberFormat="1" applyFont="1" applyBorder="1" applyAlignment="1">
      <alignment horizontal="center" vertical="center" wrapText="1"/>
    </xf>
    <xf numFmtId="4" fontId="29" fillId="0" borderId="56" xfId="0" applyNumberFormat="1" applyFont="1" applyBorder="1" applyAlignment="1">
      <alignment horizontal="center" vertical="center" wrapText="1"/>
    </xf>
    <xf numFmtId="4" fontId="29" fillId="42" borderId="45" xfId="0" applyNumberFormat="1" applyFont="1" applyFill="1" applyBorder="1" applyAlignment="1">
      <alignment horizontal="center" vertical="center" wrapText="1"/>
    </xf>
    <xf numFmtId="171" fontId="29" fillId="42" borderId="14" xfId="0" applyNumberFormat="1" applyFont="1" applyFill="1" applyBorder="1" applyAlignment="1">
      <alignment horizontal="center" vertical="center" wrapText="1"/>
    </xf>
    <xf numFmtId="4" fontId="29" fillId="0" borderId="49" xfId="0" applyNumberFormat="1" applyFont="1" applyBorder="1" applyAlignment="1">
      <alignment horizontal="center" vertical="center" wrapText="1"/>
    </xf>
    <xf numFmtId="0" fontId="24" fillId="0" borderId="0" xfId="0" applyFont="1" applyAlignment="1">
      <alignment horizontal="center" vertical="center" wrapText="1"/>
    </xf>
    <xf numFmtId="0" fontId="24" fillId="0" borderId="60" xfId="0" applyFont="1" applyBorder="1" applyAlignment="1">
      <alignment horizontal="center" wrapText="1"/>
    </xf>
    <xf numFmtId="0" fontId="24" fillId="0" borderId="22" xfId="62372" applyFont="1" applyBorder="1" applyAlignment="1">
      <alignment wrapText="1"/>
    </xf>
    <xf numFmtId="1" fontId="25" fillId="0" borderId="20" xfId="62421" applyNumberFormat="1" applyFont="1" applyBorder="1" applyAlignment="1">
      <alignment horizontal="center" vertical="center" wrapText="1"/>
    </xf>
    <xf numFmtId="49" fontId="25" fillId="0" borderId="21" xfId="0" applyNumberFormat="1" applyFont="1" applyBorder="1" applyAlignment="1">
      <alignment horizontal="left" vertical="center" wrapText="1"/>
    </xf>
    <xf numFmtId="4" fontId="25" fillId="42" borderId="22" xfId="0" applyNumberFormat="1" applyFont="1" applyFill="1" applyBorder="1" applyAlignment="1">
      <alignment horizontal="right" vertical="center" wrapText="1"/>
    </xf>
    <xf numFmtId="4" fontId="25" fillId="0" borderId="22" xfId="0" applyNumberFormat="1" applyFont="1" applyBorder="1" applyAlignment="1">
      <alignment horizontal="right" vertical="center" wrapText="1"/>
    </xf>
    <xf numFmtId="171" fontId="25" fillId="42" borderId="22" xfId="0" applyNumberFormat="1" applyFont="1" applyFill="1" applyBorder="1" applyAlignment="1">
      <alignment horizontal="right" vertical="center" wrapText="1"/>
    </xf>
    <xf numFmtId="171" fontId="25" fillId="0" borderId="22" xfId="0" applyNumberFormat="1" applyFont="1" applyBorder="1" applyAlignment="1">
      <alignment horizontal="right" vertical="center" wrapText="1"/>
    </xf>
    <xf numFmtId="2" fontId="25" fillId="42" borderId="22" xfId="0" applyNumberFormat="1" applyFont="1" applyFill="1" applyBorder="1" applyAlignment="1">
      <alignment horizontal="right" vertical="center" wrapText="1"/>
    </xf>
    <xf numFmtId="0" fontId="24" fillId="42" borderId="14" xfId="0" applyFont="1" applyFill="1" applyBorder="1" applyAlignment="1">
      <alignment horizontal="center" vertical="center" wrapText="1"/>
    </xf>
    <xf numFmtId="0" fontId="24" fillId="0" borderId="14" xfId="0" applyFont="1" applyBorder="1" applyAlignment="1">
      <alignment horizontal="center" vertical="center" wrapText="1"/>
    </xf>
    <xf numFmtId="4" fontId="25" fillId="0" borderId="20" xfId="0" applyNumberFormat="1" applyFont="1" applyBorder="1" applyAlignment="1">
      <alignment horizontal="right" vertical="center" wrapText="1"/>
    </xf>
    <xf numFmtId="0" fontId="24" fillId="0" borderId="20" xfId="0" applyFont="1" applyBorder="1" applyAlignment="1">
      <alignment horizontal="center" vertical="center" wrapText="1"/>
    </xf>
    <xf numFmtId="4" fontId="25" fillId="0" borderId="61" xfId="0" applyNumberFormat="1" applyFont="1" applyBorder="1" applyAlignment="1">
      <alignment horizontal="right" vertical="center" wrapText="1"/>
    </xf>
    <xf numFmtId="171" fontId="25" fillId="42" borderId="20" xfId="0" applyNumberFormat="1" applyFont="1" applyFill="1" applyBorder="1" applyAlignment="1">
      <alignment horizontal="right" vertical="center" wrapText="1"/>
    </xf>
    <xf numFmtId="171" fontId="25" fillId="0" borderId="20" xfId="0" applyNumberFormat="1" applyFont="1" applyBorder="1" applyAlignment="1">
      <alignment horizontal="right" vertical="center" wrapText="1"/>
    </xf>
    <xf numFmtId="0" fontId="24" fillId="42" borderId="22" xfId="0" applyFont="1" applyFill="1" applyBorder="1" applyAlignment="1">
      <alignment horizontal="center" vertical="center" wrapText="1"/>
    </xf>
    <xf numFmtId="0" fontId="24" fillId="0" borderId="22" xfId="0" applyFont="1" applyBorder="1" applyAlignment="1">
      <alignment horizontal="center" vertical="center" wrapText="1"/>
    </xf>
    <xf numFmtId="4" fontId="24" fillId="0" borderId="61" xfId="0" applyNumberFormat="1" applyFont="1" applyBorder="1" applyAlignment="1">
      <alignment horizontal="right" vertical="center" wrapText="1"/>
    </xf>
    <xf numFmtId="0" fontId="24" fillId="42" borderId="20" xfId="0" applyFont="1" applyFill="1" applyBorder="1" applyAlignment="1">
      <alignment horizontal="center" vertical="center" wrapText="1"/>
    </xf>
    <xf numFmtId="0" fontId="24" fillId="0" borderId="62" xfId="62372" applyFont="1" applyBorder="1" applyAlignment="1">
      <alignment wrapText="1"/>
    </xf>
    <xf numFmtId="0" fontId="24" fillId="0" borderId="14" xfId="0" applyFont="1" applyBorder="1" applyAlignment="1">
      <alignment horizontal="left" wrapText="1"/>
    </xf>
    <xf numFmtId="171" fontId="24" fillId="42" borderId="14" xfId="0" applyNumberFormat="1" applyFont="1" applyFill="1" applyBorder="1" applyAlignment="1">
      <alignment horizontal="right" wrapText="1"/>
    </xf>
    <xf numFmtId="171" fontId="24" fillId="0" borderId="14" xfId="0" applyNumberFormat="1" applyFont="1" applyBorder="1" applyAlignment="1">
      <alignment horizontal="right" wrapText="1"/>
    </xf>
    <xf numFmtId="171" fontId="24" fillId="42" borderId="14" xfId="0" applyNumberFormat="1" applyFont="1" applyFill="1" applyBorder="1" applyAlignment="1">
      <alignment horizontal="right"/>
    </xf>
    <xf numFmtId="171" fontId="24" fillId="0" borderId="14" xfId="0" applyNumberFormat="1" applyFont="1" applyBorder="1" applyAlignment="1">
      <alignment horizontal="right"/>
    </xf>
    <xf numFmtId="171" fontId="24" fillId="0" borderId="18" xfId="0" applyNumberFormat="1" applyFont="1" applyBorder="1" applyAlignment="1">
      <alignment horizontal="right"/>
    </xf>
    <xf numFmtId="171" fontId="24" fillId="0" borderId="63" xfId="0" applyNumberFormat="1" applyFont="1" applyBorder="1" applyAlignment="1">
      <alignment horizontal="right"/>
    </xf>
    <xf numFmtId="171" fontId="24" fillId="42" borderId="18" xfId="0" applyNumberFormat="1" applyFont="1" applyFill="1" applyBorder="1" applyAlignment="1">
      <alignment horizontal="right" wrapText="1"/>
    </xf>
    <xf numFmtId="171" fontId="24" fillId="0" borderId="18" xfId="0" applyNumberFormat="1" applyFont="1" applyBorder="1" applyAlignment="1">
      <alignment horizontal="right" wrapText="1"/>
    </xf>
    <xf numFmtId="171" fontId="24" fillId="42" borderId="18" xfId="0" applyNumberFormat="1" applyFont="1" applyFill="1" applyBorder="1" applyAlignment="1">
      <alignment horizontal="right"/>
    </xf>
    <xf numFmtId="0" fontId="24" fillId="0" borderId="14" xfId="62372" applyFont="1" applyBorder="1" applyAlignment="1">
      <alignment wrapText="1"/>
    </xf>
    <xf numFmtId="0" fontId="24" fillId="0" borderId="62" xfId="0" applyFont="1" applyBorder="1" applyAlignment="1">
      <alignment wrapText="1"/>
    </xf>
    <xf numFmtId="171" fontId="24" fillId="0" borderId="63" xfId="0" applyNumberFormat="1" applyFont="1" applyBorder="1" applyAlignment="1">
      <alignment horizontal="right" wrapText="1"/>
    </xf>
    <xf numFmtId="171" fontId="24" fillId="0" borderId="14" xfId="0" applyNumberFormat="1" applyFont="1" applyBorder="1" applyAlignment="1">
      <alignment horizontal="center" vertical="top" wrapText="1"/>
    </xf>
    <xf numFmtId="49" fontId="24" fillId="0" borderId="14" xfId="0" applyNumberFormat="1" applyFont="1" applyBorder="1" applyAlignment="1">
      <alignment horizontal="left" wrapText="1"/>
    </xf>
    <xf numFmtId="0" fontId="24" fillId="0" borderId="14" xfId="0" applyFont="1" applyBorder="1" applyAlignment="1">
      <alignment wrapText="1"/>
    </xf>
    <xf numFmtId="171" fontId="24" fillId="0" borderId="14" xfId="0" applyNumberFormat="1" applyFont="1" applyBorder="1" applyAlignment="1">
      <alignment horizontal="center" vertical="top"/>
    </xf>
    <xf numFmtId="0" fontId="25" fillId="0" borderId="0" xfId="0" applyFont="1"/>
    <xf numFmtId="0" fontId="25" fillId="42" borderId="62" xfId="62372" applyFont="1" applyFill="1" applyBorder="1" applyAlignment="1">
      <alignment wrapText="1"/>
    </xf>
    <xf numFmtId="0" fontId="25" fillId="42" borderId="14" xfId="62372" applyFont="1" applyFill="1" applyBorder="1" applyAlignment="1">
      <alignment wrapText="1"/>
    </xf>
    <xf numFmtId="171" fontId="25" fillId="42" borderId="14" xfId="62421" applyNumberFormat="1" applyFont="1" applyFill="1" applyBorder="1" applyAlignment="1">
      <alignment horizontal="right" wrapText="1"/>
    </xf>
    <xf numFmtId="3" fontId="24" fillId="0" borderId="62" xfId="62372" applyNumberFormat="1" applyFont="1" applyBorder="1"/>
    <xf numFmtId="0" fontId="24" fillId="0" borderId="14" xfId="62373" applyFont="1" applyBorder="1" applyAlignment="1">
      <alignment horizontal="left" wrapText="1"/>
    </xf>
    <xf numFmtId="171" fontId="32" fillId="42" borderId="14" xfId="62890" applyNumberFormat="1" applyFont="1" applyFill="1" applyBorder="1" applyAlignment="1">
      <alignment horizontal="center" vertical="center" wrapText="1"/>
    </xf>
    <xf numFmtId="171" fontId="32" fillId="0" borderId="14" xfId="62890" applyNumberFormat="1" applyFont="1" applyBorder="1" applyAlignment="1">
      <alignment horizontal="center" vertical="center" wrapText="1"/>
    </xf>
    <xf numFmtId="171" fontId="32" fillId="42" borderId="18" xfId="62890" applyNumberFormat="1" applyFont="1" applyFill="1" applyBorder="1" applyAlignment="1">
      <alignment horizontal="center" vertical="center" wrapText="1"/>
    </xf>
    <xf numFmtId="171" fontId="32" fillId="0" borderId="18" xfId="62890" applyNumberFormat="1" applyFont="1" applyBorder="1" applyAlignment="1">
      <alignment horizontal="center" vertical="center" wrapText="1"/>
    </xf>
    <xf numFmtId="3" fontId="24" fillId="0" borderId="14" xfId="62372" applyNumberFormat="1" applyFont="1" applyBorder="1" applyAlignment="1">
      <alignment horizontal="left" wrapText="1"/>
    </xf>
    <xf numFmtId="3" fontId="32" fillId="0" borderId="14" xfId="62372" applyNumberFormat="1" applyFont="1" applyBorder="1" applyAlignment="1">
      <alignment horizontal="left" wrapText="1"/>
    </xf>
    <xf numFmtId="3" fontId="25" fillId="42" borderId="62" xfId="62372" applyNumberFormat="1" applyFont="1" applyFill="1" applyBorder="1"/>
    <xf numFmtId="3" fontId="25" fillId="42" borderId="14" xfId="62372" applyNumberFormat="1" applyFont="1" applyFill="1" applyBorder="1" applyAlignment="1">
      <alignment horizontal="left" wrapText="1"/>
    </xf>
    <xf numFmtId="0" fontId="24" fillId="44" borderId="62" xfId="0" applyFont="1" applyFill="1" applyBorder="1"/>
    <xf numFmtId="49" fontId="24" fillId="44" borderId="14" xfId="0" applyNumberFormat="1" applyFont="1" applyFill="1" applyBorder="1" applyAlignment="1">
      <alignment horizontal="left" wrapText="1"/>
    </xf>
    <xf numFmtId="171" fontId="25" fillId="0" borderId="14" xfId="0" applyNumberFormat="1" applyFont="1" applyBorder="1" applyAlignment="1">
      <alignment horizontal="right" wrapText="1"/>
    </xf>
    <xf numFmtId="0" fontId="24" fillId="0" borderId="62" xfId="0" applyFont="1" applyBorder="1"/>
    <xf numFmtId="171" fontId="33" fillId="0" borderId="14" xfId="29399" applyNumberFormat="1" applyFont="1" applyBorder="1" applyAlignment="1">
      <alignment vertical="top" wrapText="1"/>
    </xf>
    <xf numFmtId="3" fontId="24" fillId="0" borderId="62" xfId="62372" applyNumberFormat="1" applyFont="1" applyBorder="1" applyAlignment="1">
      <alignment wrapText="1"/>
    </xf>
    <xf numFmtId="0" fontId="25" fillId="42" borderId="62" xfId="0" applyFont="1" applyFill="1" applyBorder="1"/>
    <xf numFmtId="0" fontId="25" fillId="42" borderId="14" xfId="0" applyFont="1" applyFill="1" applyBorder="1" applyAlignment="1">
      <alignment horizontal="left" wrapText="1"/>
    </xf>
    <xf numFmtId="171" fontId="25" fillId="42" borderId="14" xfId="0" applyNumberFormat="1" applyFont="1" applyFill="1" applyBorder="1" applyAlignment="1">
      <alignment horizontal="right" wrapText="1"/>
    </xf>
    <xf numFmtId="9" fontId="24" fillId="0" borderId="0" xfId="62400" applyNumberFormat="1" applyFont="1"/>
    <xf numFmtId="9" fontId="24" fillId="0" borderId="62" xfId="62400" applyNumberFormat="1" applyFont="1" applyBorder="1" applyAlignment="1">
      <alignment wrapText="1"/>
    </xf>
    <xf numFmtId="9" fontId="24" fillId="0" borderId="14" xfId="62400" applyNumberFormat="1" applyFont="1" applyBorder="1" applyAlignment="1">
      <alignment horizontal="left" wrapText="1"/>
    </xf>
    <xf numFmtId="9" fontId="24" fillId="42" borderId="14" xfId="62400" applyNumberFormat="1" applyFont="1" applyFill="1" applyBorder="1" applyAlignment="1">
      <alignment horizontal="right"/>
    </xf>
    <xf numFmtId="9" fontId="24" fillId="0" borderId="14" xfId="62400" applyNumberFormat="1" applyFont="1" applyBorder="1" applyAlignment="1">
      <alignment horizontal="right"/>
    </xf>
    <xf numFmtId="171" fontId="24" fillId="42" borderId="14" xfId="62400" applyNumberFormat="1" applyFont="1" applyFill="1" applyBorder="1" applyAlignment="1">
      <alignment horizontal="right"/>
    </xf>
    <xf numFmtId="171" fontId="24" fillId="0" borderId="14" xfId="62400" applyNumberFormat="1" applyFont="1" applyBorder="1" applyAlignment="1">
      <alignment horizontal="right"/>
    </xf>
    <xf numFmtId="9" fontId="24" fillId="42" borderId="14" xfId="62400" applyNumberFormat="1" applyFont="1" applyFill="1" applyBorder="1" applyAlignment="1">
      <alignment horizontal="right" wrapText="1"/>
    </xf>
    <xf numFmtId="9" fontId="24" fillId="0" borderId="14" xfId="62400" applyNumberFormat="1" applyFont="1" applyBorder="1" applyAlignment="1">
      <alignment horizontal="right" wrapText="1"/>
    </xf>
    <xf numFmtId="9" fontId="24" fillId="0" borderId="18" xfId="62400" applyNumberFormat="1" applyFont="1" applyBorder="1" applyAlignment="1">
      <alignment horizontal="right"/>
    </xf>
    <xf numFmtId="9" fontId="24" fillId="0" borderId="63" xfId="62400" applyNumberFormat="1" applyFont="1" applyBorder="1" applyAlignment="1">
      <alignment horizontal="right" wrapText="1"/>
    </xf>
    <xf numFmtId="9" fontId="24" fillId="42" borderId="18" xfId="62400" applyNumberFormat="1" applyFont="1" applyFill="1" applyBorder="1" applyAlignment="1">
      <alignment horizontal="right" wrapText="1"/>
    </xf>
    <xf numFmtId="9" fontId="24" fillId="0" borderId="18" xfId="62400" applyNumberFormat="1" applyFont="1" applyBorder="1" applyAlignment="1">
      <alignment horizontal="right" wrapText="1"/>
    </xf>
    <xf numFmtId="9" fontId="24" fillId="42" borderId="18" xfId="62400" applyNumberFormat="1" applyFont="1" applyFill="1" applyBorder="1" applyAlignment="1">
      <alignment horizontal="right"/>
    </xf>
    <xf numFmtId="3" fontId="24" fillId="45" borderId="14" xfId="62372" applyNumberFormat="1" applyFont="1" applyFill="1" applyBorder="1" applyAlignment="1">
      <alignment horizontal="left" wrapText="1"/>
    </xf>
    <xf numFmtId="171" fontId="25" fillId="42" borderId="14" xfId="0" applyNumberFormat="1" applyFont="1" applyFill="1" applyBorder="1" applyAlignment="1">
      <alignment horizontal="right"/>
    </xf>
    <xf numFmtId="3" fontId="24" fillId="44" borderId="14" xfId="62372" applyNumberFormat="1" applyFont="1" applyFill="1" applyBorder="1" applyAlignment="1">
      <alignment horizontal="left" wrapText="1"/>
    </xf>
    <xf numFmtId="3" fontId="24" fillId="0" borderId="10" xfId="62372" applyNumberFormat="1" applyFont="1" applyBorder="1" applyAlignment="1">
      <alignment horizontal="left" wrapText="1"/>
    </xf>
    <xf numFmtId="0" fontId="24" fillId="0" borderId="62" xfId="0" applyFont="1" applyBorder="1" applyAlignment="1">
      <alignment horizontal="left" wrapText="1"/>
    </xf>
    <xf numFmtId="3" fontId="24" fillId="44" borderId="62" xfId="62372" applyNumberFormat="1" applyFont="1" applyFill="1" applyBorder="1"/>
    <xf numFmtId="0" fontId="24" fillId="44" borderId="14" xfId="0" applyFont="1" applyFill="1" applyBorder="1" applyAlignment="1">
      <alignment horizontal="left" wrapText="1"/>
    </xf>
    <xf numFmtId="3" fontId="24" fillId="44" borderId="62" xfId="62372" applyNumberFormat="1" applyFont="1" applyFill="1" applyBorder="1" applyAlignment="1">
      <alignment wrapText="1"/>
    </xf>
    <xf numFmtId="171" fontId="34" fillId="42" borderId="14" xfId="0" applyNumberFormat="1" applyFont="1" applyFill="1" applyBorder="1" applyAlignment="1">
      <alignment horizontal="right"/>
    </xf>
    <xf numFmtId="171" fontId="34" fillId="0" borderId="14" xfId="0" applyNumberFormat="1" applyFont="1" applyBorder="1" applyAlignment="1">
      <alignment horizontal="right"/>
    </xf>
    <xf numFmtId="3" fontId="32" fillId="0" borderId="62" xfId="62372" applyNumberFormat="1" applyFont="1" applyBorder="1" applyAlignment="1">
      <alignment wrapText="1"/>
    </xf>
    <xf numFmtId="171" fontId="32" fillId="0" borderId="14" xfId="62884" applyNumberFormat="1" applyFont="1" applyBorder="1" applyAlignment="1">
      <alignment horizontal="center" vertical="center" wrapText="1"/>
    </xf>
    <xf numFmtId="171" fontId="32" fillId="42" borderId="18" xfId="62884" applyNumberFormat="1" applyFont="1" applyFill="1" applyBorder="1" applyAlignment="1">
      <alignment horizontal="center" vertical="center" wrapText="1"/>
    </xf>
    <xf numFmtId="171" fontId="32" fillId="0" borderId="18" xfId="62884" applyNumberFormat="1" applyFont="1" applyBorder="1" applyAlignment="1">
      <alignment horizontal="center" vertical="center" wrapText="1"/>
    </xf>
    <xf numFmtId="171" fontId="25" fillId="0" borderId="14" xfId="0" applyNumberFormat="1" applyFont="1" applyBorder="1" applyAlignment="1">
      <alignment horizontal="right"/>
    </xf>
    <xf numFmtId="171" fontId="25" fillId="0" borderId="18" xfId="0" applyNumberFormat="1" applyFont="1" applyBorder="1" applyAlignment="1">
      <alignment horizontal="right"/>
    </xf>
    <xf numFmtId="171" fontId="25" fillId="0" borderId="63" xfId="0" applyNumberFormat="1" applyFont="1" applyBorder="1" applyAlignment="1">
      <alignment horizontal="right"/>
    </xf>
    <xf numFmtId="171" fontId="25" fillId="42" borderId="18" xfId="0" applyNumberFormat="1" applyFont="1" applyFill="1" applyBorder="1" applyAlignment="1">
      <alignment horizontal="right"/>
    </xf>
    <xf numFmtId="171" fontId="35" fillId="0" borderId="14" xfId="62874" applyNumberFormat="1" applyFont="1" applyBorder="1" applyAlignment="1">
      <alignment horizontal="center" vertical="center" wrapText="1"/>
    </xf>
    <xf numFmtId="3" fontId="32" fillId="0" borderId="62" xfId="62372" applyNumberFormat="1" applyFont="1" applyBorder="1"/>
    <xf numFmtId="0" fontId="32" fillId="0" borderId="14" xfId="0" applyFont="1" applyBorder="1" applyAlignment="1">
      <alignment horizontal="left" wrapText="1"/>
    </xf>
    <xf numFmtId="0" fontId="24" fillId="0" borderId="14" xfId="0" applyFont="1" applyBorder="1" applyAlignment="1">
      <alignment horizontal="left" vertical="top" wrapText="1"/>
    </xf>
    <xf numFmtId="3" fontId="24" fillId="0" borderId="39" xfId="62372" applyNumberFormat="1" applyFont="1" applyBorder="1"/>
    <xf numFmtId="0" fontId="24" fillId="0" borderId="22" xfId="0" applyFont="1" applyBorder="1" applyAlignment="1">
      <alignment horizontal="left" vertical="top" wrapText="1"/>
    </xf>
    <xf numFmtId="3" fontId="32" fillId="0" borderId="39" xfId="62372" applyNumberFormat="1" applyFont="1" applyBorder="1"/>
    <xf numFmtId="0" fontId="32" fillId="0" borderId="22" xfId="0" applyFont="1" applyBorder="1" applyAlignment="1">
      <alignment horizontal="left" vertical="top" wrapText="1"/>
    </xf>
    <xf numFmtId="171" fontId="32" fillId="42" borderId="14" xfId="62891" applyNumberFormat="1" applyFont="1" applyFill="1" applyBorder="1" applyAlignment="1">
      <alignment horizontal="center" vertical="center" wrapText="1"/>
    </xf>
    <xf numFmtId="171" fontId="32" fillId="44" borderId="14" xfId="62891" applyNumberFormat="1" applyFont="1" applyFill="1" applyBorder="1" applyAlignment="1">
      <alignment horizontal="center" vertical="center" wrapText="1"/>
    </xf>
    <xf numFmtId="171" fontId="32" fillId="42" borderId="18" xfId="62891" applyNumberFormat="1" applyFont="1" applyFill="1" applyBorder="1" applyAlignment="1">
      <alignment horizontal="center" vertical="center" wrapText="1"/>
    </xf>
    <xf numFmtId="171" fontId="32" fillId="44" borderId="18" xfId="62891" applyNumberFormat="1" applyFont="1" applyFill="1" applyBorder="1" applyAlignment="1">
      <alignment horizontal="center" vertical="center" wrapText="1"/>
    </xf>
    <xf numFmtId="171" fontId="24" fillId="42" borderId="14" xfId="62372" applyNumberFormat="1" applyFont="1" applyFill="1" applyBorder="1" applyAlignment="1">
      <alignment horizontal="right" wrapText="1"/>
    </xf>
    <xf numFmtId="171" fontId="24" fillId="0" borderId="14" xfId="62372" applyNumberFormat="1" applyFont="1" applyBorder="1" applyAlignment="1">
      <alignment horizontal="right" wrapText="1"/>
    </xf>
    <xf numFmtId="171" fontId="24" fillId="42" borderId="18" xfId="62372" applyNumberFormat="1" applyFont="1" applyFill="1" applyBorder="1" applyAlignment="1">
      <alignment horizontal="right" wrapText="1"/>
    </xf>
    <xf numFmtId="171" fontId="24" fillId="0" borderId="18" xfId="62372" applyNumberFormat="1" applyFont="1" applyBorder="1" applyAlignment="1">
      <alignment horizontal="right" wrapText="1"/>
    </xf>
    <xf numFmtId="171" fontId="32" fillId="42" borderId="14" xfId="62895" applyNumberFormat="1" applyFont="1" applyFill="1" applyBorder="1" applyAlignment="1">
      <alignment horizontal="center" vertical="center" wrapText="1"/>
    </xf>
    <xf numFmtId="171" fontId="32" fillId="44" borderId="14" xfId="62895" applyNumberFormat="1" applyFont="1" applyFill="1" applyBorder="1" applyAlignment="1">
      <alignment horizontal="center" vertical="center" wrapText="1"/>
    </xf>
    <xf numFmtId="171" fontId="32" fillId="42" borderId="18" xfId="62895" applyNumberFormat="1" applyFont="1" applyFill="1" applyBorder="1" applyAlignment="1">
      <alignment horizontal="center" vertical="center" wrapText="1"/>
    </xf>
    <xf numFmtId="171" fontId="32" fillId="44" borderId="18" xfId="62895" applyNumberFormat="1" applyFont="1" applyFill="1" applyBorder="1" applyAlignment="1">
      <alignment horizontal="center" vertical="center" wrapText="1"/>
    </xf>
    <xf numFmtId="171" fontId="32" fillId="42" borderId="14" xfId="62896" applyNumberFormat="1" applyFont="1" applyFill="1" applyBorder="1" applyAlignment="1">
      <alignment horizontal="center" vertical="center" wrapText="1"/>
    </xf>
    <xf numFmtId="171" fontId="32" fillId="0" borderId="14" xfId="62896" applyNumberFormat="1" applyFont="1" applyBorder="1" applyAlignment="1">
      <alignment horizontal="center" vertical="center" wrapText="1"/>
    </xf>
    <xf numFmtId="171" fontId="32" fillId="42" borderId="18" xfId="62896" applyNumberFormat="1" applyFont="1" applyFill="1" applyBorder="1" applyAlignment="1">
      <alignment horizontal="center" vertical="center" wrapText="1"/>
    </xf>
    <xf numFmtId="171" fontId="32" fillId="0" borderId="18" xfId="62896" applyNumberFormat="1" applyFont="1" applyBorder="1" applyAlignment="1">
      <alignment horizontal="center" vertical="center" wrapText="1"/>
    </xf>
    <xf numFmtId="171" fontId="25" fillId="0" borderId="18" xfId="0" applyNumberFormat="1" applyFont="1" applyBorder="1" applyAlignment="1">
      <alignment horizontal="right" wrapText="1"/>
    </xf>
    <xf numFmtId="171" fontId="25" fillId="42" borderId="18" xfId="0" applyNumberFormat="1" applyFont="1" applyFill="1" applyBorder="1" applyAlignment="1">
      <alignment horizontal="right" wrapText="1"/>
    </xf>
    <xf numFmtId="171" fontId="25" fillId="0" borderId="63" xfId="0" applyNumberFormat="1" applyFont="1" applyBorder="1" applyAlignment="1">
      <alignment horizontal="right" wrapText="1"/>
    </xf>
    <xf numFmtId="174" fontId="25" fillId="0" borderId="0" xfId="0" applyNumberFormat="1" applyFont="1"/>
    <xf numFmtId="174" fontId="25" fillId="42" borderId="62" xfId="62372" applyNumberFormat="1" applyFont="1" applyFill="1" applyBorder="1"/>
    <xf numFmtId="174" fontId="25" fillId="42" borderId="14" xfId="62372" applyNumberFormat="1" applyFont="1" applyFill="1" applyBorder="1" applyAlignment="1">
      <alignment horizontal="left" wrapText="1"/>
    </xf>
    <xf numFmtId="3" fontId="24" fillId="0" borderId="14" xfId="0" applyNumberFormat="1" applyFont="1" applyBorder="1" applyAlignment="1">
      <alignment horizontal="left" wrapText="1"/>
    </xf>
    <xf numFmtId="3" fontId="25" fillId="42" borderId="14" xfId="62637" applyNumberFormat="1" applyFont="1" applyFill="1" applyBorder="1" applyAlignment="1">
      <alignment horizontal="left" wrapText="1"/>
    </xf>
    <xf numFmtId="0" fontId="24" fillId="43" borderId="0" xfId="0" applyFont="1" applyFill="1"/>
    <xf numFmtId="4" fontId="24" fillId="42" borderId="14" xfId="0" applyNumberFormat="1" applyFont="1" applyFill="1" applyBorder="1"/>
    <xf numFmtId="3" fontId="24" fillId="0" borderId="19" xfId="62372" applyNumberFormat="1" applyFont="1" applyBorder="1" applyAlignment="1">
      <alignment wrapText="1"/>
    </xf>
    <xf numFmtId="3" fontId="24" fillId="0" borderId="14" xfId="62372" applyNumberFormat="1" applyFont="1" applyBorder="1" applyAlignment="1">
      <alignment wrapText="1"/>
    </xf>
    <xf numFmtId="3" fontId="25" fillId="42" borderId="64" xfId="62372" applyNumberFormat="1" applyFont="1" applyFill="1" applyBorder="1"/>
    <xf numFmtId="3" fontId="25" fillId="42" borderId="65" xfId="62372" applyNumberFormat="1" applyFont="1" applyFill="1" applyBorder="1" applyAlignment="1">
      <alignment horizontal="left" wrapText="1"/>
    </xf>
    <xf numFmtId="171" fontId="25" fillId="42" borderId="65" xfId="0" applyNumberFormat="1" applyFont="1" applyFill="1" applyBorder="1" applyAlignment="1">
      <alignment horizontal="right" wrapText="1"/>
    </xf>
    <xf numFmtId="3" fontId="24" fillId="0" borderId="47" xfId="62372" applyNumberFormat="1" applyFont="1" applyBorder="1"/>
    <xf numFmtId="3" fontId="24" fillId="0" borderId="15" xfId="62372" applyNumberFormat="1" applyFont="1" applyBorder="1" applyAlignment="1">
      <alignment horizontal="left" wrapText="1"/>
    </xf>
    <xf numFmtId="171" fontId="24" fillId="42" borderId="15" xfId="0" applyNumberFormat="1" applyFont="1" applyFill="1" applyBorder="1" applyAlignment="1">
      <alignment horizontal="right"/>
    </xf>
    <xf numFmtId="171" fontId="24" fillId="0" borderId="15" xfId="0" applyNumberFormat="1" applyFont="1" applyBorder="1" applyAlignment="1">
      <alignment horizontal="right"/>
    </xf>
    <xf numFmtId="171" fontId="24" fillId="42" borderId="15" xfId="0" applyNumberFormat="1" applyFont="1" applyFill="1" applyBorder="1" applyAlignment="1">
      <alignment horizontal="right" wrapText="1"/>
    </xf>
    <xf numFmtId="171" fontId="24" fillId="0" borderId="15" xfId="0" applyNumberFormat="1" applyFont="1" applyBorder="1" applyAlignment="1">
      <alignment horizontal="right" wrapText="1"/>
    </xf>
    <xf numFmtId="171" fontId="24" fillId="0" borderId="66" xfId="0" applyNumberFormat="1" applyFont="1" applyBorder="1" applyAlignment="1">
      <alignment horizontal="right" wrapText="1"/>
    </xf>
    <xf numFmtId="171" fontId="24" fillId="42" borderId="16" xfId="0" applyNumberFormat="1" applyFont="1" applyFill="1" applyBorder="1" applyAlignment="1">
      <alignment horizontal="right"/>
    </xf>
    <xf numFmtId="171" fontId="24" fillId="0" borderId="16" xfId="0" applyNumberFormat="1" applyFont="1" applyBorder="1" applyAlignment="1">
      <alignment horizontal="right"/>
    </xf>
    <xf numFmtId="3" fontId="25" fillId="0" borderId="48" xfId="62372" applyNumberFormat="1" applyFont="1" applyBorder="1"/>
    <xf numFmtId="3" fontId="25" fillId="0" borderId="49" xfId="62372" applyNumberFormat="1" applyFont="1" applyBorder="1" applyAlignment="1">
      <alignment horizontal="left" wrapText="1"/>
    </xf>
    <xf numFmtId="171" fontId="25" fillId="0" borderId="49" xfId="0" applyNumberFormat="1" applyFont="1" applyBorder="1" applyAlignment="1">
      <alignment horizontal="right" wrapText="1"/>
    </xf>
    <xf numFmtId="2" fontId="25" fillId="0" borderId="0" xfId="0" applyNumberFormat="1" applyFont="1"/>
    <xf numFmtId="4" fontId="24" fillId="0" borderId="0" xfId="0" applyNumberFormat="1" applyFont="1" applyAlignment="1">
      <alignment wrapText="1"/>
    </xf>
    <xf numFmtId="0" fontId="24" fillId="0" borderId="0" xfId="0" applyFont="1" applyAlignment="1">
      <alignment wrapText="1"/>
    </xf>
    <xf numFmtId="1" fontId="25" fillId="0" borderId="0" xfId="0" applyNumberFormat="1" applyFont="1" applyAlignment="1">
      <alignment horizontal="left"/>
    </xf>
    <xf numFmtId="0" fontId="24" fillId="0" borderId="0" xfId="0" applyFont="1" applyAlignment="1">
      <alignment horizontal="right"/>
    </xf>
    <xf numFmtId="171" fontId="25" fillId="46" borderId="19" xfId="0" applyNumberFormat="1" applyFont="1" applyFill="1" applyBorder="1" applyAlignment="1">
      <alignment horizontal="right" wrapText="1"/>
    </xf>
    <xf numFmtId="3" fontId="39" fillId="0" borderId="14" xfId="62372" applyNumberFormat="1" applyFont="1" applyBorder="1" applyAlignment="1">
      <alignment horizontal="left" wrapText="1"/>
    </xf>
    <xf numFmtId="0" fontId="24" fillId="0" borderId="14" xfId="62373" applyFont="1" applyFill="1" applyBorder="1" applyAlignment="1">
      <alignment horizontal="left" wrapText="1"/>
    </xf>
    <xf numFmtId="0" fontId="24" fillId="0" borderId="14" xfId="0" applyFont="1" applyFill="1" applyBorder="1" applyAlignment="1">
      <alignment horizontal="left" wrapText="1"/>
    </xf>
    <xf numFmtId="0" fontId="39" fillId="0" borderId="14" xfId="0" applyFont="1" applyBorder="1" applyAlignment="1">
      <alignment horizontal="left" wrapText="1"/>
    </xf>
    <xf numFmtId="3" fontId="24" fillId="0" borderId="62" xfId="62372" applyNumberFormat="1" applyFont="1" applyFill="1" applyBorder="1"/>
    <xf numFmtId="3" fontId="24" fillId="0" borderId="14" xfId="62372" applyNumberFormat="1" applyFont="1" applyFill="1" applyBorder="1" applyAlignment="1">
      <alignment horizontal="left" wrapText="1"/>
    </xf>
    <xf numFmtId="173" fontId="24" fillId="42" borderId="14" xfId="0" applyNumberFormat="1" applyFont="1" applyFill="1" applyBorder="1"/>
    <xf numFmtId="173" fontId="24" fillId="0" borderId="0" xfId="0" applyNumberFormat="1" applyFont="1"/>
    <xf numFmtId="4" fontId="31" fillId="0" borderId="59" xfId="0" applyNumberFormat="1" applyFont="1" applyBorder="1" applyAlignment="1">
      <alignment horizontal="center" vertical="center" wrapText="1"/>
    </xf>
    <xf numFmtId="4" fontId="31" fillId="42" borderId="44" xfId="0" applyNumberFormat="1" applyFont="1" applyFill="1" applyBorder="1" applyAlignment="1">
      <alignment horizontal="center" vertical="center" wrapText="1"/>
    </xf>
    <xf numFmtId="4" fontId="31" fillId="0" borderId="56" xfId="0" applyNumberFormat="1" applyFont="1" applyBorder="1" applyAlignment="1">
      <alignment horizontal="center" vertical="center" wrapText="1"/>
    </xf>
    <xf numFmtId="1" fontId="24" fillId="0" borderId="67" xfId="62421" applyNumberFormat="1" applyFont="1" applyBorder="1" applyAlignment="1">
      <alignment horizontal="center" wrapText="1"/>
    </xf>
    <xf numFmtId="171" fontId="25" fillId="0" borderId="67" xfId="0" applyNumberFormat="1" applyFont="1" applyBorder="1" applyAlignment="1">
      <alignment horizontal="right" wrapText="1"/>
    </xf>
    <xf numFmtId="1" fontId="24" fillId="0" borderId="67" xfId="62421" applyNumberFormat="1" applyFont="1" applyFill="1" applyBorder="1" applyAlignment="1" applyProtection="1">
      <alignment horizontal="center" wrapText="1"/>
      <protection locked="0"/>
    </xf>
    <xf numFmtId="1" fontId="24" fillId="42" borderId="67" xfId="62421" applyNumberFormat="1" applyFont="1" applyFill="1" applyBorder="1" applyAlignment="1">
      <alignment horizontal="center" wrapText="1"/>
    </xf>
    <xf numFmtId="171" fontId="25" fillId="46" borderId="67" xfId="0" applyNumberFormat="1" applyFont="1" applyFill="1" applyBorder="1" applyAlignment="1">
      <alignment horizontal="right" wrapText="1"/>
    </xf>
    <xf numFmtId="171" fontId="25" fillId="42" borderId="67" xfId="62421" applyNumberFormat="1" applyFont="1" applyFill="1" applyBorder="1" applyAlignment="1">
      <alignment horizontal="right" wrapText="1"/>
    </xf>
    <xf numFmtId="171" fontId="25" fillId="42" borderId="67" xfId="0" applyNumberFormat="1" applyFont="1" applyFill="1" applyBorder="1" applyAlignment="1">
      <alignment horizontal="right" wrapText="1"/>
    </xf>
    <xf numFmtId="171" fontId="24" fillId="0" borderId="67" xfId="0" applyNumberFormat="1" applyFont="1" applyBorder="1" applyAlignment="1">
      <alignment horizontal="right"/>
    </xf>
    <xf numFmtId="171" fontId="25" fillId="42" borderId="67" xfId="0" applyNumberFormat="1" applyFont="1" applyFill="1" applyBorder="1" applyAlignment="1">
      <alignment horizontal="right"/>
    </xf>
    <xf numFmtId="1" fontId="39" fillId="0" borderId="67" xfId="62421" applyNumberFormat="1" applyFont="1" applyBorder="1" applyAlignment="1">
      <alignment horizontal="center" wrapText="1"/>
    </xf>
    <xf numFmtId="49" fontId="32" fillId="0" borderId="67" xfId="0" applyNumberFormat="1" applyFont="1" applyBorder="1" applyAlignment="1">
      <alignment horizontal="center" wrapText="1"/>
    </xf>
    <xf numFmtId="49" fontId="24" fillId="0" borderId="67" xfId="0" applyNumberFormat="1" applyFont="1" applyBorder="1" applyAlignment="1">
      <alignment horizontal="center" wrapText="1"/>
    </xf>
    <xf numFmtId="1" fontId="25" fillId="42" borderId="67" xfId="62421" applyNumberFormat="1" applyFont="1" applyFill="1" applyBorder="1" applyAlignment="1">
      <alignment horizontal="center" wrapText="1"/>
    </xf>
    <xf numFmtId="1" fontId="25" fillId="0" borderId="67" xfId="62421" applyNumberFormat="1" applyFont="1" applyBorder="1" applyAlignment="1">
      <alignment horizontal="center" wrapText="1"/>
    </xf>
    <xf numFmtId="0" fontId="26" fillId="0" borderId="23" xfId="0" applyFont="1" applyBorder="1" applyAlignment="1">
      <alignment horizontal="center" vertical="center"/>
    </xf>
    <xf numFmtId="0" fontId="29" fillId="0" borderId="24" xfId="0" applyFont="1" applyBorder="1" applyAlignment="1">
      <alignment horizontal="center" vertical="center" wrapText="1"/>
    </xf>
    <xf numFmtId="0" fontId="29" fillId="0" borderId="38" xfId="0" applyFont="1" applyBorder="1" applyAlignment="1">
      <alignment horizontal="center" vertical="center" wrapText="1"/>
    </xf>
    <xf numFmtId="0" fontId="29" fillId="0" borderId="57" xfId="0" applyFont="1" applyBorder="1" applyAlignment="1">
      <alignment horizontal="center" vertical="center" wrapText="1"/>
    </xf>
    <xf numFmtId="1" fontId="29" fillId="0" borderId="25" xfId="62421" applyNumberFormat="1" applyFont="1" applyBorder="1" applyAlignment="1">
      <alignment horizontal="center" vertical="center" wrapText="1"/>
    </xf>
    <xf numFmtId="1" fontId="29" fillId="0" borderId="39" xfId="62421" applyNumberFormat="1" applyFont="1" applyBorder="1" applyAlignment="1">
      <alignment horizontal="center" vertical="center" wrapText="1"/>
    </xf>
    <xf numFmtId="1" fontId="29" fillId="0" borderId="58" xfId="62421" applyNumberFormat="1" applyFont="1" applyBorder="1" applyAlignment="1">
      <alignment horizontal="center" vertical="center" wrapText="1"/>
    </xf>
    <xf numFmtId="4" fontId="29" fillId="0" borderId="27" xfId="0" applyNumberFormat="1" applyFont="1" applyBorder="1" applyAlignment="1">
      <alignment horizontal="center" vertical="center" wrapText="1"/>
    </xf>
    <xf numFmtId="4" fontId="29" fillId="0" borderId="28" xfId="0" applyNumberFormat="1" applyFont="1" applyBorder="1" applyAlignment="1">
      <alignment horizontal="center" vertical="center" wrapText="1"/>
    </xf>
    <xf numFmtId="4" fontId="29" fillId="0" borderId="29" xfId="0" applyNumberFormat="1" applyFont="1" applyBorder="1" applyAlignment="1">
      <alignment horizontal="center" vertical="center" wrapText="1"/>
    </xf>
    <xf numFmtId="4" fontId="29" fillId="0" borderId="40" xfId="0" applyNumberFormat="1" applyFont="1" applyBorder="1" applyAlignment="1">
      <alignment horizontal="center" vertical="center" wrapText="1"/>
    </xf>
    <xf numFmtId="4" fontId="29" fillId="0" borderId="0" xfId="0" applyNumberFormat="1" applyFont="1" applyAlignment="1">
      <alignment horizontal="center" vertical="center" wrapText="1"/>
    </xf>
    <xf numFmtId="4" fontId="29" fillId="0" borderId="41" xfId="0" applyNumberFormat="1" applyFont="1" applyBorder="1" applyAlignment="1">
      <alignment horizontal="center" vertical="center" wrapText="1"/>
    </xf>
    <xf numFmtId="173" fontId="29" fillId="42" borderId="30" xfId="0" applyNumberFormat="1" applyFont="1" applyFill="1" applyBorder="1" applyAlignment="1">
      <alignment horizontal="center" vertical="center" wrapText="1"/>
    </xf>
    <xf numFmtId="173" fontId="29" fillId="42" borderId="10" xfId="0" applyNumberFormat="1" applyFont="1" applyFill="1" applyBorder="1" applyAlignment="1">
      <alignment horizontal="center" vertical="center" wrapText="1"/>
    </xf>
    <xf numFmtId="173" fontId="29" fillId="42" borderId="31" xfId="0" applyNumberFormat="1" applyFont="1" applyFill="1" applyBorder="1" applyAlignment="1">
      <alignment horizontal="center" vertical="center" wrapText="1"/>
    </xf>
    <xf numFmtId="173" fontId="29" fillId="42" borderId="32" xfId="0" applyNumberFormat="1" applyFont="1" applyFill="1" applyBorder="1" applyAlignment="1">
      <alignment horizontal="center" vertical="center" wrapText="1"/>
    </xf>
    <xf numFmtId="173" fontId="29" fillId="42" borderId="16" xfId="0" applyNumberFormat="1" applyFont="1" applyFill="1" applyBorder="1" applyAlignment="1">
      <alignment horizontal="center" vertical="center" wrapText="1"/>
    </xf>
    <xf numFmtId="173" fontId="29" fillId="42" borderId="17" xfId="0" applyNumberFormat="1" applyFont="1" applyFill="1" applyBorder="1" applyAlignment="1">
      <alignment horizontal="center" vertical="center" wrapText="1"/>
    </xf>
    <xf numFmtId="4" fontId="29" fillId="42" borderId="31" xfId="0" applyNumberFormat="1" applyFont="1" applyFill="1" applyBorder="1" applyAlignment="1">
      <alignment horizontal="center" vertical="center" wrapText="1"/>
    </xf>
    <xf numFmtId="4" fontId="29" fillId="42" borderId="32" xfId="0" applyNumberFormat="1" applyFont="1" applyFill="1" applyBorder="1" applyAlignment="1">
      <alignment horizontal="center" vertical="center" wrapText="1"/>
    </xf>
    <xf numFmtId="4" fontId="29" fillId="42" borderId="16" xfId="0" applyNumberFormat="1" applyFont="1" applyFill="1" applyBorder="1" applyAlignment="1">
      <alignment horizontal="center" vertical="center" wrapText="1"/>
    </xf>
    <xf numFmtId="4" fontId="29" fillId="42" borderId="17" xfId="0" applyNumberFormat="1" applyFont="1" applyFill="1" applyBorder="1" applyAlignment="1">
      <alignment horizontal="center" vertical="center" wrapText="1"/>
    </xf>
    <xf numFmtId="0" fontId="29" fillId="42" borderId="30" xfId="0" applyFont="1" applyFill="1" applyBorder="1" applyAlignment="1">
      <alignment horizontal="center" vertical="center" wrapText="1"/>
    </xf>
    <xf numFmtId="0" fontId="29" fillId="42" borderId="33" xfId="0" applyFont="1" applyFill="1" applyBorder="1" applyAlignment="1">
      <alignment horizontal="center" vertical="center" wrapText="1"/>
    </xf>
    <xf numFmtId="0" fontId="29" fillId="42" borderId="10" xfId="0" applyFont="1" applyFill="1" applyBorder="1" applyAlignment="1">
      <alignment horizontal="center" vertical="center" wrapText="1"/>
    </xf>
    <xf numFmtId="0" fontId="29" fillId="42" borderId="42" xfId="0" applyFont="1" applyFill="1" applyBorder="1" applyAlignment="1">
      <alignment horizontal="center" vertical="center" wrapText="1"/>
    </xf>
    <xf numFmtId="173" fontId="29" fillId="42" borderId="14" xfId="0" applyNumberFormat="1" applyFont="1" applyFill="1" applyBorder="1" applyAlignment="1">
      <alignment horizontal="center" vertical="center" wrapText="1"/>
    </xf>
    <xf numFmtId="0" fontId="29" fillId="42" borderId="34" xfId="0" applyFont="1" applyFill="1" applyBorder="1" applyAlignment="1">
      <alignment horizontal="center" vertical="center" wrapText="1"/>
    </xf>
    <xf numFmtId="0" fontId="29" fillId="42" borderId="11" xfId="0" applyFont="1" applyFill="1" applyBorder="1" applyAlignment="1">
      <alignment horizontal="center" vertical="center" wrapText="1"/>
    </xf>
    <xf numFmtId="173" fontId="29" fillId="0" borderId="35" xfId="0" applyNumberFormat="1" applyFont="1" applyBorder="1" applyAlignment="1">
      <alignment horizontal="center" vertical="center" wrapText="1"/>
    </xf>
    <xf numFmtId="0" fontId="29" fillId="0" borderId="15" xfId="0" applyFont="1" applyBorder="1" applyAlignment="1">
      <alignment horizontal="center" vertical="center" wrapText="1"/>
    </xf>
    <xf numFmtId="0" fontId="29" fillId="0" borderId="35" xfId="0" applyFont="1" applyBorder="1" applyAlignment="1">
      <alignment horizontal="center" vertical="center" wrapText="1"/>
    </xf>
    <xf numFmtId="0" fontId="29" fillId="0" borderId="26" xfId="0" applyFont="1" applyBorder="1" applyAlignment="1">
      <alignment horizontal="center" vertical="center" wrapText="1"/>
    </xf>
    <xf numFmtId="0" fontId="29" fillId="0" borderId="43" xfId="0" applyFont="1" applyBorder="1" applyAlignment="1">
      <alignment horizontal="center" vertical="center" wrapText="1"/>
    </xf>
    <xf numFmtId="0" fontId="29" fillId="0" borderId="33" xfId="0" applyFont="1" applyBorder="1" applyAlignment="1">
      <alignment horizontal="center" vertical="center" wrapText="1"/>
    </xf>
    <xf numFmtId="0" fontId="29" fillId="0" borderId="42" xfId="0" applyFont="1" applyBorder="1" applyAlignment="1">
      <alignment horizontal="center" vertical="center" wrapText="1"/>
    </xf>
    <xf numFmtId="0" fontId="29" fillId="42" borderId="31" xfId="62372" applyFont="1" applyFill="1" applyBorder="1" applyAlignment="1">
      <alignment horizontal="center" vertical="center" wrapText="1"/>
    </xf>
    <xf numFmtId="0" fontId="29" fillId="42" borderId="32" xfId="62372" applyFont="1" applyFill="1" applyBorder="1" applyAlignment="1">
      <alignment horizontal="center" vertical="center" wrapText="1"/>
    </xf>
    <xf numFmtId="0" fontId="29" fillId="42" borderId="16" xfId="62372" applyFont="1" applyFill="1" applyBorder="1" applyAlignment="1">
      <alignment horizontal="center" vertical="center" wrapText="1"/>
    </xf>
    <xf numFmtId="0" fontId="29" fillId="42" borderId="17" xfId="62372" applyFont="1" applyFill="1" applyBorder="1" applyAlignment="1">
      <alignment horizontal="center" vertical="center" wrapText="1"/>
    </xf>
    <xf numFmtId="0" fontId="29" fillId="0" borderId="35" xfId="62372" applyFont="1" applyFill="1" applyBorder="1" applyAlignment="1">
      <alignment horizontal="center" vertical="center" wrapText="1"/>
    </xf>
    <xf numFmtId="0" fontId="29" fillId="0" borderId="44" xfId="62372" applyFont="1" applyFill="1" applyBorder="1" applyAlignment="1">
      <alignment horizontal="center" vertical="center" wrapText="1"/>
    </xf>
    <xf numFmtId="0" fontId="0" fillId="42" borderId="32" xfId="0" applyFill="1" applyBorder="1" applyAlignment="1">
      <alignment horizontal="center" vertical="center" wrapText="1"/>
    </xf>
    <xf numFmtId="0" fontId="0" fillId="42" borderId="45" xfId="0" applyFill="1" applyBorder="1" applyAlignment="1">
      <alignment horizontal="center" vertical="center" wrapText="1"/>
    </xf>
    <xf numFmtId="0" fontId="0" fillId="42" borderId="46" xfId="0" applyFill="1" applyBorder="1" applyAlignment="1">
      <alignment horizontal="center" vertical="center" wrapText="1"/>
    </xf>
    <xf numFmtId="0" fontId="29" fillId="0" borderId="34" xfId="62372" applyFont="1" applyFill="1" applyBorder="1" applyAlignment="1">
      <alignment horizontal="center" vertical="center" wrapText="1"/>
    </xf>
    <xf numFmtId="0" fontId="29" fillId="0" borderId="11" xfId="62372" applyFont="1" applyFill="1" applyBorder="1" applyAlignment="1">
      <alignment horizontal="center" vertical="center" wrapText="1"/>
    </xf>
    <xf numFmtId="0" fontId="29" fillId="0" borderId="35" xfId="62372" applyFont="1" applyBorder="1" applyAlignment="1">
      <alignment horizontal="center" vertical="center" wrapText="1"/>
    </xf>
    <xf numFmtId="0" fontId="29" fillId="0" borderId="15" xfId="62372" applyFont="1" applyBorder="1" applyAlignment="1">
      <alignment horizontal="center" vertical="center" wrapText="1"/>
    </xf>
    <xf numFmtId="0" fontId="29" fillId="0" borderId="44" xfId="62372" applyFont="1" applyBorder="1" applyAlignment="1">
      <alignment horizontal="center" vertical="center" wrapText="1"/>
    </xf>
    <xf numFmtId="4" fontId="29" fillId="0" borderId="30" xfId="0" applyNumberFormat="1" applyFont="1" applyBorder="1" applyAlignment="1">
      <alignment horizontal="center" vertical="center" wrapText="1"/>
    </xf>
    <xf numFmtId="4" fontId="29" fillId="0" borderId="10" xfId="0" applyNumberFormat="1" applyFont="1" applyBorder="1" applyAlignment="1">
      <alignment horizontal="center" vertical="center" wrapText="1"/>
    </xf>
    <xf numFmtId="0" fontId="29" fillId="0" borderId="26" xfId="0" applyFont="1" applyFill="1" applyBorder="1" applyAlignment="1">
      <alignment horizontal="center" vertical="center" wrapText="1"/>
    </xf>
    <xf numFmtId="0" fontId="29" fillId="0" borderId="43" xfId="0" applyFont="1" applyFill="1" applyBorder="1" applyAlignment="1">
      <alignment horizontal="center" vertical="center" wrapText="1"/>
    </xf>
    <xf numFmtId="0" fontId="29" fillId="0" borderId="36" xfId="0" applyFont="1" applyFill="1" applyBorder="1" applyAlignment="1">
      <alignment horizontal="center" vertical="center" wrapText="1"/>
    </xf>
    <xf numFmtId="0" fontId="29" fillId="0" borderId="47" xfId="0" applyFont="1" applyFill="1" applyBorder="1" applyAlignment="1">
      <alignment horizontal="center" vertical="center" wrapText="1"/>
    </xf>
    <xf numFmtId="0" fontId="29" fillId="0" borderId="33" xfId="0" applyFont="1" applyFill="1" applyBorder="1" applyAlignment="1">
      <alignment horizontal="center" vertical="center" wrapText="1"/>
    </xf>
    <xf numFmtId="0" fontId="29" fillId="0" borderId="42" xfId="0" applyFont="1" applyFill="1" applyBorder="1" applyAlignment="1">
      <alignment horizontal="center" vertical="center" wrapText="1"/>
    </xf>
    <xf numFmtId="0" fontId="29" fillId="0" borderId="35" xfId="0" applyFont="1" applyFill="1" applyBorder="1" applyAlignment="1">
      <alignment horizontal="center" vertical="center" wrapText="1"/>
    </xf>
    <xf numFmtId="0" fontId="29" fillId="0" borderId="44" xfId="0" applyFont="1" applyFill="1" applyBorder="1" applyAlignment="1">
      <alignment horizontal="center" vertical="center" wrapText="1"/>
    </xf>
    <xf numFmtId="0" fontId="29" fillId="0" borderId="22" xfId="0" applyFont="1" applyFill="1" applyBorder="1" applyAlignment="1">
      <alignment horizontal="center" vertical="center" wrapText="1"/>
    </xf>
    <xf numFmtId="0" fontId="29" fillId="0" borderId="22" xfId="0" applyFont="1" applyBorder="1" applyAlignment="1">
      <alignment horizontal="center" vertical="center" wrapText="1"/>
    </xf>
    <xf numFmtId="0" fontId="30" fillId="42" borderId="53" xfId="62372" applyFont="1" applyFill="1" applyBorder="1" applyAlignment="1">
      <alignment horizontal="center" vertical="center" wrapText="1"/>
    </xf>
    <xf numFmtId="0" fontId="30" fillId="42" borderId="52" xfId="62372" applyFont="1" applyFill="1" applyBorder="1" applyAlignment="1">
      <alignment horizontal="center" vertical="center" wrapText="1"/>
    </xf>
    <xf numFmtId="0" fontId="30" fillId="42" borderId="53" xfId="0" applyFont="1" applyFill="1" applyBorder="1" applyAlignment="1">
      <alignment horizontal="center" vertical="center" wrapText="1"/>
    </xf>
    <xf numFmtId="0" fontId="30" fillId="42" borderId="55" xfId="0" applyFont="1" applyFill="1" applyBorder="1" applyAlignment="1">
      <alignment horizontal="center" vertical="center" wrapText="1"/>
    </xf>
    <xf numFmtId="0" fontId="29" fillId="42" borderId="37" xfId="0" applyFont="1" applyFill="1" applyBorder="1" applyAlignment="1">
      <alignment horizontal="center" vertical="center" wrapText="1"/>
    </xf>
    <xf numFmtId="0" fontId="29" fillId="42" borderId="13" xfId="0" applyFont="1" applyFill="1" applyBorder="1" applyAlignment="1">
      <alignment horizontal="center" vertical="center" wrapText="1"/>
    </xf>
    <xf numFmtId="0" fontId="29" fillId="42" borderId="31" xfId="0" applyFont="1" applyFill="1" applyBorder="1" applyAlignment="1">
      <alignment horizontal="center" vertical="center" wrapText="1"/>
    </xf>
    <xf numFmtId="0" fontId="29" fillId="42" borderId="32" xfId="0" applyFont="1" applyFill="1" applyBorder="1" applyAlignment="1">
      <alignment horizontal="center" vertical="center" wrapText="1"/>
    </xf>
    <xf numFmtId="0" fontId="29" fillId="42" borderId="45" xfId="0" applyFont="1" applyFill="1" applyBorder="1" applyAlignment="1">
      <alignment horizontal="center" vertical="center" wrapText="1"/>
    </xf>
    <xf numFmtId="0" fontId="29" fillId="42" borderId="46" xfId="0" applyFont="1" applyFill="1" applyBorder="1" applyAlignment="1">
      <alignment horizontal="center" vertical="center" wrapText="1"/>
    </xf>
    <xf numFmtId="0" fontId="29" fillId="0" borderId="37" xfId="0" applyFont="1" applyBorder="1" applyAlignment="1">
      <alignment horizontal="center" vertical="center" wrapText="1"/>
    </xf>
    <xf numFmtId="0" fontId="29" fillId="0" borderId="13" xfId="0" applyFont="1" applyBorder="1" applyAlignment="1">
      <alignment horizontal="center" vertical="center" wrapText="1"/>
    </xf>
    <xf numFmtId="4" fontId="30" fillId="0" borderId="48" xfId="0" applyNumberFormat="1" applyFont="1" applyBorder="1" applyAlignment="1">
      <alignment horizontal="center" vertical="center" wrapText="1"/>
    </xf>
    <xf numFmtId="4" fontId="30" fillId="0" borderId="49" xfId="0" applyNumberFormat="1" applyFont="1" applyBorder="1" applyAlignment="1">
      <alignment horizontal="center" vertical="center" wrapText="1"/>
    </xf>
    <xf numFmtId="4" fontId="30" fillId="0" borderId="50" xfId="0" applyNumberFormat="1" applyFont="1" applyBorder="1" applyAlignment="1">
      <alignment horizontal="center" vertical="center" wrapText="1"/>
    </xf>
    <xf numFmtId="0" fontId="30" fillId="42" borderId="51" xfId="0" applyFont="1" applyFill="1" applyBorder="1" applyAlignment="1">
      <alignment horizontal="center" vertical="center" wrapText="1"/>
    </xf>
    <xf numFmtId="0" fontId="30" fillId="42" borderId="52" xfId="0" applyFont="1" applyFill="1" applyBorder="1" applyAlignment="1">
      <alignment horizontal="center" vertical="center" wrapText="1"/>
    </xf>
    <xf numFmtId="4" fontId="30" fillId="42" borderId="53" xfId="0" applyNumberFormat="1" applyFont="1" applyFill="1" applyBorder="1" applyAlignment="1">
      <alignment horizontal="center" vertical="center" wrapText="1"/>
    </xf>
    <xf numFmtId="4" fontId="30" fillId="42" borderId="52" xfId="0" applyNumberFormat="1" applyFont="1" applyFill="1" applyBorder="1" applyAlignment="1">
      <alignment horizontal="center" vertical="center" wrapText="1"/>
    </xf>
    <xf numFmtId="0" fontId="30" fillId="42" borderId="54" xfId="0" applyFont="1" applyFill="1" applyBorder="1" applyAlignment="1">
      <alignment horizontal="center" vertical="center" wrapText="1"/>
    </xf>
    <xf numFmtId="0" fontId="30" fillId="42" borderId="14" xfId="0" applyFont="1" applyFill="1" applyBorder="1" applyAlignment="1">
      <alignment horizontal="center" vertical="center" wrapText="1"/>
    </xf>
    <xf numFmtId="173" fontId="30" fillId="42" borderId="53" xfId="0" applyNumberFormat="1" applyFont="1" applyFill="1" applyBorder="1" applyAlignment="1">
      <alignment horizontal="center" vertical="center" wrapText="1"/>
    </xf>
    <xf numFmtId="173" fontId="30" fillId="42" borderId="52" xfId="0" applyNumberFormat="1" applyFont="1" applyFill="1" applyBorder="1" applyAlignment="1">
      <alignment horizontal="center" vertical="center" wrapText="1"/>
    </xf>
    <xf numFmtId="0" fontId="0" fillId="42" borderId="52" xfId="0" applyFill="1" applyBorder="1" applyAlignment="1">
      <alignment horizontal="center" vertical="center" wrapText="1"/>
    </xf>
  </cellXfs>
  <cellStyles count="64132">
    <cellStyle name="20% - Акцент1 2" xfId="1"/>
    <cellStyle name="20% - Акцент1 2 2" xfId="2"/>
    <cellStyle name="20% - Акцент1 3" xfId="3"/>
    <cellStyle name="20% - Акцент2 2" xfId="4"/>
    <cellStyle name="20% - Акцент2 2 2" xfId="5"/>
    <cellStyle name="20% - Акцент2 3" xfId="6"/>
    <cellStyle name="20% - Акцент3 2" xfId="7"/>
    <cellStyle name="20% - Акцент3 2 2" xfId="8"/>
    <cellStyle name="20% - Акцент3 3" xfId="9"/>
    <cellStyle name="20% - Акцент4 2" xfId="10"/>
    <cellStyle name="20% - Акцент4 2 2" xfId="11"/>
    <cellStyle name="20% - Акцент4 3" xfId="12"/>
    <cellStyle name="20% - Акцент5 2" xfId="13"/>
    <cellStyle name="20% - Акцент5 2 2" xfId="14"/>
    <cellStyle name="20% - Акцент5 3" xfId="15"/>
    <cellStyle name="20% - Акцент6 2" xfId="16"/>
    <cellStyle name="20% - Акцент6 2 2" xfId="17"/>
    <cellStyle name="20% - Акцент6 3" xfId="18"/>
    <cellStyle name="40% - Акцент1 2" xfId="19"/>
    <cellStyle name="40% - Акцент1 2 2" xfId="20"/>
    <cellStyle name="40% - Акцент1 3" xfId="21"/>
    <cellStyle name="40% - Акцент2 2" xfId="22"/>
    <cellStyle name="40% - Акцент2 2 2" xfId="23"/>
    <cellStyle name="40% - Акцент2 3" xfId="24"/>
    <cellStyle name="40% - Акцент3 2" xfId="25"/>
    <cellStyle name="40% - Акцент3 2 2" xfId="26"/>
    <cellStyle name="40% - Акцент3 3" xfId="27"/>
    <cellStyle name="40% - Акцент4 2" xfId="28"/>
    <cellStyle name="40% - Акцент4 2 2" xfId="29"/>
    <cellStyle name="40% - Акцент4 3" xfId="30"/>
    <cellStyle name="40% - Акцент5 2" xfId="31"/>
    <cellStyle name="40% - Акцент5 2 2" xfId="32"/>
    <cellStyle name="40% - Акцент5 3" xfId="33"/>
    <cellStyle name="40% - Акцент6 2" xfId="34"/>
    <cellStyle name="40% - Акцент6 2 2" xfId="35"/>
    <cellStyle name="40% - Акцент6 3" xfId="36"/>
    <cellStyle name="60% - Акцент1 2" xfId="37"/>
    <cellStyle name="60% - Акцент1 2 2" xfId="38"/>
    <cellStyle name="60% - Акцент2 2" xfId="39"/>
    <cellStyle name="60% - Акцент2 2 2" xfId="40"/>
    <cellStyle name="60% - Акцент3 2" xfId="41"/>
    <cellStyle name="60% - Акцент3 2 2" xfId="42"/>
    <cellStyle name="60% - Акцент4 2" xfId="43"/>
    <cellStyle name="60% - Акцент4 2 2" xfId="44"/>
    <cellStyle name="60% - Акцент5 2" xfId="45"/>
    <cellStyle name="60% - Акцент5 2 2" xfId="46"/>
    <cellStyle name="60% - Акцент6 2" xfId="47"/>
    <cellStyle name="60% - Акцент6 2 2" xfId="48"/>
    <cellStyle name="Excel Built-in Normal" xfId="49"/>
    <cellStyle name="Excel Built-in Normal 2" xfId="50"/>
    <cellStyle name="Excel Built-in Normal 2 2" xfId="51"/>
    <cellStyle name="Excel Built-in Normal 2 2 2" xfId="52"/>
    <cellStyle name="Excel Built-in Normal 2 2 3" xfId="53"/>
    <cellStyle name="Excel Built-in Normal 2 3" xfId="54"/>
    <cellStyle name="Excel Built-in Normal 2 4" xfId="55"/>
    <cellStyle name="Excel Built-in Normal 2 5" xfId="56"/>
    <cellStyle name="Excel Built-in Normal 3" xfId="57"/>
    <cellStyle name="Excel Built-in Normal 4" xfId="58"/>
    <cellStyle name="TableStyleLight1" xfId="59"/>
    <cellStyle name="TableStyleLight1 2" xfId="60"/>
    <cellStyle name="Акцент1 2" xfId="61"/>
    <cellStyle name="Акцент1 2 2" xfId="62"/>
    <cellStyle name="Акцент1 2 3" xfId="63"/>
    <cellStyle name="Акцент1 2 4" xfId="64"/>
    <cellStyle name="Акцент1 2 5" xfId="65"/>
    <cellStyle name="Акцент2 2" xfId="66"/>
    <cellStyle name="Акцент2 2 2" xfId="67"/>
    <cellStyle name="Акцент2 2 3" xfId="68"/>
    <cellStyle name="Акцент2 2 4" xfId="69"/>
    <cellStyle name="Акцент2 2 5" xfId="70"/>
    <cellStyle name="Акцент3 2" xfId="71"/>
    <cellStyle name="Акцент3 2 2" xfId="72"/>
    <cellStyle name="Акцент3 2 3" xfId="73"/>
    <cellStyle name="Акцент3 2 4" xfId="74"/>
    <cellStyle name="Акцент3 2 5" xfId="75"/>
    <cellStyle name="Акцент4 2" xfId="76"/>
    <cellStyle name="Акцент4 2 2" xfId="77"/>
    <cellStyle name="Акцент4 2 3" xfId="78"/>
    <cellStyle name="Акцент4 2 4" xfId="79"/>
    <cellStyle name="Акцент4 2 5" xfId="80"/>
    <cellStyle name="Акцент5 2" xfId="81"/>
    <cellStyle name="Акцент5 2 2" xfId="82"/>
    <cellStyle name="Акцент5 2 3" xfId="83"/>
    <cellStyle name="Акцент5 2 4" xfId="84"/>
    <cellStyle name="Акцент5 2 5" xfId="85"/>
    <cellStyle name="Акцент6 2" xfId="86"/>
    <cellStyle name="Акцент6 2 2" xfId="87"/>
    <cellStyle name="Акцент6 2 3" xfId="88"/>
    <cellStyle name="Акцент6 2 4" xfId="89"/>
    <cellStyle name="Акцент6 2 5" xfId="90"/>
    <cellStyle name="Ввод  2" xfId="91"/>
    <cellStyle name="Ввод  2 10" xfId="92"/>
    <cellStyle name="Ввод  2 2" xfId="93"/>
    <cellStyle name="Ввод  2 2 2" xfId="94"/>
    <cellStyle name="Ввод  2 2 3" xfId="95"/>
    <cellStyle name="Ввод  2 2 4" xfId="96"/>
    <cellStyle name="Ввод  2 2 5" xfId="97"/>
    <cellStyle name="Ввод  2 2 6" xfId="98"/>
    <cellStyle name="Ввод  2 3" xfId="99"/>
    <cellStyle name="Ввод  2 4" xfId="100"/>
    <cellStyle name="Ввод  2 5" xfId="101"/>
    <cellStyle name="Ввод  2 6" xfId="102"/>
    <cellStyle name="Ввод  2 7" xfId="103"/>
    <cellStyle name="Ввод  2 8" xfId="104"/>
    <cellStyle name="Ввод  2 9" xfId="105"/>
    <cellStyle name="Вывод 2" xfId="106"/>
    <cellStyle name="Вывод 2 2" xfId="107"/>
    <cellStyle name="Вывод 2 2 2" xfId="108"/>
    <cellStyle name="Вывод 2 2 3" xfId="109"/>
    <cellStyle name="Вывод 2 2 4" xfId="110"/>
    <cellStyle name="Вывод 2 2 5" xfId="111"/>
    <cellStyle name="Вывод 2 3" xfId="112"/>
    <cellStyle name="Вывод 2 4" xfId="113"/>
    <cellStyle name="Вывод 2 5" xfId="114"/>
    <cellStyle name="Вывод 2 6" xfId="115"/>
    <cellStyle name="Вывод 2 7" xfId="116"/>
    <cellStyle name="Вывод 2 8" xfId="117"/>
    <cellStyle name="Вывод 2 9" xfId="118"/>
    <cellStyle name="Вычисление 2" xfId="119"/>
    <cellStyle name="Вычисление 2 10" xfId="120"/>
    <cellStyle name="Вычисление 2 2" xfId="121"/>
    <cellStyle name="Вычисление 2 2 2" xfId="122"/>
    <cellStyle name="Вычисление 2 2 3" xfId="123"/>
    <cellStyle name="Вычисление 2 2 4" xfId="124"/>
    <cellStyle name="Вычисление 2 2 5" xfId="125"/>
    <cellStyle name="Вычисление 2 2 6" xfId="126"/>
    <cellStyle name="Вычисление 2 3" xfId="127"/>
    <cellStyle name="Вычисление 2 4" xfId="128"/>
    <cellStyle name="Вычисление 2 5" xfId="129"/>
    <cellStyle name="Вычисление 2 6" xfId="130"/>
    <cellStyle name="Вычисление 2 7" xfId="131"/>
    <cellStyle name="Вычисление 2 8" xfId="132"/>
    <cellStyle name="Вычисление 2 9" xfId="133"/>
    <cellStyle name="Денежный [0] 2" xfId="134"/>
    <cellStyle name="Денежный [0] 2 2" xfId="135"/>
    <cellStyle name="Денежный [0] 2 2 2" xfId="136"/>
    <cellStyle name="Денежный [0] 2 2 2 2" xfId="137"/>
    <cellStyle name="Денежный [0] 2 2 2 3" xfId="138"/>
    <cellStyle name="Денежный [0] 2 2 2 4" xfId="139"/>
    <cellStyle name="Денежный [0] 2 2 2 5" xfId="140"/>
    <cellStyle name="Денежный [0] 2 2 3" xfId="141"/>
    <cellStyle name="Денежный [0] 2 2 4" xfId="142"/>
    <cellStyle name="Денежный [0] 2 2 5" xfId="143"/>
    <cellStyle name="Денежный [0] 2 2 6" xfId="144"/>
    <cellStyle name="Денежный [0] 2 3" xfId="145"/>
    <cellStyle name="Денежный [0] 3" xfId="146"/>
    <cellStyle name="Денежный [0] 3 2" xfId="147"/>
    <cellStyle name="Денежный [0] 3 3" xfId="148"/>
    <cellStyle name="Денежный [0] 3 4" xfId="149"/>
    <cellStyle name="Денежный [0] 3 5" xfId="150"/>
    <cellStyle name="Заголовок 1 2" xfId="151"/>
    <cellStyle name="Заголовок 1 2 2" xfId="152"/>
    <cellStyle name="Заголовок 1 2 3" xfId="153"/>
    <cellStyle name="Заголовок 1 2 4" xfId="154"/>
    <cellStyle name="Заголовок 1 2 5" xfId="155"/>
    <cellStyle name="Заголовок 2 2" xfId="156"/>
    <cellStyle name="Заголовок 2 2 2" xfId="157"/>
    <cellStyle name="Заголовок 2 2 3" xfId="158"/>
    <cellStyle name="Заголовок 2 2 4" xfId="159"/>
    <cellStyle name="Заголовок 2 2 5" xfId="160"/>
    <cellStyle name="Заголовок 3 2" xfId="161"/>
    <cellStyle name="Заголовок 3 2 2" xfId="162"/>
    <cellStyle name="Заголовок 3 2 3" xfId="163"/>
    <cellStyle name="Заголовок 3 2 4" xfId="164"/>
    <cellStyle name="Заголовок 3 2 5" xfId="165"/>
    <cellStyle name="Заголовок 4 2" xfId="166"/>
    <cellStyle name="Заголовок 4 2 2" xfId="167"/>
    <cellStyle name="Заголовок 4 2 3" xfId="168"/>
    <cellStyle name="Заголовок 4 2 4" xfId="169"/>
    <cellStyle name="Заголовок 4 2 5" xfId="170"/>
    <cellStyle name="Итог 2" xfId="171"/>
    <cellStyle name="Итог 2 10" xfId="172"/>
    <cellStyle name="Итог 2 11" xfId="173"/>
    <cellStyle name="Итог 2 2" xfId="174"/>
    <cellStyle name="Итог 2 2 2" xfId="175"/>
    <cellStyle name="Итог 2 2 2 2" xfId="176"/>
    <cellStyle name="Итог 2 2 2 3" xfId="177"/>
    <cellStyle name="Итог 2 2 2 4" xfId="178"/>
    <cellStyle name="Итог 2 2 2 5" xfId="179"/>
    <cellStyle name="Итог 2 2 2 6" xfId="180"/>
    <cellStyle name="Итог 2 2 3" xfId="181"/>
    <cellStyle name="Итог 2 2 4" xfId="182"/>
    <cellStyle name="Итог 2 2 5" xfId="183"/>
    <cellStyle name="Итог 2 2 6" xfId="184"/>
    <cellStyle name="Итог 2 2 7" xfId="185"/>
    <cellStyle name="Итог 2 2 8" xfId="186"/>
    <cellStyle name="Итог 2 3" xfId="187"/>
    <cellStyle name="Итог 2 3 2" xfId="188"/>
    <cellStyle name="Итог 2 3 3" xfId="189"/>
    <cellStyle name="Итог 2 3 4" xfId="190"/>
    <cellStyle name="Итог 2 3 5" xfId="191"/>
    <cellStyle name="Итог 2 3 6" xfId="192"/>
    <cellStyle name="Итог 2 4" xfId="193"/>
    <cellStyle name="Итог 2 5" xfId="194"/>
    <cellStyle name="Итог 2 6" xfId="195"/>
    <cellStyle name="Итог 2 7" xfId="196"/>
    <cellStyle name="Итог 2 8" xfId="197"/>
    <cellStyle name="Итог 2 9" xfId="198"/>
    <cellStyle name="Контрольная ячейка 2" xfId="199"/>
    <cellStyle name="Контрольная ячейка 2 2" xfId="200"/>
    <cellStyle name="Контрольная ячейка 2 3" xfId="201"/>
    <cellStyle name="Контрольная ячейка 2 4" xfId="202"/>
    <cellStyle name="Контрольная ячейка 2 5" xfId="203"/>
    <cellStyle name="Название 2" xfId="204"/>
    <cellStyle name="Название 2 2" xfId="205"/>
    <cellStyle name="Название 2 3" xfId="206"/>
    <cellStyle name="Название 2 4" xfId="207"/>
    <cellStyle name="Название 2 5" xfId="208"/>
    <cellStyle name="Нейтральный 2" xfId="209"/>
    <cellStyle name="Нейтральный 2 2" xfId="210"/>
    <cellStyle name="Нейтральный 2 3" xfId="211"/>
    <cellStyle name="Нейтральный 2 4" xfId="212"/>
    <cellStyle name="Нейтральный 2 5" xfId="213"/>
    <cellStyle name="Обычный" xfId="0" builtinId="0"/>
    <cellStyle name="Обычный 10" xfId="214"/>
    <cellStyle name="Обычный 10 2" xfId="215"/>
    <cellStyle name="Обычный 10 2 10" xfId="216"/>
    <cellStyle name="Обычный 10 2 10 2" xfId="217"/>
    <cellStyle name="Обычный 10 2 10 3" xfId="218"/>
    <cellStyle name="Обычный 10 2 10 4" xfId="219"/>
    <cellStyle name="Обычный 10 2 10 5" xfId="220"/>
    <cellStyle name="Обычный 10 2 10 6" xfId="221"/>
    <cellStyle name="Обычный 10 2 10 6 2" xfId="222"/>
    <cellStyle name="Обычный 10 2 10 7" xfId="223"/>
    <cellStyle name="Обычный 10 2 10 8" xfId="224"/>
    <cellStyle name="Обычный 10 2 11" xfId="225"/>
    <cellStyle name="Обычный 10 2 11 2" xfId="226"/>
    <cellStyle name="Обычный 10 2 11 3" xfId="227"/>
    <cellStyle name="Обычный 10 2 11 4" xfId="228"/>
    <cellStyle name="Обычный 10 2 11 5" xfId="229"/>
    <cellStyle name="Обычный 10 2 11 6" xfId="230"/>
    <cellStyle name="Обычный 10 2 11 7" xfId="231"/>
    <cellStyle name="Обычный 10 2 11 8" xfId="232"/>
    <cellStyle name="Обычный 10 2 12" xfId="233"/>
    <cellStyle name="Обычный 10 2 12 2" xfId="234"/>
    <cellStyle name="Обычный 10 2 12 3" xfId="235"/>
    <cellStyle name="Обычный 10 2 12 4" xfId="236"/>
    <cellStyle name="Обычный 10 2 12 5" xfId="237"/>
    <cellStyle name="Обычный 10 2 12 6" xfId="238"/>
    <cellStyle name="Обычный 10 2 12 7" xfId="239"/>
    <cellStyle name="Обычный 10 2 12 8" xfId="240"/>
    <cellStyle name="Обычный 10 2 13" xfId="241"/>
    <cellStyle name="Обычный 10 2 13 2" xfId="242"/>
    <cellStyle name="Обычный 10 2 13 3" xfId="243"/>
    <cellStyle name="Обычный 10 2 13 4" xfId="244"/>
    <cellStyle name="Обычный 10 2 13 5" xfId="245"/>
    <cellStyle name="Обычный 10 2 13 6" xfId="246"/>
    <cellStyle name="Обычный 10 2 13 7" xfId="247"/>
    <cellStyle name="Обычный 10 2 13 8" xfId="248"/>
    <cellStyle name="Обычный 10 2 14" xfId="249"/>
    <cellStyle name="Обычный 10 2 15" xfId="250"/>
    <cellStyle name="Обычный 10 2 16" xfId="251"/>
    <cellStyle name="Обычный 10 2 17" xfId="252"/>
    <cellStyle name="Обычный 10 2 18" xfId="253"/>
    <cellStyle name="Обычный 10 2 19" xfId="254"/>
    <cellStyle name="Обычный 10 2 2" xfId="255"/>
    <cellStyle name="Обычный 10 2 2 10" xfId="256"/>
    <cellStyle name="Обычный 10 2 2 10 2" xfId="257"/>
    <cellStyle name="Обычный 10 2 2 11" xfId="258"/>
    <cellStyle name="Обычный 10 2 2 11 2" xfId="259"/>
    <cellStyle name="Обычный 10 2 2 12" xfId="260"/>
    <cellStyle name="Обычный 10 2 2 12 2" xfId="261"/>
    <cellStyle name="Обычный 10 2 2 13" xfId="262"/>
    <cellStyle name="Обычный 10 2 2 13 2" xfId="263"/>
    <cellStyle name="Обычный 10 2 2 14" xfId="264"/>
    <cellStyle name="Обычный 10 2 2 14 2" xfId="265"/>
    <cellStyle name="Обычный 10 2 2 15" xfId="266"/>
    <cellStyle name="Обычный 10 2 2 16" xfId="267"/>
    <cellStyle name="Обычный 10 2 2 17" xfId="268"/>
    <cellStyle name="Обычный 10 2 2 18" xfId="269"/>
    <cellStyle name="Обычный 10 2 2 19" xfId="270"/>
    <cellStyle name="Обычный 10 2 2 2" xfId="271"/>
    <cellStyle name="Обычный 10 2 2 2 2" xfId="272"/>
    <cellStyle name="Обычный 10 2 2 2 3" xfId="273"/>
    <cellStyle name="Обычный 10 2 2 2 4" xfId="274"/>
    <cellStyle name="Обычный 10 2 2 2 5" xfId="275"/>
    <cellStyle name="Обычный 10 2 2 2 6" xfId="276"/>
    <cellStyle name="Обычный 10 2 2 2 7" xfId="277"/>
    <cellStyle name="Обычный 10 2 2 2 8" xfId="278"/>
    <cellStyle name="Обычный 10 2 2 2 9" xfId="279"/>
    <cellStyle name="Обычный 10 2 2 3" xfId="280"/>
    <cellStyle name="Обычный 10 2 2 3 2" xfId="281"/>
    <cellStyle name="Обычный 10 2 2 3 3" xfId="282"/>
    <cellStyle name="Обычный 10 2 2 3 4" xfId="283"/>
    <cellStyle name="Обычный 10 2 2 3 5" xfId="284"/>
    <cellStyle name="Обычный 10 2 2 3 6" xfId="285"/>
    <cellStyle name="Обычный 10 2 2 3 7" xfId="286"/>
    <cellStyle name="Обычный 10 2 2 3 8" xfId="287"/>
    <cellStyle name="Обычный 10 2 2 3 9" xfId="288"/>
    <cellStyle name="Обычный 10 2 2 4" xfId="289"/>
    <cellStyle name="Обычный 10 2 2 4 2" xfId="290"/>
    <cellStyle name="Обычный 10 2 2 4 3" xfId="291"/>
    <cellStyle name="Обычный 10 2 2 4 4" xfId="292"/>
    <cellStyle name="Обычный 10 2 2 4 5" xfId="293"/>
    <cellStyle name="Обычный 10 2 2 4 6" xfId="294"/>
    <cellStyle name="Обычный 10 2 2 4 7" xfId="295"/>
    <cellStyle name="Обычный 10 2 2 4 8" xfId="296"/>
    <cellStyle name="Обычный 10 2 2 5" xfId="297"/>
    <cellStyle name="Обычный 10 2 2 5 2" xfId="298"/>
    <cellStyle name="Обычный 10 2 2 5 3" xfId="299"/>
    <cellStyle name="Обычный 10 2 2 5 4" xfId="300"/>
    <cellStyle name="Обычный 10 2 2 5 5" xfId="301"/>
    <cellStyle name="Обычный 10 2 2 5 6" xfId="302"/>
    <cellStyle name="Обычный 10 2 2 5 7" xfId="303"/>
    <cellStyle name="Обычный 10 2 2 5 8" xfId="304"/>
    <cellStyle name="Обычный 10 2 2 5 9" xfId="305"/>
    <cellStyle name="Обычный 10 2 2 6" xfId="306"/>
    <cellStyle name="Обычный 10 2 2 6 2" xfId="307"/>
    <cellStyle name="Обычный 10 2 2 6 3" xfId="308"/>
    <cellStyle name="Обычный 10 2 2 6 4" xfId="309"/>
    <cellStyle name="Обычный 10 2 2 6 5" xfId="310"/>
    <cellStyle name="Обычный 10 2 2 6 6" xfId="311"/>
    <cellStyle name="Обычный 10 2 2 6 7" xfId="312"/>
    <cellStyle name="Обычный 10 2 2 6 8" xfId="313"/>
    <cellStyle name="Обычный 10 2 2 6 9" xfId="314"/>
    <cellStyle name="Обычный 10 2 2 7" xfId="315"/>
    <cellStyle name="Обычный 10 2 2 7 2" xfId="316"/>
    <cellStyle name="Обычный 10 2 2 7 3" xfId="317"/>
    <cellStyle name="Обычный 10 2 2 7 4" xfId="318"/>
    <cellStyle name="Обычный 10 2 2 7 5" xfId="319"/>
    <cellStyle name="Обычный 10 2 2 7 6" xfId="320"/>
    <cellStyle name="Обычный 10 2 2 7 7" xfId="321"/>
    <cellStyle name="Обычный 10 2 2 7 8" xfId="322"/>
    <cellStyle name="Обычный 10 2 2 8" xfId="323"/>
    <cellStyle name="Обычный 10 2 2 8 2" xfId="324"/>
    <cellStyle name="Обычный 10 2 2 8 3" xfId="325"/>
    <cellStyle name="Обычный 10 2 2 8 4" xfId="326"/>
    <cellStyle name="Обычный 10 2 2 8 5" xfId="327"/>
    <cellStyle name="Обычный 10 2 2 8 6" xfId="328"/>
    <cellStyle name="Обычный 10 2 2 8 7" xfId="329"/>
    <cellStyle name="Обычный 10 2 2 8 8" xfId="330"/>
    <cellStyle name="Обычный 10 2 2 8 9" xfId="331"/>
    <cellStyle name="Обычный 10 2 2 9" xfId="332"/>
    <cellStyle name="Обычный 10 2 20" xfId="333"/>
    <cellStyle name="Обычный 10 2 21" xfId="334"/>
    <cellStyle name="Обычный 10 2 22" xfId="335"/>
    <cellStyle name="Обычный 10 2 23" xfId="336"/>
    <cellStyle name="Обычный 10 2 24" xfId="337"/>
    <cellStyle name="Обычный 10 2 25" xfId="338"/>
    <cellStyle name="Обычный 10 2 3" xfId="339"/>
    <cellStyle name="Обычный 10 2 3 10" xfId="340"/>
    <cellStyle name="Обычный 10 2 3 11" xfId="341"/>
    <cellStyle name="Обычный 10 2 3 12" xfId="342"/>
    <cellStyle name="Обычный 10 2 3 13" xfId="343"/>
    <cellStyle name="Обычный 10 2 3 14" xfId="344"/>
    <cellStyle name="Обычный 10 2 3 15" xfId="345"/>
    <cellStyle name="Обычный 10 2 3 16" xfId="346"/>
    <cellStyle name="Обычный 10 2 3 17" xfId="347"/>
    <cellStyle name="Обычный 10 2 3 18" xfId="348"/>
    <cellStyle name="Обычный 10 2 3 2" xfId="349"/>
    <cellStyle name="Обычный 10 2 3 2 2" xfId="350"/>
    <cellStyle name="Обычный 10 2 3 2 3" xfId="351"/>
    <cellStyle name="Обычный 10 2 3 2 4" xfId="352"/>
    <cellStyle name="Обычный 10 2 3 2 5" xfId="353"/>
    <cellStyle name="Обычный 10 2 3 2 6" xfId="354"/>
    <cellStyle name="Обычный 10 2 3 2 7" xfId="355"/>
    <cellStyle name="Обычный 10 2 3 2 8" xfId="356"/>
    <cellStyle name="Обычный 10 2 3 3" xfId="357"/>
    <cellStyle name="Обычный 10 2 3 3 2" xfId="358"/>
    <cellStyle name="Обычный 10 2 3 3 3" xfId="359"/>
    <cellStyle name="Обычный 10 2 3 3 4" xfId="360"/>
    <cellStyle name="Обычный 10 2 3 3 5" xfId="361"/>
    <cellStyle name="Обычный 10 2 3 3 6" xfId="362"/>
    <cellStyle name="Обычный 10 2 3 3 7" xfId="363"/>
    <cellStyle name="Обычный 10 2 3 3 8" xfId="364"/>
    <cellStyle name="Обычный 10 2 3 4" xfId="365"/>
    <cellStyle name="Обычный 10 2 3 4 2" xfId="366"/>
    <cellStyle name="Обычный 10 2 3 4 3" xfId="367"/>
    <cellStyle name="Обычный 10 2 3 4 4" xfId="368"/>
    <cellStyle name="Обычный 10 2 3 4 5" xfId="369"/>
    <cellStyle name="Обычный 10 2 3 4 6" xfId="370"/>
    <cellStyle name="Обычный 10 2 3 4 7" xfId="371"/>
    <cellStyle name="Обычный 10 2 3 4 8" xfId="372"/>
    <cellStyle name="Обычный 10 2 3 5" xfId="373"/>
    <cellStyle name="Обычный 10 2 3 5 2" xfId="374"/>
    <cellStyle name="Обычный 10 2 3 5 3" xfId="375"/>
    <cellStyle name="Обычный 10 2 3 5 4" xfId="376"/>
    <cellStyle name="Обычный 10 2 3 5 5" xfId="377"/>
    <cellStyle name="Обычный 10 2 3 5 6" xfId="378"/>
    <cellStyle name="Обычный 10 2 3 5 7" xfId="379"/>
    <cellStyle name="Обычный 10 2 3 5 8" xfId="380"/>
    <cellStyle name="Обычный 10 2 3 6" xfId="381"/>
    <cellStyle name="Обычный 10 2 3 6 2" xfId="382"/>
    <cellStyle name="Обычный 10 2 3 6 3" xfId="383"/>
    <cellStyle name="Обычный 10 2 3 6 4" xfId="384"/>
    <cellStyle name="Обычный 10 2 3 6 5" xfId="385"/>
    <cellStyle name="Обычный 10 2 3 6 6" xfId="386"/>
    <cellStyle name="Обычный 10 2 3 6 7" xfId="387"/>
    <cellStyle name="Обычный 10 2 3 6 8" xfId="388"/>
    <cellStyle name="Обычный 10 2 3 7" xfId="389"/>
    <cellStyle name="Обычный 10 2 3 7 2" xfId="390"/>
    <cellStyle name="Обычный 10 2 3 7 3" xfId="391"/>
    <cellStyle name="Обычный 10 2 3 7 4" xfId="392"/>
    <cellStyle name="Обычный 10 2 3 7 5" xfId="393"/>
    <cellStyle name="Обычный 10 2 3 7 6" xfId="394"/>
    <cellStyle name="Обычный 10 2 3 7 7" xfId="395"/>
    <cellStyle name="Обычный 10 2 3 7 8" xfId="396"/>
    <cellStyle name="Обычный 10 2 3 8" xfId="397"/>
    <cellStyle name="Обычный 10 2 3 8 2" xfId="398"/>
    <cellStyle name="Обычный 10 2 3 8 3" xfId="399"/>
    <cellStyle name="Обычный 10 2 3 8 4" xfId="400"/>
    <cellStyle name="Обычный 10 2 3 8 5" xfId="401"/>
    <cellStyle name="Обычный 10 2 3 8 6" xfId="402"/>
    <cellStyle name="Обычный 10 2 3 8 7" xfId="403"/>
    <cellStyle name="Обычный 10 2 3 8 8" xfId="404"/>
    <cellStyle name="Обычный 10 2 3 9" xfId="405"/>
    <cellStyle name="Обычный 10 2 4" xfId="406"/>
    <cellStyle name="Обычный 10 2 4 10" xfId="407"/>
    <cellStyle name="Обычный 10 2 4 11" xfId="408"/>
    <cellStyle name="Обычный 10 2 4 12" xfId="409"/>
    <cellStyle name="Обычный 10 2 4 13" xfId="410"/>
    <cellStyle name="Обычный 10 2 4 14" xfId="411"/>
    <cellStyle name="Обычный 10 2 4 15" xfId="412"/>
    <cellStyle name="Обычный 10 2 4 16" xfId="413"/>
    <cellStyle name="Обычный 10 2 4 17" xfId="414"/>
    <cellStyle name="Обычный 10 2 4 18" xfId="415"/>
    <cellStyle name="Обычный 10 2 4 2" xfId="416"/>
    <cellStyle name="Обычный 10 2 4 2 2" xfId="417"/>
    <cellStyle name="Обычный 10 2 4 2 3" xfId="418"/>
    <cellStyle name="Обычный 10 2 4 2 4" xfId="419"/>
    <cellStyle name="Обычный 10 2 4 2 5" xfId="420"/>
    <cellStyle name="Обычный 10 2 4 2 6" xfId="421"/>
    <cellStyle name="Обычный 10 2 4 2 7" xfId="422"/>
    <cellStyle name="Обычный 10 2 4 2 8" xfId="423"/>
    <cellStyle name="Обычный 10 2 4 3" xfId="424"/>
    <cellStyle name="Обычный 10 2 4 3 2" xfId="425"/>
    <cellStyle name="Обычный 10 2 4 3 3" xfId="426"/>
    <cellStyle name="Обычный 10 2 4 3 4" xfId="427"/>
    <cellStyle name="Обычный 10 2 4 3 5" xfId="428"/>
    <cellStyle name="Обычный 10 2 4 3 6" xfId="429"/>
    <cellStyle name="Обычный 10 2 4 3 7" xfId="430"/>
    <cellStyle name="Обычный 10 2 4 3 8" xfId="431"/>
    <cellStyle name="Обычный 10 2 4 4" xfId="432"/>
    <cellStyle name="Обычный 10 2 4 4 2" xfId="433"/>
    <cellStyle name="Обычный 10 2 4 4 3" xfId="434"/>
    <cellStyle name="Обычный 10 2 4 4 4" xfId="435"/>
    <cellStyle name="Обычный 10 2 4 4 5" xfId="436"/>
    <cellStyle name="Обычный 10 2 4 4 6" xfId="437"/>
    <cellStyle name="Обычный 10 2 4 4 7" xfId="438"/>
    <cellStyle name="Обычный 10 2 4 4 8" xfId="439"/>
    <cellStyle name="Обычный 10 2 4 5" xfId="440"/>
    <cellStyle name="Обычный 10 2 4 5 2" xfId="441"/>
    <cellStyle name="Обычный 10 2 4 5 3" xfId="442"/>
    <cellStyle name="Обычный 10 2 4 5 4" xfId="443"/>
    <cellStyle name="Обычный 10 2 4 5 5" xfId="444"/>
    <cellStyle name="Обычный 10 2 4 5 6" xfId="445"/>
    <cellStyle name="Обычный 10 2 4 5 7" xfId="446"/>
    <cellStyle name="Обычный 10 2 4 5 8" xfId="447"/>
    <cellStyle name="Обычный 10 2 4 6" xfId="448"/>
    <cellStyle name="Обычный 10 2 4 6 2" xfId="449"/>
    <cellStyle name="Обычный 10 2 4 6 3" xfId="450"/>
    <cellStyle name="Обычный 10 2 4 6 4" xfId="451"/>
    <cellStyle name="Обычный 10 2 4 6 5" xfId="452"/>
    <cellStyle name="Обычный 10 2 4 6 6" xfId="453"/>
    <cellStyle name="Обычный 10 2 4 6 7" xfId="454"/>
    <cellStyle name="Обычный 10 2 4 6 8" xfId="455"/>
    <cellStyle name="Обычный 10 2 4 7" xfId="456"/>
    <cellStyle name="Обычный 10 2 4 7 2" xfId="457"/>
    <cellStyle name="Обычный 10 2 4 7 3" xfId="458"/>
    <cellStyle name="Обычный 10 2 4 7 4" xfId="459"/>
    <cellStyle name="Обычный 10 2 4 7 5" xfId="460"/>
    <cellStyle name="Обычный 10 2 4 7 6" xfId="461"/>
    <cellStyle name="Обычный 10 2 4 7 7" xfId="462"/>
    <cellStyle name="Обычный 10 2 4 7 8" xfId="463"/>
    <cellStyle name="Обычный 10 2 4 8" xfId="464"/>
    <cellStyle name="Обычный 10 2 4 8 2" xfId="465"/>
    <cellStyle name="Обычный 10 2 4 8 3" xfId="466"/>
    <cellStyle name="Обычный 10 2 4 8 4" xfId="467"/>
    <cellStyle name="Обычный 10 2 4 8 5" xfId="468"/>
    <cellStyle name="Обычный 10 2 4 8 6" xfId="469"/>
    <cellStyle name="Обычный 10 2 4 8 7" xfId="470"/>
    <cellStyle name="Обычный 10 2 4 8 8" xfId="471"/>
    <cellStyle name="Обычный 10 2 4 9" xfId="472"/>
    <cellStyle name="Обычный 10 2 5" xfId="473"/>
    <cellStyle name="Обычный 10 2 5 10" xfId="474"/>
    <cellStyle name="Обычный 10 2 5 11" xfId="475"/>
    <cellStyle name="Обычный 10 2 5 12" xfId="476"/>
    <cellStyle name="Обычный 10 2 5 13" xfId="477"/>
    <cellStyle name="Обычный 10 2 5 14" xfId="478"/>
    <cellStyle name="Обычный 10 2 5 15" xfId="479"/>
    <cellStyle name="Обычный 10 2 5 16" xfId="480"/>
    <cellStyle name="Обычный 10 2 5 17" xfId="481"/>
    <cellStyle name="Обычный 10 2 5 18" xfId="482"/>
    <cellStyle name="Обычный 10 2 5 19" xfId="483"/>
    <cellStyle name="Обычный 10 2 5 2" xfId="484"/>
    <cellStyle name="Обычный 10 2 5 2 2" xfId="485"/>
    <cellStyle name="Обычный 10 2 5 2 3" xfId="486"/>
    <cellStyle name="Обычный 10 2 5 2 4" xfId="487"/>
    <cellStyle name="Обычный 10 2 5 2 5" xfId="488"/>
    <cellStyle name="Обычный 10 2 5 2 6" xfId="489"/>
    <cellStyle name="Обычный 10 2 5 2 7" xfId="490"/>
    <cellStyle name="Обычный 10 2 5 2 8" xfId="491"/>
    <cellStyle name="Обычный 10 2 5 3" xfId="492"/>
    <cellStyle name="Обычный 10 2 5 3 2" xfId="493"/>
    <cellStyle name="Обычный 10 2 5 3 3" xfId="494"/>
    <cellStyle name="Обычный 10 2 5 3 4" xfId="495"/>
    <cellStyle name="Обычный 10 2 5 3 5" xfId="496"/>
    <cellStyle name="Обычный 10 2 5 3 6" xfId="497"/>
    <cellStyle name="Обычный 10 2 5 3 7" xfId="498"/>
    <cellStyle name="Обычный 10 2 5 3 8" xfId="499"/>
    <cellStyle name="Обычный 10 2 5 4" xfId="500"/>
    <cellStyle name="Обычный 10 2 5 4 2" xfId="501"/>
    <cellStyle name="Обычный 10 2 5 4 3" xfId="502"/>
    <cellStyle name="Обычный 10 2 5 4 4" xfId="503"/>
    <cellStyle name="Обычный 10 2 5 4 5" xfId="504"/>
    <cellStyle name="Обычный 10 2 5 4 6" xfId="505"/>
    <cellStyle name="Обычный 10 2 5 4 7" xfId="506"/>
    <cellStyle name="Обычный 10 2 5 4 8" xfId="507"/>
    <cellStyle name="Обычный 10 2 5 5" xfId="508"/>
    <cellStyle name="Обычный 10 2 5 5 2" xfId="509"/>
    <cellStyle name="Обычный 10 2 5 5 3" xfId="510"/>
    <cellStyle name="Обычный 10 2 5 5 4" xfId="511"/>
    <cellStyle name="Обычный 10 2 5 5 5" xfId="512"/>
    <cellStyle name="Обычный 10 2 5 5 6" xfId="513"/>
    <cellStyle name="Обычный 10 2 5 5 7" xfId="514"/>
    <cellStyle name="Обычный 10 2 5 5 8" xfId="515"/>
    <cellStyle name="Обычный 10 2 5 6" xfId="516"/>
    <cellStyle name="Обычный 10 2 5 6 2" xfId="517"/>
    <cellStyle name="Обычный 10 2 5 6 3" xfId="518"/>
    <cellStyle name="Обычный 10 2 5 6 4" xfId="519"/>
    <cellStyle name="Обычный 10 2 5 6 5" xfId="520"/>
    <cellStyle name="Обычный 10 2 5 6 6" xfId="521"/>
    <cellStyle name="Обычный 10 2 5 6 7" xfId="522"/>
    <cellStyle name="Обычный 10 2 5 6 8" xfId="523"/>
    <cellStyle name="Обычный 10 2 5 7" xfId="524"/>
    <cellStyle name="Обычный 10 2 5 7 2" xfId="525"/>
    <cellStyle name="Обычный 10 2 5 7 3" xfId="526"/>
    <cellStyle name="Обычный 10 2 5 7 4" xfId="527"/>
    <cellStyle name="Обычный 10 2 5 7 5" xfId="528"/>
    <cellStyle name="Обычный 10 2 5 7 6" xfId="529"/>
    <cellStyle name="Обычный 10 2 5 7 7" xfId="530"/>
    <cellStyle name="Обычный 10 2 5 7 8" xfId="531"/>
    <cellStyle name="Обычный 10 2 5 8" xfId="532"/>
    <cellStyle name="Обычный 10 2 5 8 2" xfId="533"/>
    <cellStyle name="Обычный 10 2 5 8 3" xfId="534"/>
    <cellStyle name="Обычный 10 2 5 8 4" xfId="535"/>
    <cellStyle name="Обычный 10 2 5 8 5" xfId="536"/>
    <cellStyle name="Обычный 10 2 5 8 6" xfId="537"/>
    <cellStyle name="Обычный 10 2 5 8 7" xfId="538"/>
    <cellStyle name="Обычный 10 2 5 8 8" xfId="539"/>
    <cellStyle name="Обычный 10 2 5 9" xfId="540"/>
    <cellStyle name="Обычный 10 2 6" xfId="541"/>
    <cellStyle name="Обычный 10 2 6 10" xfId="542"/>
    <cellStyle name="Обычный 10 2 6 11" xfId="543"/>
    <cellStyle name="Обычный 10 2 6 12" xfId="544"/>
    <cellStyle name="Обычный 10 2 6 13" xfId="545"/>
    <cellStyle name="Обычный 10 2 6 14" xfId="546"/>
    <cellStyle name="Обычный 10 2 6 15" xfId="547"/>
    <cellStyle name="Обычный 10 2 6 16" xfId="548"/>
    <cellStyle name="Обычный 10 2 6 17" xfId="549"/>
    <cellStyle name="Обычный 10 2 6 18" xfId="550"/>
    <cellStyle name="Обычный 10 2 6 2" xfId="551"/>
    <cellStyle name="Обычный 10 2 6 2 2" xfId="552"/>
    <cellStyle name="Обычный 10 2 6 2 3" xfId="553"/>
    <cellStyle name="Обычный 10 2 6 2 4" xfId="554"/>
    <cellStyle name="Обычный 10 2 6 2 5" xfId="555"/>
    <cellStyle name="Обычный 10 2 6 2 6" xfId="556"/>
    <cellStyle name="Обычный 10 2 6 2 7" xfId="557"/>
    <cellStyle name="Обычный 10 2 6 2 8" xfId="558"/>
    <cellStyle name="Обычный 10 2 6 3" xfId="559"/>
    <cellStyle name="Обычный 10 2 6 3 2" xfId="560"/>
    <cellStyle name="Обычный 10 2 6 3 3" xfId="561"/>
    <cellStyle name="Обычный 10 2 6 3 4" xfId="562"/>
    <cellStyle name="Обычный 10 2 6 3 5" xfId="563"/>
    <cellStyle name="Обычный 10 2 6 3 6" xfId="564"/>
    <cellStyle name="Обычный 10 2 6 3 7" xfId="565"/>
    <cellStyle name="Обычный 10 2 6 3 8" xfId="566"/>
    <cellStyle name="Обычный 10 2 6 4" xfId="567"/>
    <cellStyle name="Обычный 10 2 6 4 2" xfId="568"/>
    <cellStyle name="Обычный 10 2 6 4 3" xfId="569"/>
    <cellStyle name="Обычный 10 2 6 4 4" xfId="570"/>
    <cellStyle name="Обычный 10 2 6 4 5" xfId="571"/>
    <cellStyle name="Обычный 10 2 6 4 6" xfId="572"/>
    <cellStyle name="Обычный 10 2 6 4 7" xfId="573"/>
    <cellStyle name="Обычный 10 2 6 4 8" xfId="574"/>
    <cellStyle name="Обычный 10 2 6 5" xfId="575"/>
    <cellStyle name="Обычный 10 2 6 5 2" xfId="576"/>
    <cellStyle name="Обычный 10 2 6 5 3" xfId="577"/>
    <cellStyle name="Обычный 10 2 6 5 4" xfId="578"/>
    <cellStyle name="Обычный 10 2 6 5 5" xfId="579"/>
    <cellStyle name="Обычный 10 2 6 5 6" xfId="580"/>
    <cellStyle name="Обычный 10 2 6 5 7" xfId="581"/>
    <cellStyle name="Обычный 10 2 6 5 8" xfId="582"/>
    <cellStyle name="Обычный 10 2 6 6" xfId="583"/>
    <cellStyle name="Обычный 10 2 6 6 2" xfId="584"/>
    <cellStyle name="Обычный 10 2 6 6 3" xfId="585"/>
    <cellStyle name="Обычный 10 2 6 6 4" xfId="586"/>
    <cellStyle name="Обычный 10 2 6 6 5" xfId="587"/>
    <cellStyle name="Обычный 10 2 6 6 6" xfId="588"/>
    <cellStyle name="Обычный 10 2 6 6 7" xfId="589"/>
    <cellStyle name="Обычный 10 2 6 6 8" xfId="590"/>
    <cellStyle name="Обычный 10 2 6 7" xfId="591"/>
    <cellStyle name="Обычный 10 2 6 7 2" xfId="592"/>
    <cellStyle name="Обычный 10 2 6 7 3" xfId="593"/>
    <cellStyle name="Обычный 10 2 6 7 4" xfId="594"/>
    <cellStyle name="Обычный 10 2 6 7 5" xfId="595"/>
    <cellStyle name="Обычный 10 2 6 7 6" xfId="596"/>
    <cellStyle name="Обычный 10 2 6 7 7" xfId="597"/>
    <cellStyle name="Обычный 10 2 6 7 8" xfId="598"/>
    <cellStyle name="Обычный 10 2 6 8" xfId="599"/>
    <cellStyle name="Обычный 10 2 6 8 2" xfId="600"/>
    <cellStyle name="Обычный 10 2 6 8 3" xfId="601"/>
    <cellStyle name="Обычный 10 2 6 8 4" xfId="602"/>
    <cellStyle name="Обычный 10 2 6 8 5" xfId="603"/>
    <cellStyle name="Обычный 10 2 6 8 6" xfId="604"/>
    <cellStyle name="Обычный 10 2 6 8 7" xfId="605"/>
    <cellStyle name="Обычный 10 2 6 8 8" xfId="606"/>
    <cellStyle name="Обычный 10 2 6 9" xfId="607"/>
    <cellStyle name="Обычный 10 2 7" xfId="608"/>
    <cellStyle name="Обычный 10 2 7 2" xfId="609"/>
    <cellStyle name="Обычный 10 2 7 3" xfId="610"/>
    <cellStyle name="Обычный 10 2 7 4" xfId="611"/>
    <cellStyle name="Обычный 10 2 7 5" xfId="612"/>
    <cellStyle name="Обычный 10 2 7 6" xfId="613"/>
    <cellStyle name="Обычный 10 2 7 7" xfId="614"/>
    <cellStyle name="Обычный 10 2 7 8" xfId="615"/>
    <cellStyle name="Обычный 10 2 8" xfId="616"/>
    <cellStyle name="Обычный 10 2 8 2" xfId="617"/>
    <cellStyle name="Обычный 10 2 8 3" xfId="618"/>
    <cellStyle name="Обычный 10 2 8 4" xfId="619"/>
    <cellStyle name="Обычный 10 2 8 5" xfId="620"/>
    <cellStyle name="Обычный 10 2 8 6" xfId="621"/>
    <cellStyle name="Обычный 10 2 8 7" xfId="622"/>
    <cellStyle name="Обычный 10 2 8 8" xfId="623"/>
    <cellStyle name="Обычный 10 2 9" xfId="624"/>
    <cellStyle name="Обычный 10 2 9 2" xfId="625"/>
    <cellStyle name="Обычный 10 2 9 3" xfId="626"/>
    <cellStyle name="Обычный 10 2 9 4" xfId="627"/>
    <cellStyle name="Обычный 10 2 9 5" xfId="628"/>
    <cellStyle name="Обычный 10 2 9 6" xfId="629"/>
    <cellStyle name="Обычный 10 2 9 7" xfId="630"/>
    <cellStyle name="Обычный 10 2 9 8" xfId="631"/>
    <cellStyle name="Обычный 10 3" xfId="632"/>
    <cellStyle name="Обычный 10 4" xfId="633"/>
    <cellStyle name="Обычный 11" xfId="634"/>
    <cellStyle name="Обычный 11 2" xfId="635"/>
    <cellStyle name="Обычный 11 2 2" xfId="636"/>
    <cellStyle name="Обычный 11 2 2 10" xfId="637"/>
    <cellStyle name="Обычный 11 2 2 10 2" xfId="638"/>
    <cellStyle name="Обычный 11 2 2 10 3" xfId="639"/>
    <cellStyle name="Обычный 11 2 2 10 4" xfId="640"/>
    <cellStyle name="Обычный 11 2 2 10 5" xfId="641"/>
    <cellStyle name="Обычный 11 2 2 10 6" xfId="642"/>
    <cellStyle name="Обычный 11 2 2 10 7" xfId="643"/>
    <cellStyle name="Обычный 11 2 2 10 8" xfId="644"/>
    <cellStyle name="Обычный 11 2 2 11" xfId="645"/>
    <cellStyle name="Обычный 11 2 2 12" xfId="646"/>
    <cellStyle name="Обычный 11 2 2 13" xfId="647"/>
    <cellStyle name="Обычный 11 2 2 14" xfId="648"/>
    <cellStyle name="Обычный 11 2 2 15" xfId="649"/>
    <cellStyle name="Обычный 11 2 2 16" xfId="650"/>
    <cellStyle name="Обычный 11 2 2 17" xfId="651"/>
    <cellStyle name="Обычный 11 2 2 18" xfId="652"/>
    <cellStyle name="Обычный 11 2 2 19" xfId="653"/>
    <cellStyle name="Обычный 11 2 2 2" xfId="654"/>
    <cellStyle name="Обычный 11 2 2 2 10" xfId="655"/>
    <cellStyle name="Обычный 11 2 2 2 11" xfId="656"/>
    <cellStyle name="Обычный 11 2 2 2 12" xfId="657"/>
    <cellStyle name="Обычный 11 2 2 2 13" xfId="658"/>
    <cellStyle name="Обычный 11 2 2 2 14" xfId="659"/>
    <cellStyle name="Обычный 11 2 2 2 15" xfId="660"/>
    <cellStyle name="Обычный 11 2 2 2 16" xfId="661"/>
    <cellStyle name="Обычный 11 2 2 2 17" xfId="662"/>
    <cellStyle name="Обычный 11 2 2 2 18" xfId="663"/>
    <cellStyle name="Обычный 11 2 2 2 2" xfId="664"/>
    <cellStyle name="Обычный 11 2 2 2 2 2" xfId="665"/>
    <cellStyle name="Обычный 11 2 2 2 2 3" xfId="666"/>
    <cellStyle name="Обычный 11 2 2 2 2 4" xfId="667"/>
    <cellStyle name="Обычный 11 2 2 2 2 5" xfId="668"/>
    <cellStyle name="Обычный 11 2 2 2 2 6" xfId="669"/>
    <cellStyle name="Обычный 11 2 2 2 2 7" xfId="670"/>
    <cellStyle name="Обычный 11 2 2 2 2 8" xfId="671"/>
    <cellStyle name="Обычный 11 2 2 2 3" xfId="672"/>
    <cellStyle name="Обычный 11 2 2 2 3 2" xfId="673"/>
    <cellStyle name="Обычный 11 2 2 2 3 3" xfId="674"/>
    <cellStyle name="Обычный 11 2 2 2 3 4" xfId="675"/>
    <cellStyle name="Обычный 11 2 2 2 3 5" xfId="676"/>
    <cellStyle name="Обычный 11 2 2 2 3 6" xfId="677"/>
    <cellStyle name="Обычный 11 2 2 2 3 7" xfId="678"/>
    <cellStyle name="Обычный 11 2 2 2 3 8" xfId="679"/>
    <cellStyle name="Обычный 11 2 2 2 4" xfId="680"/>
    <cellStyle name="Обычный 11 2 2 2 4 2" xfId="681"/>
    <cellStyle name="Обычный 11 2 2 2 4 3" xfId="682"/>
    <cellStyle name="Обычный 11 2 2 2 4 4" xfId="683"/>
    <cellStyle name="Обычный 11 2 2 2 4 5" xfId="684"/>
    <cellStyle name="Обычный 11 2 2 2 4 6" xfId="685"/>
    <cellStyle name="Обычный 11 2 2 2 4 7" xfId="686"/>
    <cellStyle name="Обычный 11 2 2 2 4 8" xfId="687"/>
    <cellStyle name="Обычный 11 2 2 2 5" xfId="688"/>
    <cellStyle name="Обычный 11 2 2 2 5 2" xfId="689"/>
    <cellStyle name="Обычный 11 2 2 2 5 3" xfId="690"/>
    <cellStyle name="Обычный 11 2 2 2 5 4" xfId="691"/>
    <cellStyle name="Обычный 11 2 2 2 5 5" xfId="692"/>
    <cellStyle name="Обычный 11 2 2 2 5 6" xfId="693"/>
    <cellStyle name="Обычный 11 2 2 2 5 7" xfId="694"/>
    <cellStyle name="Обычный 11 2 2 2 5 8" xfId="695"/>
    <cellStyle name="Обычный 11 2 2 2 6" xfId="696"/>
    <cellStyle name="Обычный 11 2 2 2 6 2" xfId="697"/>
    <cellStyle name="Обычный 11 2 2 2 6 3" xfId="698"/>
    <cellStyle name="Обычный 11 2 2 2 6 4" xfId="699"/>
    <cellStyle name="Обычный 11 2 2 2 6 5" xfId="700"/>
    <cellStyle name="Обычный 11 2 2 2 6 6" xfId="701"/>
    <cellStyle name="Обычный 11 2 2 2 6 7" xfId="702"/>
    <cellStyle name="Обычный 11 2 2 2 6 8" xfId="703"/>
    <cellStyle name="Обычный 11 2 2 2 7" xfId="704"/>
    <cellStyle name="Обычный 11 2 2 2 7 2" xfId="705"/>
    <cellStyle name="Обычный 11 2 2 2 7 3" xfId="706"/>
    <cellStyle name="Обычный 11 2 2 2 7 4" xfId="707"/>
    <cellStyle name="Обычный 11 2 2 2 7 5" xfId="708"/>
    <cellStyle name="Обычный 11 2 2 2 7 6" xfId="709"/>
    <cellStyle name="Обычный 11 2 2 2 7 7" xfId="710"/>
    <cellStyle name="Обычный 11 2 2 2 7 8" xfId="711"/>
    <cellStyle name="Обычный 11 2 2 2 8" xfId="712"/>
    <cellStyle name="Обычный 11 2 2 2 8 2" xfId="713"/>
    <cellStyle name="Обычный 11 2 2 2 8 3" xfId="714"/>
    <cellStyle name="Обычный 11 2 2 2 8 4" xfId="715"/>
    <cellStyle name="Обычный 11 2 2 2 8 5" xfId="716"/>
    <cellStyle name="Обычный 11 2 2 2 8 6" xfId="717"/>
    <cellStyle name="Обычный 11 2 2 2 8 7" xfId="718"/>
    <cellStyle name="Обычный 11 2 2 2 8 8" xfId="719"/>
    <cellStyle name="Обычный 11 2 2 2 9" xfId="720"/>
    <cellStyle name="Обычный 11 2 2 20" xfId="721"/>
    <cellStyle name="Обычный 11 2 2 21" xfId="722"/>
    <cellStyle name="Обычный 11 2 2 22" xfId="723"/>
    <cellStyle name="Обычный 11 2 2 3" xfId="724"/>
    <cellStyle name="Обычный 11 2 2 3 10" xfId="725"/>
    <cellStyle name="Обычный 11 2 2 3 11" xfId="726"/>
    <cellStyle name="Обычный 11 2 2 3 12" xfId="727"/>
    <cellStyle name="Обычный 11 2 2 3 13" xfId="728"/>
    <cellStyle name="Обычный 11 2 2 3 14" xfId="729"/>
    <cellStyle name="Обычный 11 2 2 3 15" xfId="730"/>
    <cellStyle name="Обычный 11 2 2 3 16" xfId="731"/>
    <cellStyle name="Обычный 11 2 2 3 17" xfId="732"/>
    <cellStyle name="Обычный 11 2 2 3 18" xfId="733"/>
    <cellStyle name="Обычный 11 2 2 3 2" xfId="734"/>
    <cellStyle name="Обычный 11 2 2 3 2 2" xfId="735"/>
    <cellStyle name="Обычный 11 2 2 3 2 3" xfId="736"/>
    <cellStyle name="Обычный 11 2 2 3 2 4" xfId="737"/>
    <cellStyle name="Обычный 11 2 2 3 2 5" xfId="738"/>
    <cellStyle name="Обычный 11 2 2 3 2 6" xfId="739"/>
    <cellStyle name="Обычный 11 2 2 3 2 7" xfId="740"/>
    <cellStyle name="Обычный 11 2 2 3 2 8" xfId="741"/>
    <cellStyle name="Обычный 11 2 2 3 3" xfId="742"/>
    <cellStyle name="Обычный 11 2 2 3 3 2" xfId="743"/>
    <cellStyle name="Обычный 11 2 2 3 3 3" xfId="744"/>
    <cellStyle name="Обычный 11 2 2 3 3 4" xfId="745"/>
    <cellStyle name="Обычный 11 2 2 3 3 5" xfId="746"/>
    <cellStyle name="Обычный 11 2 2 3 3 6" xfId="747"/>
    <cellStyle name="Обычный 11 2 2 3 3 7" xfId="748"/>
    <cellStyle name="Обычный 11 2 2 3 3 8" xfId="749"/>
    <cellStyle name="Обычный 11 2 2 3 4" xfId="750"/>
    <cellStyle name="Обычный 11 2 2 3 4 2" xfId="751"/>
    <cellStyle name="Обычный 11 2 2 3 4 3" xfId="752"/>
    <cellStyle name="Обычный 11 2 2 3 4 4" xfId="753"/>
    <cellStyle name="Обычный 11 2 2 3 4 5" xfId="754"/>
    <cellStyle name="Обычный 11 2 2 3 4 6" xfId="755"/>
    <cellStyle name="Обычный 11 2 2 3 4 7" xfId="756"/>
    <cellStyle name="Обычный 11 2 2 3 4 8" xfId="757"/>
    <cellStyle name="Обычный 11 2 2 3 5" xfId="758"/>
    <cellStyle name="Обычный 11 2 2 3 5 2" xfId="759"/>
    <cellStyle name="Обычный 11 2 2 3 5 3" xfId="760"/>
    <cellStyle name="Обычный 11 2 2 3 5 4" xfId="761"/>
    <cellStyle name="Обычный 11 2 2 3 5 5" xfId="762"/>
    <cellStyle name="Обычный 11 2 2 3 5 6" xfId="763"/>
    <cellStyle name="Обычный 11 2 2 3 5 7" xfId="764"/>
    <cellStyle name="Обычный 11 2 2 3 5 8" xfId="765"/>
    <cellStyle name="Обычный 11 2 2 3 6" xfId="766"/>
    <cellStyle name="Обычный 11 2 2 3 6 2" xfId="767"/>
    <cellStyle name="Обычный 11 2 2 3 6 3" xfId="768"/>
    <cellStyle name="Обычный 11 2 2 3 6 4" xfId="769"/>
    <cellStyle name="Обычный 11 2 2 3 6 5" xfId="770"/>
    <cellStyle name="Обычный 11 2 2 3 6 6" xfId="771"/>
    <cellStyle name="Обычный 11 2 2 3 6 7" xfId="772"/>
    <cellStyle name="Обычный 11 2 2 3 6 8" xfId="773"/>
    <cellStyle name="Обычный 11 2 2 3 7" xfId="774"/>
    <cellStyle name="Обычный 11 2 2 3 7 2" xfId="775"/>
    <cellStyle name="Обычный 11 2 2 3 7 3" xfId="776"/>
    <cellStyle name="Обычный 11 2 2 3 7 4" xfId="777"/>
    <cellStyle name="Обычный 11 2 2 3 7 5" xfId="778"/>
    <cellStyle name="Обычный 11 2 2 3 7 6" xfId="779"/>
    <cellStyle name="Обычный 11 2 2 3 7 7" xfId="780"/>
    <cellStyle name="Обычный 11 2 2 3 7 8" xfId="781"/>
    <cellStyle name="Обычный 11 2 2 3 8" xfId="782"/>
    <cellStyle name="Обычный 11 2 2 3 8 2" xfId="783"/>
    <cellStyle name="Обычный 11 2 2 3 8 3" xfId="784"/>
    <cellStyle name="Обычный 11 2 2 3 8 4" xfId="785"/>
    <cellStyle name="Обычный 11 2 2 3 8 5" xfId="786"/>
    <cellStyle name="Обычный 11 2 2 3 8 6" xfId="787"/>
    <cellStyle name="Обычный 11 2 2 3 8 7" xfId="788"/>
    <cellStyle name="Обычный 11 2 2 3 8 8" xfId="789"/>
    <cellStyle name="Обычный 11 2 2 3 9" xfId="790"/>
    <cellStyle name="Обычный 11 2 2 4" xfId="791"/>
    <cellStyle name="Обычный 11 2 2 4 2" xfId="792"/>
    <cellStyle name="Обычный 11 2 2 4 3" xfId="793"/>
    <cellStyle name="Обычный 11 2 2 4 4" xfId="794"/>
    <cellStyle name="Обычный 11 2 2 4 5" xfId="795"/>
    <cellStyle name="Обычный 11 2 2 4 6" xfId="796"/>
    <cellStyle name="Обычный 11 2 2 4 7" xfId="797"/>
    <cellStyle name="Обычный 11 2 2 4 8" xfId="798"/>
    <cellStyle name="Обычный 11 2 2 5" xfId="799"/>
    <cellStyle name="Обычный 11 2 2 5 2" xfId="800"/>
    <cellStyle name="Обычный 11 2 2 5 3" xfId="801"/>
    <cellStyle name="Обычный 11 2 2 5 4" xfId="802"/>
    <cellStyle name="Обычный 11 2 2 5 5" xfId="803"/>
    <cellStyle name="Обычный 11 2 2 5 6" xfId="804"/>
    <cellStyle name="Обычный 11 2 2 5 7" xfId="805"/>
    <cellStyle name="Обычный 11 2 2 5 8" xfId="806"/>
    <cellStyle name="Обычный 11 2 2 6" xfId="807"/>
    <cellStyle name="Обычный 11 2 2 6 2" xfId="808"/>
    <cellStyle name="Обычный 11 2 2 6 3" xfId="809"/>
    <cellStyle name="Обычный 11 2 2 6 4" xfId="810"/>
    <cellStyle name="Обычный 11 2 2 6 5" xfId="811"/>
    <cellStyle name="Обычный 11 2 2 6 6" xfId="812"/>
    <cellStyle name="Обычный 11 2 2 6 7" xfId="813"/>
    <cellStyle name="Обычный 11 2 2 6 8" xfId="814"/>
    <cellStyle name="Обычный 11 2 2 7" xfId="815"/>
    <cellStyle name="Обычный 11 2 2 7 2" xfId="816"/>
    <cellStyle name="Обычный 11 2 2 7 3" xfId="817"/>
    <cellStyle name="Обычный 11 2 2 7 4" xfId="818"/>
    <cellStyle name="Обычный 11 2 2 7 5" xfId="819"/>
    <cellStyle name="Обычный 11 2 2 7 6" xfId="820"/>
    <cellStyle name="Обычный 11 2 2 7 7" xfId="821"/>
    <cellStyle name="Обычный 11 2 2 7 8" xfId="822"/>
    <cellStyle name="Обычный 11 2 2 8" xfId="823"/>
    <cellStyle name="Обычный 11 2 2 8 2" xfId="824"/>
    <cellStyle name="Обычный 11 2 2 8 3" xfId="825"/>
    <cellStyle name="Обычный 11 2 2 8 4" xfId="826"/>
    <cellStyle name="Обычный 11 2 2 8 5" xfId="827"/>
    <cellStyle name="Обычный 11 2 2 8 6" xfId="828"/>
    <cellStyle name="Обычный 11 2 2 8 7" xfId="829"/>
    <cellStyle name="Обычный 11 2 2 8 8" xfId="830"/>
    <cellStyle name="Обычный 11 2 2 9" xfId="831"/>
    <cellStyle name="Обычный 11 2 2 9 2" xfId="832"/>
    <cellStyle name="Обычный 11 2 2 9 3" xfId="833"/>
    <cellStyle name="Обычный 11 2 2 9 4" xfId="834"/>
    <cellStyle name="Обычный 11 2 2 9 5" xfId="835"/>
    <cellStyle name="Обычный 11 2 2 9 6" xfId="836"/>
    <cellStyle name="Обычный 11 2 2 9 7" xfId="837"/>
    <cellStyle name="Обычный 11 2 2 9 8" xfId="838"/>
    <cellStyle name="Обычный 11 2 3" xfId="839"/>
    <cellStyle name="Обычный 11 2 3 2" xfId="840"/>
    <cellStyle name="Обычный 11 2 4" xfId="841"/>
    <cellStyle name="Обычный 11 3" xfId="842"/>
    <cellStyle name="Обычный 11 3 10" xfId="843"/>
    <cellStyle name="Обычный 11 3 10 2" xfId="844"/>
    <cellStyle name="Обычный 11 3 10 3" xfId="845"/>
    <cellStyle name="Обычный 11 3 10 4" xfId="846"/>
    <cellStyle name="Обычный 11 3 10 5" xfId="847"/>
    <cellStyle name="Обычный 11 3 10 6" xfId="848"/>
    <cellStyle name="Обычный 11 3 10 7" xfId="849"/>
    <cellStyle name="Обычный 11 3 10 8" xfId="850"/>
    <cellStyle name="Обычный 11 3 11" xfId="851"/>
    <cellStyle name="Обычный 11 3 12" xfId="852"/>
    <cellStyle name="Обычный 11 3 13" xfId="853"/>
    <cellStyle name="Обычный 11 3 14" xfId="854"/>
    <cellStyle name="Обычный 11 3 15" xfId="855"/>
    <cellStyle name="Обычный 11 3 16" xfId="856"/>
    <cellStyle name="Обычный 11 3 17" xfId="857"/>
    <cellStyle name="Обычный 11 3 18" xfId="858"/>
    <cellStyle name="Обычный 11 3 19" xfId="859"/>
    <cellStyle name="Обычный 11 3 2" xfId="860"/>
    <cellStyle name="Обычный 11 3 2 10" xfId="861"/>
    <cellStyle name="Обычный 11 3 2 11" xfId="862"/>
    <cellStyle name="Обычный 11 3 2 12" xfId="863"/>
    <cellStyle name="Обычный 11 3 2 13" xfId="864"/>
    <cellStyle name="Обычный 11 3 2 14" xfId="865"/>
    <cellStyle name="Обычный 11 3 2 15" xfId="866"/>
    <cellStyle name="Обычный 11 3 2 16" xfId="867"/>
    <cellStyle name="Обычный 11 3 2 17" xfId="868"/>
    <cellStyle name="Обычный 11 3 2 18" xfId="869"/>
    <cellStyle name="Обычный 11 3 2 2" xfId="870"/>
    <cellStyle name="Обычный 11 3 2 2 2" xfId="871"/>
    <cellStyle name="Обычный 11 3 2 2 3" xfId="872"/>
    <cellStyle name="Обычный 11 3 2 2 4" xfId="873"/>
    <cellStyle name="Обычный 11 3 2 2 5" xfId="874"/>
    <cellStyle name="Обычный 11 3 2 2 6" xfId="875"/>
    <cellStyle name="Обычный 11 3 2 2 7" xfId="876"/>
    <cellStyle name="Обычный 11 3 2 2 8" xfId="877"/>
    <cellStyle name="Обычный 11 3 2 3" xfId="878"/>
    <cellStyle name="Обычный 11 3 2 3 2" xfId="879"/>
    <cellStyle name="Обычный 11 3 2 3 3" xfId="880"/>
    <cellStyle name="Обычный 11 3 2 3 4" xfId="881"/>
    <cellStyle name="Обычный 11 3 2 3 5" xfId="882"/>
    <cellStyle name="Обычный 11 3 2 3 6" xfId="883"/>
    <cellStyle name="Обычный 11 3 2 3 7" xfId="884"/>
    <cellStyle name="Обычный 11 3 2 3 8" xfId="885"/>
    <cellStyle name="Обычный 11 3 2 4" xfId="886"/>
    <cellStyle name="Обычный 11 3 2 4 2" xfId="887"/>
    <cellStyle name="Обычный 11 3 2 4 3" xfId="888"/>
    <cellStyle name="Обычный 11 3 2 4 4" xfId="889"/>
    <cellStyle name="Обычный 11 3 2 4 5" xfId="890"/>
    <cellStyle name="Обычный 11 3 2 4 6" xfId="891"/>
    <cellStyle name="Обычный 11 3 2 4 7" xfId="892"/>
    <cellStyle name="Обычный 11 3 2 4 8" xfId="893"/>
    <cellStyle name="Обычный 11 3 2 5" xfId="894"/>
    <cellStyle name="Обычный 11 3 2 5 2" xfId="895"/>
    <cellStyle name="Обычный 11 3 2 5 3" xfId="896"/>
    <cellStyle name="Обычный 11 3 2 5 4" xfId="897"/>
    <cellStyle name="Обычный 11 3 2 5 5" xfId="898"/>
    <cellStyle name="Обычный 11 3 2 5 6" xfId="899"/>
    <cellStyle name="Обычный 11 3 2 5 7" xfId="900"/>
    <cellStyle name="Обычный 11 3 2 5 8" xfId="901"/>
    <cellStyle name="Обычный 11 3 2 6" xfId="902"/>
    <cellStyle name="Обычный 11 3 2 6 2" xfId="903"/>
    <cellStyle name="Обычный 11 3 2 6 3" xfId="904"/>
    <cellStyle name="Обычный 11 3 2 6 4" xfId="905"/>
    <cellStyle name="Обычный 11 3 2 6 5" xfId="906"/>
    <cellStyle name="Обычный 11 3 2 6 6" xfId="907"/>
    <cellStyle name="Обычный 11 3 2 6 7" xfId="908"/>
    <cellStyle name="Обычный 11 3 2 6 8" xfId="909"/>
    <cellStyle name="Обычный 11 3 2 7" xfId="910"/>
    <cellStyle name="Обычный 11 3 2 7 2" xfId="911"/>
    <cellStyle name="Обычный 11 3 2 7 3" xfId="912"/>
    <cellStyle name="Обычный 11 3 2 7 4" xfId="913"/>
    <cellStyle name="Обычный 11 3 2 7 5" xfId="914"/>
    <cellStyle name="Обычный 11 3 2 7 6" xfId="915"/>
    <cellStyle name="Обычный 11 3 2 7 7" xfId="916"/>
    <cellStyle name="Обычный 11 3 2 7 8" xfId="917"/>
    <cellStyle name="Обычный 11 3 2 8" xfId="918"/>
    <cellStyle name="Обычный 11 3 2 8 2" xfId="919"/>
    <cellStyle name="Обычный 11 3 2 8 3" xfId="920"/>
    <cellStyle name="Обычный 11 3 2 8 4" xfId="921"/>
    <cellStyle name="Обычный 11 3 2 8 5" xfId="922"/>
    <cellStyle name="Обычный 11 3 2 8 6" xfId="923"/>
    <cellStyle name="Обычный 11 3 2 8 7" xfId="924"/>
    <cellStyle name="Обычный 11 3 2 8 8" xfId="925"/>
    <cellStyle name="Обычный 11 3 2 9" xfId="926"/>
    <cellStyle name="Обычный 11 3 20" xfId="927"/>
    <cellStyle name="Обычный 11 3 21" xfId="928"/>
    <cellStyle name="Обычный 11 3 22" xfId="929"/>
    <cellStyle name="Обычный 11 3 3" xfId="930"/>
    <cellStyle name="Обычный 11 3 3 10" xfId="931"/>
    <cellStyle name="Обычный 11 3 3 11" xfId="932"/>
    <cellStyle name="Обычный 11 3 3 12" xfId="933"/>
    <cellStyle name="Обычный 11 3 3 13" xfId="934"/>
    <cellStyle name="Обычный 11 3 3 14" xfId="935"/>
    <cellStyle name="Обычный 11 3 3 15" xfId="936"/>
    <cellStyle name="Обычный 11 3 3 16" xfId="937"/>
    <cellStyle name="Обычный 11 3 3 17" xfId="938"/>
    <cellStyle name="Обычный 11 3 3 18" xfId="939"/>
    <cellStyle name="Обычный 11 3 3 2" xfId="940"/>
    <cellStyle name="Обычный 11 3 3 2 2" xfId="941"/>
    <cellStyle name="Обычный 11 3 3 2 3" xfId="942"/>
    <cellStyle name="Обычный 11 3 3 2 4" xfId="943"/>
    <cellStyle name="Обычный 11 3 3 2 5" xfId="944"/>
    <cellStyle name="Обычный 11 3 3 2 6" xfId="945"/>
    <cellStyle name="Обычный 11 3 3 2 7" xfId="946"/>
    <cellStyle name="Обычный 11 3 3 2 8" xfId="947"/>
    <cellStyle name="Обычный 11 3 3 3" xfId="948"/>
    <cellStyle name="Обычный 11 3 3 3 2" xfId="949"/>
    <cellStyle name="Обычный 11 3 3 3 3" xfId="950"/>
    <cellStyle name="Обычный 11 3 3 3 4" xfId="951"/>
    <cellStyle name="Обычный 11 3 3 3 5" xfId="952"/>
    <cellStyle name="Обычный 11 3 3 3 6" xfId="953"/>
    <cellStyle name="Обычный 11 3 3 3 7" xfId="954"/>
    <cellStyle name="Обычный 11 3 3 3 8" xfId="955"/>
    <cellStyle name="Обычный 11 3 3 4" xfId="956"/>
    <cellStyle name="Обычный 11 3 3 4 2" xfId="957"/>
    <cellStyle name="Обычный 11 3 3 4 3" xfId="958"/>
    <cellStyle name="Обычный 11 3 3 4 4" xfId="959"/>
    <cellStyle name="Обычный 11 3 3 4 5" xfId="960"/>
    <cellStyle name="Обычный 11 3 3 4 6" xfId="961"/>
    <cellStyle name="Обычный 11 3 3 4 7" xfId="962"/>
    <cellStyle name="Обычный 11 3 3 4 8" xfId="963"/>
    <cellStyle name="Обычный 11 3 3 5" xfId="964"/>
    <cellStyle name="Обычный 11 3 3 5 2" xfId="965"/>
    <cellStyle name="Обычный 11 3 3 5 3" xfId="966"/>
    <cellStyle name="Обычный 11 3 3 5 4" xfId="967"/>
    <cellStyle name="Обычный 11 3 3 5 5" xfId="968"/>
    <cellStyle name="Обычный 11 3 3 5 6" xfId="969"/>
    <cellStyle name="Обычный 11 3 3 5 7" xfId="970"/>
    <cellStyle name="Обычный 11 3 3 5 8" xfId="971"/>
    <cellStyle name="Обычный 11 3 3 6" xfId="972"/>
    <cellStyle name="Обычный 11 3 3 6 2" xfId="973"/>
    <cellStyle name="Обычный 11 3 3 6 3" xfId="974"/>
    <cellStyle name="Обычный 11 3 3 6 4" xfId="975"/>
    <cellStyle name="Обычный 11 3 3 6 5" xfId="976"/>
    <cellStyle name="Обычный 11 3 3 6 6" xfId="977"/>
    <cellStyle name="Обычный 11 3 3 6 7" xfId="978"/>
    <cellStyle name="Обычный 11 3 3 6 8" xfId="979"/>
    <cellStyle name="Обычный 11 3 3 7" xfId="980"/>
    <cellStyle name="Обычный 11 3 3 7 2" xfId="981"/>
    <cellStyle name="Обычный 11 3 3 7 3" xfId="982"/>
    <cellStyle name="Обычный 11 3 3 7 4" xfId="983"/>
    <cellStyle name="Обычный 11 3 3 7 5" xfId="984"/>
    <cellStyle name="Обычный 11 3 3 7 6" xfId="985"/>
    <cellStyle name="Обычный 11 3 3 7 7" xfId="986"/>
    <cellStyle name="Обычный 11 3 3 7 8" xfId="987"/>
    <cellStyle name="Обычный 11 3 3 8" xfId="988"/>
    <cellStyle name="Обычный 11 3 3 8 2" xfId="989"/>
    <cellStyle name="Обычный 11 3 3 8 3" xfId="990"/>
    <cellStyle name="Обычный 11 3 3 8 4" xfId="991"/>
    <cellStyle name="Обычный 11 3 3 8 5" xfId="992"/>
    <cellStyle name="Обычный 11 3 3 8 6" xfId="993"/>
    <cellStyle name="Обычный 11 3 3 8 7" xfId="994"/>
    <cellStyle name="Обычный 11 3 3 8 8" xfId="995"/>
    <cellStyle name="Обычный 11 3 3 9" xfId="996"/>
    <cellStyle name="Обычный 11 3 4" xfId="997"/>
    <cellStyle name="Обычный 11 3 4 2" xfId="998"/>
    <cellStyle name="Обычный 11 3 4 3" xfId="999"/>
    <cellStyle name="Обычный 11 3 4 4" xfId="1000"/>
    <cellStyle name="Обычный 11 3 4 5" xfId="1001"/>
    <cellStyle name="Обычный 11 3 4 6" xfId="1002"/>
    <cellStyle name="Обычный 11 3 4 7" xfId="1003"/>
    <cellStyle name="Обычный 11 3 4 8" xfId="1004"/>
    <cellStyle name="Обычный 11 3 5" xfId="1005"/>
    <cellStyle name="Обычный 11 3 5 2" xfId="1006"/>
    <cellStyle name="Обычный 11 3 5 3" xfId="1007"/>
    <cellStyle name="Обычный 11 3 5 4" xfId="1008"/>
    <cellStyle name="Обычный 11 3 5 5" xfId="1009"/>
    <cellStyle name="Обычный 11 3 5 6" xfId="1010"/>
    <cellStyle name="Обычный 11 3 5 7" xfId="1011"/>
    <cellStyle name="Обычный 11 3 5 8" xfId="1012"/>
    <cellStyle name="Обычный 11 3 6" xfId="1013"/>
    <cellStyle name="Обычный 11 3 6 2" xfId="1014"/>
    <cellStyle name="Обычный 11 3 6 3" xfId="1015"/>
    <cellStyle name="Обычный 11 3 6 4" xfId="1016"/>
    <cellStyle name="Обычный 11 3 6 5" xfId="1017"/>
    <cellStyle name="Обычный 11 3 6 6" xfId="1018"/>
    <cellStyle name="Обычный 11 3 6 7" xfId="1019"/>
    <cellStyle name="Обычный 11 3 6 8" xfId="1020"/>
    <cellStyle name="Обычный 11 3 7" xfId="1021"/>
    <cellStyle name="Обычный 11 3 7 2" xfId="1022"/>
    <cellStyle name="Обычный 11 3 7 3" xfId="1023"/>
    <cellStyle name="Обычный 11 3 7 4" xfId="1024"/>
    <cellStyle name="Обычный 11 3 7 5" xfId="1025"/>
    <cellStyle name="Обычный 11 3 7 6" xfId="1026"/>
    <cellStyle name="Обычный 11 3 7 7" xfId="1027"/>
    <cellStyle name="Обычный 11 3 7 8" xfId="1028"/>
    <cellStyle name="Обычный 11 3 8" xfId="1029"/>
    <cellStyle name="Обычный 11 3 8 2" xfId="1030"/>
    <cellStyle name="Обычный 11 3 8 3" xfId="1031"/>
    <cellStyle name="Обычный 11 3 8 4" xfId="1032"/>
    <cellStyle name="Обычный 11 3 8 5" xfId="1033"/>
    <cellStyle name="Обычный 11 3 8 6" xfId="1034"/>
    <cellStyle name="Обычный 11 3 8 7" xfId="1035"/>
    <cellStyle name="Обычный 11 3 8 8" xfId="1036"/>
    <cellStyle name="Обычный 11 3 9" xfId="1037"/>
    <cellStyle name="Обычный 11 3 9 2" xfId="1038"/>
    <cellStyle name="Обычный 11 3 9 3" xfId="1039"/>
    <cellStyle name="Обычный 11 3 9 4" xfId="1040"/>
    <cellStyle name="Обычный 11 3 9 5" xfId="1041"/>
    <cellStyle name="Обычный 11 3 9 6" xfId="1042"/>
    <cellStyle name="Обычный 11 3 9 7" xfId="1043"/>
    <cellStyle name="Обычный 11 3 9 8" xfId="1044"/>
    <cellStyle name="Обычный 11 4" xfId="1045"/>
    <cellStyle name="Обычный 11 4 10" xfId="1046"/>
    <cellStyle name="Обычный 11 4 10 2" xfId="1047"/>
    <cellStyle name="Обычный 11 4 10 3" xfId="1048"/>
    <cellStyle name="Обычный 11 4 10 4" xfId="1049"/>
    <cellStyle name="Обычный 11 4 10 5" xfId="1050"/>
    <cellStyle name="Обычный 11 4 10 6" xfId="1051"/>
    <cellStyle name="Обычный 11 4 10 7" xfId="1052"/>
    <cellStyle name="Обычный 11 4 10 8" xfId="1053"/>
    <cellStyle name="Обычный 11 4 11" xfId="1054"/>
    <cellStyle name="Обычный 11 4 12" xfId="1055"/>
    <cellStyle name="Обычный 11 4 13" xfId="1056"/>
    <cellStyle name="Обычный 11 4 14" xfId="1057"/>
    <cellStyle name="Обычный 11 4 15" xfId="1058"/>
    <cellStyle name="Обычный 11 4 16" xfId="1059"/>
    <cellStyle name="Обычный 11 4 17" xfId="1060"/>
    <cellStyle name="Обычный 11 4 18" xfId="1061"/>
    <cellStyle name="Обычный 11 4 19" xfId="1062"/>
    <cellStyle name="Обычный 11 4 2" xfId="1063"/>
    <cellStyle name="Обычный 11 4 2 10" xfId="1064"/>
    <cellStyle name="Обычный 11 4 2 11" xfId="1065"/>
    <cellStyle name="Обычный 11 4 2 12" xfId="1066"/>
    <cellStyle name="Обычный 11 4 2 13" xfId="1067"/>
    <cellStyle name="Обычный 11 4 2 14" xfId="1068"/>
    <cellStyle name="Обычный 11 4 2 15" xfId="1069"/>
    <cellStyle name="Обычный 11 4 2 16" xfId="1070"/>
    <cellStyle name="Обычный 11 4 2 17" xfId="1071"/>
    <cellStyle name="Обычный 11 4 2 18" xfId="1072"/>
    <cellStyle name="Обычный 11 4 2 2" xfId="1073"/>
    <cellStyle name="Обычный 11 4 2 2 2" xfId="1074"/>
    <cellStyle name="Обычный 11 4 2 2 3" xfId="1075"/>
    <cellStyle name="Обычный 11 4 2 2 4" xfId="1076"/>
    <cellStyle name="Обычный 11 4 2 2 5" xfId="1077"/>
    <cellStyle name="Обычный 11 4 2 2 6" xfId="1078"/>
    <cellStyle name="Обычный 11 4 2 2 7" xfId="1079"/>
    <cellStyle name="Обычный 11 4 2 2 8" xfId="1080"/>
    <cellStyle name="Обычный 11 4 2 3" xfId="1081"/>
    <cellStyle name="Обычный 11 4 2 3 2" xfId="1082"/>
    <cellStyle name="Обычный 11 4 2 3 3" xfId="1083"/>
    <cellStyle name="Обычный 11 4 2 3 4" xfId="1084"/>
    <cellStyle name="Обычный 11 4 2 3 5" xfId="1085"/>
    <cellStyle name="Обычный 11 4 2 3 6" xfId="1086"/>
    <cellStyle name="Обычный 11 4 2 3 7" xfId="1087"/>
    <cellStyle name="Обычный 11 4 2 3 8" xfId="1088"/>
    <cellStyle name="Обычный 11 4 2 4" xfId="1089"/>
    <cellStyle name="Обычный 11 4 2 4 2" xfId="1090"/>
    <cellStyle name="Обычный 11 4 2 4 3" xfId="1091"/>
    <cellStyle name="Обычный 11 4 2 4 4" xfId="1092"/>
    <cellStyle name="Обычный 11 4 2 4 5" xfId="1093"/>
    <cellStyle name="Обычный 11 4 2 4 6" xfId="1094"/>
    <cellStyle name="Обычный 11 4 2 4 7" xfId="1095"/>
    <cellStyle name="Обычный 11 4 2 4 8" xfId="1096"/>
    <cellStyle name="Обычный 11 4 2 5" xfId="1097"/>
    <cellStyle name="Обычный 11 4 2 5 2" xfId="1098"/>
    <cellStyle name="Обычный 11 4 2 5 3" xfId="1099"/>
    <cellStyle name="Обычный 11 4 2 5 4" xfId="1100"/>
    <cellStyle name="Обычный 11 4 2 5 5" xfId="1101"/>
    <cellStyle name="Обычный 11 4 2 5 6" xfId="1102"/>
    <cellStyle name="Обычный 11 4 2 5 7" xfId="1103"/>
    <cellStyle name="Обычный 11 4 2 5 8" xfId="1104"/>
    <cellStyle name="Обычный 11 4 2 6" xfId="1105"/>
    <cellStyle name="Обычный 11 4 2 6 2" xfId="1106"/>
    <cellStyle name="Обычный 11 4 2 6 3" xfId="1107"/>
    <cellStyle name="Обычный 11 4 2 6 4" xfId="1108"/>
    <cellStyle name="Обычный 11 4 2 6 5" xfId="1109"/>
    <cellStyle name="Обычный 11 4 2 6 6" xfId="1110"/>
    <cellStyle name="Обычный 11 4 2 6 7" xfId="1111"/>
    <cellStyle name="Обычный 11 4 2 6 8" xfId="1112"/>
    <cellStyle name="Обычный 11 4 2 7" xfId="1113"/>
    <cellStyle name="Обычный 11 4 2 7 2" xfId="1114"/>
    <cellStyle name="Обычный 11 4 2 7 3" xfId="1115"/>
    <cellStyle name="Обычный 11 4 2 7 4" xfId="1116"/>
    <cellStyle name="Обычный 11 4 2 7 5" xfId="1117"/>
    <cellStyle name="Обычный 11 4 2 7 6" xfId="1118"/>
    <cellStyle name="Обычный 11 4 2 7 7" xfId="1119"/>
    <cellStyle name="Обычный 11 4 2 7 8" xfId="1120"/>
    <cellStyle name="Обычный 11 4 2 8" xfId="1121"/>
    <cellStyle name="Обычный 11 4 2 8 2" xfId="1122"/>
    <cellStyle name="Обычный 11 4 2 8 3" xfId="1123"/>
    <cellStyle name="Обычный 11 4 2 8 4" xfId="1124"/>
    <cellStyle name="Обычный 11 4 2 8 5" xfId="1125"/>
    <cellStyle name="Обычный 11 4 2 8 6" xfId="1126"/>
    <cellStyle name="Обычный 11 4 2 8 7" xfId="1127"/>
    <cellStyle name="Обычный 11 4 2 8 8" xfId="1128"/>
    <cellStyle name="Обычный 11 4 2 9" xfId="1129"/>
    <cellStyle name="Обычный 11 4 20" xfId="1130"/>
    <cellStyle name="Обычный 11 4 21" xfId="1131"/>
    <cellStyle name="Обычный 11 4 22" xfId="1132"/>
    <cellStyle name="Обычный 11 4 3" xfId="1133"/>
    <cellStyle name="Обычный 11 4 3 10" xfId="1134"/>
    <cellStyle name="Обычный 11 4 3 11" xfId="1135"/>
    <cellStyle name="Обычный 11 4 3 12" xfId="1136"/>
    <cellStyle name="Обычный 11 4 3 13" xfId="1137"/>
    <cellStyle name="Обычный 11 4 3 14" xfId="1138"/>
    <cellStyle name="Обычный 11 4 3 15" xfId="1139"/>
    <cellStyle name="Обычный 11 4 3 16" xfId="1140"/>
    <cellStyle name="Обычный 11 4 3 17" xfId="1141"/>
    <cellStyle name="Обычный 11 4 3 18" xfId="1142"/>
    <cellStyle name="Обычный 11 4 3 2" xfId="1143"/>
    <cellStyle name="Обычный 11 4 3 2 2" xfId="1144"/>
    <cellStyle name="Обычный 11 4 3 2 3" xfId="1145"/>
    <cellStyle name="Обычный 11 4 3 2 4" xfId="1146"/>
    <cellStyle name="Обычный 11 4 3 2 5" xfId="1147"/>
    <cellStyle name="Обычный 11 4 3 2 6" xfId="1148"/>
    <cellStyle name="Обычный 11 4 3 2 7" xfId="1149"/>
    <cellStyle name="Обычный 11 4 3 2 8" xfId="1150"/>
    <cellStyle name="Обычный 11 4 3 3" xfId="1151"/>
    <cellStyle name="Обычный 11 4 3 3 2" xfId="1152"/>
    <cellStyle name="Обычный 11 4 3 3 3" xfId="1153"/>
    <cellStyle name="Обычный 11 4 3 3 4" xfId="1154"/>
    <cellStyle name="Обычный 11 4 3 3 5" xfId="1155"/>
    <cellStyle name="Обычный 11 4 3 3 6" xfId="1156"/>
    <cellStyle name="Обычный 11 4 3 3 7" xfId="1157"/>
    <cellStyle name="Обычный 11 4 3 3 8" xfId="1158"/>
    <cellStyle name="Обычный 11 4 3 4" xfId="1159"/>
    <cellStyle name="Обычный 11 4 3 4 2" xfId="1160"/>
    <cellStyle name="Обычный 11 4 3 4 3" xfId="1161"/>
    <cellStyle name="Обычный 11 4 3 4 4" xfId="1162"/>
    <cellStyle name="Обычный 11 4 3 4 5" xfId="1163"/>
    <cellStyle name="Обычный 11 4 3 4 6" xfId="1164"/>
    <cellStyle name="Обычный 11 4 3 4 7" xfId="1165"/>
    <cellStyle name="Обычный 11 4 3 4 8" xfId="1166"/>
    <cellStyle name="Обычный 11 4 3 5" xfId="1167"/>
    <cellStyle name="Обычный 11 4 3 5 2" xfId="1168"/>
    <cellStyle name="Обычный 11 4 3 5 3" xfId="1169"/>
    <cellStyle name="Обычный 11 4 3 5 4" xfId="1170"/>
    <cellStyle name="Обычный 11 4 3 5 5" xfId="1171"/>
    <cellStyle name="Обычный 11 4 3 5 6" xfId="1172"/>
    <cellStyle name="Обычный 11 4 3 5 7" xfId="1173"/>
    <cellStyle name="Обычный 11 4 3 5 8" xfId="1174"/>
    <cellStyle name="Обычный 11 4 3 6" xfId="1175"/>
    <cellStyle name="Обычный 11 4 3 6 2" xfId="1176"/>
    <cellStyle name="Обычный 11 4 3 6 3" xfId="1177"/>
    <cellStyle name="Обычный 11 4 3 6 4" xfId="1178"/>
    <cellStyle name="Обычный 11 4 3 6 5" xfId="1179"/>
    <cellStyle name="Обычный 11 4 3 6 6" xfId="1180"/>
    <cellStyle name="Обычный 11 4 3 6 7" xfId="1181"/>
    <cellStyle name="Обычный 11 4 3 6 8" xfId="1182"/>
    <cellStyle name="Обычный 11 4 3 7" xfId="1183"/>
    <cellStyle name="Обычный 11 4 3 7 2" xfId="1184"/>
    <cellStyle name="Обычный 11 4 3 7 3" xfId="1185"/>
    <cellStyle name="Обычный 11 4 3 7 4" xfId="1186"/>
    <cellStyle name="Обычный 11 4 3 7 5" xfId="1187"/>
    <cellStyle name="Обычный 11 4 3 7 6" xfId="1188"/>
    <cellStyle name="Обычный 11 4 3 7 7" xfId="1189"/>
    <cellStyle name="Обычный 11 4 3 7 8" xfId="1190"/>
    <cellStyle name="Обычный 11 4 3 8" xfId="1191"/>
    <cellStyle name="Обычный 11 4 3 8 2" xfId="1192"/>
    <cellStyle name="Обычный 11 4 3 8 3" xfId="1193"/>
    <cellStyle name="Обычный 11 4 3 8 4" xfId="1194"/>
    <cellStyle name="Обычный 11 4 3 8 5" xfId="1195"/>
    <cellStyle name="Обычный 11 4 3 8 6" xfId="1196"/>
    <cellStyle name="Обычный 11 4 3 8 7" xfId="1197"/>
    <cellStyle name="Обычный 11 4 3 8 8" xfId="1198"/>
    <cellStyle name="Обычный 11 4 3 9" xfId="1199"/>
    <cellStyle name="Обычный 11 4 4" xfId="1200"/>
    <cellStyle name="Обычный 11 4 4 2" xfId="1201"/>
    <cellStyle name="Обычный 11 4 4 3" xfId="1202"/>
    <cellStyle name="Обычный 11 4 4 4" xfId="1203"/>
    <cellStyle name="Обычный 11 4 4 5" xfId="1204"/>
    <cellStyle name="Обычный 11 4 4 6" xfId="1205"/>
    <cellStyle name="Обычный 11 4 4 7" xfId="1206"/>
    <cellStyle name="Обычный 11 4 4 8" xfId="1207"/>
    <cellStyle name="Обычный 11 4 5" xfId="1208"/>
    <cellStyle name="Обычный 11 4 5 2" xfId="1209"/>
    <cellStyle name="Обычный 11 4 5 3" xfId="1210"/>
    <cellStyle name="Обычный 11 4 5 4" xfId="1211"/>
    <cellStyle name="Обычный 11 4 5 5" xfId="1212"/>
    <cellStyle name="Обычный 11 4 5 6" xfId="1213"/>
    <cellStyle name="Обычный 11 4 5 7" xfId="1214"/>
    <cellStyle name="Обычный 11 4 5 8" xfId="1215"/>
    <cellStyle name="Обычный 11 4 6" xfId="1216"/>
    <cellStyle name="Обычный 11 4 6 2" xfId="1217"/>
    <cellStyle name="Обычный 11 4 6 3" xfId="1218"/>
    <cellStyle name="Обычный 11 4 6 4" xfId="1219"/>
    <cellStyle name="Обычный 11 4 6 5" xfId="1220"/>
    <cellStyle name="Обычный 11 4 6 6" xfId="1221"/>
    <cellStyle name="Обычный 11 4 6 7" xfId="1222"/>
    <cellStyle name="Обычный 11 4 6 8" xfId="1223"/>
    <cellStyle name="Обычный 11 4 7" xfId="1224"/>
    <cellStyle name="Обычный 11 4 7 2" xfId="1225"/>
    <cellStyle name="Обычный 11 4 7 3" xfId="1226"/>
    <cellStyle name="Обычный 11 4 7 4" xfId="1227"/>
    <cellStyle name="Обычный 11 4 7 5" xfId="1228"/>
    <cellStyle name="Обычный 11 4 7 6" xfId="1229"/>
    <cellStyle name="Обычный 11 4 7 7" xfId="1230"/>
    <cellStyle name="Обычный 11 4 7 8" xfId="1231"/>
    <cellStyle name="Обычный 11 4 8" xfId="1232"/>
    <cellStyle name="Обычный 11 4 8 2" xfId="1233"/>
    <cellStyle name="Обычный 11 4 8 3" xfId="1234"/>
    <cellStyle name="Обычный 11 4 8 4" xfId="1235"/>
    <cellStyle name="Обычный 11 4 8 5" xfId="1236"/>
    <cellStyle name="Обычный 11 4 8 6" xfId="1237"/>
    <cellStyle name="Обычный 11 4 8 7" xfId="1238"/>
    <cellStyle name="Обычный 11 4 8 8" xfId="1239"/>
    <cellStyle name="Обычный 11 4 9" xfId="1240"/>
    <cellStyle name="Обычный 11 4 9 2" xfId="1241"/>
    <cellStyle name="Обычный 11 4 9 3" xfId="1242"/>
    <cellStyle name="Обычный 11 4 9 4" xfId="1243"/>
    <cellStyle name="Обычный 11 4 9 5" xfId="1244"/>
    <cellStyle name="Обычный 11 4 9 6" xfId="1245"/>
    <cellStyle name="Обычный 11 4 9 7" xfId="1246"/>
    <cellStyle name="Обычный 11 4 9 8" xfId="1247"/>
    <cellStyle name="Обычный 11 5" xfId="1248"/>
    <cellStyle name="Обычный 11 5 10" xfId="1249"/>
    <cellStyle name="Обычный 11 5 10 2" xfId="1250"/>
    <cellStyle name="Обычный 11 5 10 3" xfId="1251"/>
    <cellStyle name="Обычный 11 5 10 4" xfId="1252"/>
    <cellStyle name="Обычный 11 5 10 5" xfId="1253"/>
    <cellStyle name="Обычный 11 5 10 6" xfId="1254"/>
    <cellStyle name="Обычный 11 5 10 7" xfId="1255"/>
    <cellStyle name="Обычный 11 5 10 8" xfId="1256"/>
    <cellStyle name="Обычный 11 5 11" xfId="1257"/>
    <cellStyle name="Обычный 11 5 12" xfId="1258"/>
    <cellStyle name="Обычный 11 5 13" xfId="1259"/>
    <cellStyle name="Обычный 11 5 14" xfId="1260"/>
    <cellStyle name="Обычный 11 5 15" xfId="1261"/>
    <cellStyle name="Обычный 11 5 16" xfId="1262"/>
    <cellStyle name="Обычный 11 5 17" xfId="1263"/>
    <cellStyle name="Обычный 11 5 18" xfId="1264"/>
    <cellStyle name="Обычный 11 5 19" xfId="1265"/>
    <cellStyle name="Обычный 11 5 2" xfId="1266"/>
    <cellStyle name="Обычный 11 5 2 10" xfId="1267"/>
    <cellStyle name="Обычный 11 5 2 11" xfId="1268"/>
    <cellStyle name="Обычный 11 5 2 12" xfId="1269"/>
    <cellStyle name="Обычный 11 5 2 13" xfId="1270"/>
    <cellStyle name="Обычный 11 5 2 14" xfId="1271"/>
    <cellStyle name="Обычный 11 5 2 15" xfId="1272"/>
    <cellStyle name="Обычный 11 5 2 16" xfId="1273"/>
    <cellStyle name="Обычный 11 5 2 17" xfId="1274"/>
    <cellStyle name="Обычный 11 5 2 18" xfId="1275"/>
    <cellStyle name="Обычный 11 5 2 2" xfId="1276"/>
    <cellStyle name="Обычный 11 5 2 2 2" xfId="1277"/>
    <cellStyle name="Обычный 11 5 2 2 3" xfId="1278"/>
    <cellStyle name="Обычный 11 5 2 2 4" xfId="1279"/>
    <cellStyle name="Обычный 11 5 2 2 5" xfId="1280"/>
    <cellStyle name="Обычный 11 5 2 2 6" xfId="1281"/>
    <cellStyle name="Обычный 11 5 2 2 7" xfId="1282"/>
    <cellStyle name="Обычный 11 5 2 2 8" xfId="1283"/>
    <cellStyle name="Обычный 11 5 2 3" xfId="1284"/>
    <cellStyle name="Обычный 11 5 2 3 2" xfId="1285"/>
    <cellStyle name="Обычный 11 5 2 3 3" xfId="1286"/>
    <cellStyle name="Обычный 11 5 2 3 4" xfId="1287"/>
    <cellStyle name="Обычный 11 5 2 3 5" xfId="1288"/>
    <cellStyle name="Обычный 11 5 2 3 6" xfId="1289"/>
    <cellStyle name="Обычный 11 5 2 3 7" xfId="1290"/>
    <cellStyle name="Обычный 11 5 2 3 8" xfId="1291"/>
    <cellStyle name="Обычный 11 5 2 4" xfId="1292"/>
    <cellStyle name="Обычный 11 5 2 4 2" xfId="1293"/>
    <cellStyle name="Обычный 11 5 2 4 3" xfId="1294"/>
    <cellStyle name="Обычный 11 5 2 4 4" xfId="1295"/>
    <cellStyle name="Обычный 11 5 2 4 5" xfId="1296"/>
    <cellStyle name="Обычный 11 5 2 4 6" xfId="1297"/>
    <cellStyle name="Обычный 11 5 2 4 7" xfId="1298"/>
    <cellStyle name="Обычный 11 5 2 4 8" xfId="1299"/>
    <cellStyle name="Обычный 11 5 2 5" xfId="1300"/>
    <cellStyle name="Обычный 11 5 2 5 2" xfId="1301"/>
    <cellStyle name="Обычный 11 5 2 5 3" xfId="1302"/>
    <cellStyle name="Обычный 11 5 2 5 4" xfId="1303"/>
    <cellStyle name="Обычный 11 5 2 5 5" xfId="1304"/>
    <cellStyle name="Обычный 11 5 2 5 6" xfId="1305"/>
    <cellStyle name="Обычный 11 5 2 5 7" xfId="1306"/>
    <cellStyle name="Обычный 11 5 2 5 8" xfId="1307"/>
    <cellStyle name="Обычный 11 5 2 6" xfId="1308"/>
    <cellStyle name="Обычный 11 5 2 6 2" xfId="1309"/>
    <cellStyle name="Обычный 11 5 2 6 3" xfId="1310"/>
    <cellStyle name="Обычный 11 5 2 6 4" xfId="1311"/>
    <cellStyle name="Обычный 11 5 2 6 5" xfId="1312"/>
    <cellStyle name="Обычный 11 5 2 6 6" xfId="1313"/>
    <cellStyle name="Обычный 11 5 2 6 7" xfId="1314"/>
    <cellStyle name="Обычный 11 5 2 6 8" xfId="1315"/>
    <cellStyle name="Обычный 11 5 2 7" xfId="1316"/>
    <cellStyle name="Обычный 11 5 2 7 2" xfId="1317"/>
    <cellStyle name="Обычный 11 5 2 7 3" xfId="1318"/>
    <cellStyle name="Обычный 11 5 2 7 4" xfId="1319"/>
    <cellStyle name="Обычный 11 5 2 7 5" xfId="1320"/>
    <cellStyle name="Обычный 11 5 2 7 6" xfId="1321"/>
    <cellStyle name="Обычный 11 5 2 7 7" xfId="1322"/>
    <cellStyle name="Обычный 11 5 2 7 8" xfId="1323"/>
    <cellStyle name="Обычный 11 5 2 8" xfId="1324"/>
    <cellStyle name="Обычный 11 5 2 8 2" xfId="1325"/>
    <cellStyle name="Обычный 11 5 2 8 3" xfId="1326"/>
    <cellStyle name="Обычный 11 5 2 8 4" xfId="1327"/>
    <cellStyle name="Обычный 11 5 2 8 5" xfId="1328"/>
    <cellStyle name="Обычный 11 5 2 8 6" xfId="1329"/>
    <cellStyle name="Обычный 11 5 2 8 7" xfId="1330"/>
    <cellStyle name="Обычный 11 5 2 8 8" xfId="1331"/>
    <cellStyle name="Обычный 11 5 2 9" xfId="1332"/>
    <cellStyle name="Обычный 11 5 20" xfId="1333"/>
    <cellStyle name="Обычный 11 5 21" xfId="1334"/>
    <cellStyle name="Обычный 11 5 22" xfId="1335"/>
    <cellStyle name="Обычный 11 5 3" xfId="1336"/>
    <cellStyle name="Обычный 11 5 3 10" xfId="1337"/>
    <cellStyle name="Обычный 11 5 3 11" xfId="1338"/>
    <cellStyle name="Обычный 11 5 3 12" xfId="1339"/>
    <cellStyle name="Обычный 11 5 3 13" xfId="1340"/>
    <cellStyle name="Обычный 11 5 3 14" xfId="1341"/>
    <cellStyle name="Обычный 11 5 3 15" xfId="1342"/>
    <cellStyle name="Обычный 11 5 3 16" xfId="1343"/>
    <cellStyle name="Обычный 11 5 3 17" xfId="1344"/>
    <cellStyle name="Обычный 11 5 3 18" xfId="1345"/>
    <cellStyle name="Обычный 11 5 3 2" xfId="1346"/>
    <cellStyle name="Обычный 11 5 3 2 2" xfId="1347"/>
    <cellStyle name="Обычный 11 5 3 2 3" xfId="1348"/>
    <cellStyle name="Обычный 11 5 3 2 4" xfId="1349"/>
    <cellStyle name="Обычный 11 5 3 2 5" xfId="1350"/>
    <cellStyle name="Обычный 11 5 3 2 6" xfId="1351"/>
    <cellStyle name="Обычный 11 5 3 2 7" xfId="1352"/>
    <cellStyle name="Обычный 11 5 3 2 8" xfId="1353"/>
    <cellStyle name="Обычный 11 5 3 3" xfId="1354"/>
    <cellStyle name="Обычный 11 5 3 3 2" xfId="1355"/>
    <cellStyle name="Обычный 11 5 3 3 3" xfId="1356"/>
    <cellStyle name="Обычный 11 5 3 3 4" xfId="1357"/>
    <cellStyle name="Обычный 11 5 3 3 5" xfId="1358"/>
    <cellStyle name="Обычный 11 5 3 3 6" xfId="1359"/>
    <cellStyle name="Обычный 11 5 3 3 7" xfId="1360"/>
    <cellStyle name="Обычный 11 5 3 3 8" xfId="1361"/>
    <cellStyle name="Обычный 11 5 3 4" xfId="1362"/>
    <cellStyle name="Обычный 11 5 3 4 2" xfId="1363"/>
    <cellStyle name="Обычный 11 5 3 4 3" xfId="1364"/>
    <cellStyle name="Обычный 11 5 3 4 4" xfId="1365"/>
    <cellStyle name="Обычный 11 5 3 4 5" xfId="1366"/>
    <cellStyle name="Обычный 11 5 3 4 6" xfId="1367"/>
    <cellStyle name="Обычный 11 5 3 4 7" xfId="1368"/>
    <cellStyle name="Обычный 11 5 3 4 8" xfId="1369"/>
    <cellStyle name="Обычный 11 5 3 5" xfId="1370"/>
    <cellStyle name="Обычный 11 5 3 5 2" xfId="1371"/>
    <cellStyle name="Обычный 11 5 3 5 3" xfId="1372"/>
    <cellStyle name="Обычный 11 5 3 5 4" xfId="1373"/>
    <cellStyle name="Обычный 11 5 3 5 5" xfId="1374"/>
    <cellStyle name="Обычный 11 5 3 5 6" xfId="1375"/>
    <cellStyle name="Обычный 11 5 3 5 7" xfId="1376"/>
    <cellStyle name="Обычный 11 5 3 5 8" xfId="1377"/>
    <cellStyle name="Обычный 11 5 3 6" xfId="1378"/>
    <cellStyle name="Обычный 11 5 3 6 2" xfId="1379"/>
    <cellStyle name="Обычный 11 5 3 6 3" xfId="1380"/>
    <cellStyle name="Обычный 11 5 3 6 4" xfId="1381"/>
    <cellStyle name="Обычный 11 5 3 6 5" xfId="1382"/>
    <cellStyle name="Обычный 11 5 3 6 6" xfId="1383"/>
    <cellStyle name="Обычный 11 5 3 6 7" xfId="1384"/>
    <cellStyle name="Обычный 11 5 3 6 8" xfId="1385"/>
    <cellStyle name="Обычный 11 5 3 7" xfId="1386"/>
    <cellStyle name="Обычный 11 5 3 7 2" xfId="1387"/>
    <cellStyle name="Обычный 11 5 3 7 3" xfId="1388"/>
    <cellStyle name="Обычный 11 5 3 7 4" xfId="1389"/>
    <cellStyle name="Обычный 11 5 3 7 5" xfId="1390"/>
    <cellStyle name="Обычный 11 5 3 7 6" xfId="1391"/>
    <cellStyle name="Обычный 11 5 3 7 7" xfId="1392"/>
    <cellStyle name="Обычный 11 5 3 7 8" xfId="1393"/>
    <cellStyle name="Обычный 11 5 3 8" xfId="1394"/>
    <cellStyle name="Обычный 11 5 3 8 2" xfId="1395"/>
    <cellStyle name="Обычный 11 5 3 8 3" xfId="1396"/>
    <cellStyle name="Обычный 11 5 3 8 4" xfId="1397"/>
    <cellStyle name="Обычный 11 5 3 8 5" xfId="1398"/>
    <cellStyle name="Обычный 11 5 3 8 6" xfId="1399"/>
    <cellStyle name="Обычный 11 5 3 8 7" xfId="1400"/>
    <cellStyle name="Обычный 11 5 3 8 8" xfId="1401"/>
    <cellStyle name="Обычный 11 5 3 9" xfId="1402"/>
    <cellStyle name="Обычный 11 5 4" xfId="1403"/>
    <cellStyle name="Обычный 11 5 4 2" xfId="1404"/>
    <cellStyle name="Обычный 11 5 4 3" xfId="1405"/>
    <cellStyle name="Обычный 11 5 4 4" xfId="1406"/>
    <cellStyle name="Обычный 11 5 4 5" xfId="1407"/>
    <cellStyle name="Обычный 11 5 4 6" xfId="1408"/>
    <cellStyle name="Обычный 11 5 4 7" xfId="1409"/>
    <cellStyle name="Обычный 11 5 4 8" xfId="1410"/>
    <cellStyle name="Обычный 11 5 5" xfId="1411"/>
    <cellStyle name="Обычный 11 5 5 2" xfId="1412"/>
    <cellStyle name="Обычный 11 5 5 3" xfId="1413"/>
    <cellStyle name="Обычный 11 5 5 4" xfId="1414"/>
    <cellStyle name="Обычный 11 5 5 5" xfId="1415"/>
    <cellStyle name="Обычный 11 5 5 6" xfId="1416"/>
    <cellStyle name="Обычный 11 5 5 7" xfId="1417"/>
    <cellStyle name="Обычный 11 5 5 8" xfId="1418"/>
    <cellStyle name="Обычный 11 5 6" xfId="1419"/>
    <cellStyle name="Обычный 11 5 6 2" xfId="1420"/>
    <cellStyle name="Обычный 11 5 6 3" xfId="1421"/>
    <cellStyle name="Обычный 11 5 6 4" xfId="1422"/>
    <cellStyle name="Обычный 11 5 6 5" xfId="1423"/>
    <cellStyle name="Обычный 11 5 6 6" xfId="1424"/>
    <cellStyle name="Обычный 11 5 6 7" xfId="1425"/>
    <cellStyle name="Обычный 11 5 6 8" xfId="1426"/>
    <cellStyle name="Обычный 11 5 7" xfId="1427"/>
    <cellStyle name="Обычный 11 5 7 2" xfId="1428"/>
    <cellStyle name="Обычный 11 5 7 3" xfId="1429"/>
    <cellStyle name="Обычный 11 5 7 4" xfId="1430"/>
    <cellStyle name="Обычный 11 5 7 5" xfId="1431"/>
    <cellStyle name="Обычный 11 5 7 6" xfId="1432"/>
    <cellStyle name="Обычный 11 5 7 7" xfId="1433"/>
    <cellStyle name="Обычный 11 5 7 8" xfId="1434"/>
    <cellStyle name="Обычный 11 5 8" xfId="1435"/>
    <cellStyle name="Обычный 11 5 8 2" xfId="1436"/>
    <cellStyle name="Обычный 11 5 8 3" xfId="1437"/>
    <cellStyle name="Обычный 11 5 8 4" xfId="1438"/>
    <cellStyle name="Обычный 11 5 8 5" xfId="1439"/>
    <cellStyle name="Обычный 11 5 8 6" xfId="1440"/>
    <cellStyle name="Обычный 11 5 8 7" xfId="1441"/>
    <cellStyle name="Обычный 11 5 8 8" xfId="1442"/>
    <cellStyle name="Обычный 11 5 9" xfId="1443"/>
    <cellStyle name="Обычный 11 5 9 2" xfId="1444"/>
    <cellStyle name="Обычный 11 5 9 3" xfId="1445"/>
    <cellStyle name="Обычный 11 5 9 4" xfId="1446"/>
    <cellStyle name="Обычный 11 5 9 5" xfId="1447"/>
    <cellStyle name="Обычный 11 5 9 6" xfId="1448"/>
    <cellStyle name="Обычный 11 5 9 7" xfId="1449"/>
    <cellStyle name="Обычный 11 5 9 8" xfId="1450"/>
    <cellStyle name="Обычный 11 6" xfId="1451"/>
    <cellStyle name="Обычный 11 6 10" xfId="1452"/>
    <cellStyle name="Обычный 11 6 10 2" xfId="1453"/>
    <cellStyle name="Обычный 11 6 10 3" xfId="1454"/>
    <cellStyle name="Обычный 11 6 10 4" xfId="1455"/>
    <cellStyle name="Обычный 11 6 10 5" xfId="1456"/>
    <cellStyle name="Обычный 11 6 10 6" xfId="1457"/>
    <cellStyle name="Обычный 11 6 10 7" xfId="1458"/>
    <cellStyle name="Обычный 11 6 10 8" xfId="1459"/>
    <cellStyle name="Обычный 11 6 11" xfId="1460"/>
    <cellStyle name="Обычный 11 6 12" xfId="1461"/>
    <cellStyle name="Обычный 11 6 13" xfId="1462"/>
    <cellStyle name="Обычный 11 6 14" xfId="1463"/>
    <cellStyle name="Обычный 11 6 15" xfId="1464"/>
    <cellStyle name="Обычный 11 6 16" xfId="1465"/>
    <cellStyle name="Обычный 11 6 17" xfId="1466"/>
    <cellStyle name="Обычный 11 6 18" xfId="1467"/>
    <cellStyle name="Обычный 11 6 19" xfId="1468"/>
    <cellStyle name="Обычный 11 6 2" xfId="1469"/>
    <cellStyle name="Обычный 11 6 2 10" xfId="1470"/>
    <cellStyle name="Обычный 11 6 2 11" xfId="1471"/>
    <cellStyle name="Обычный 11 6 2 12" xfId="1472"/>
    <cellStyle name="Обычный 11 6 2 13" xfId="1473"/>
    <cellStyle name="Обычный 11 6 2 14" xfId="1474"/>
    <cellStyle name="Обычный 11 6 2 15" xfId="1475"/>
    <cellStyle name="Обычный 11 6 2 16" xfId="1476"/>
    <cellStyle name="Обычный 11 6 2 17" xfId="1477"/>
    <cellStyle name="Обычный 11 6 2 18" xfId="1478"/>
    <cellStyle name="Обычный 11 6 2 2" xfId="1479"/>
    <cellStyle name="Обычный 11 6 2 2 2" xfId="1480"/>
    <cellStyle name="Обычный 11 6 2 2 3" xfId="1481"/>
    <cellStyle name="Обычный 11 6 2 2 4" xfId="1482"/>
    <cellStyle name="Обычный 11 6 2 2 5" xfId="1483"/>
    <cellStyle name="Обычный 11 6 2 2 6" xfId="1484"/>
    <cellStyle name="Обычный 11 6 2 2 7" xfId="1485"/>
    <cellStyle name="Обычный 11 6 2 2 8" xfId="1486"/>
    <cellStyle name="Обычный 11 6 2 3" xfId="1487"/>
    <cellStyle name="Обычный 11 6 2 3 2" xfId="1488"/>
    <cellStyle name="Обычный 11 6 2 3 3" xfId="1489"/>
    <cellStyle name="Обычный 11 6 2 3 4" xfId="1490"/>
    <cellStyle name="Обычный 11 6 2 3 5" xfId="1491"/>
    <cellStyle name="Обычный 11 6 2 3 6" xfId="1492"/>
    <cellStyle name="Обычный 11 6 2 3 7" xfId="1493"/>
    <cellStyle name="Обычный 11 6 2 3 8" xfId="1494"/>
    <cellStyle name="Обычный 11 6 2 4" xfId="1495"/>
    <cellStyle name="Обычный 11 6 2 4 2" xfId="1496"/>
    <cellStyle name="Обычный 11 6 2 4 3" xfId="1497"/>
    <cellStyle name="Обычный 11 6 2 4 4" xfId="1498"/>
    <cellStyle name="Обычный 11 6 2 4 5" xfId="1499"/>
    <cellStyle name="Обычный 11 6 2 4 6" xfId="1500"/>
    <cellStyle name="Обычный 11 6 2 4 7" xfId="1501"/>
    <cellStyle name="Обычный 11 6 2 4 8" xfId="1502"/>
    <cellStyle name="Обычный 11 6 2 5" xfId="1503"/>
    <cellStyle name="Обычный 11 6 2 5 2" xfId="1504"/>
    <cellStyle name="Обычный 11 6 2 5 3" xfId="1505"/>
    <cellStyle name="Обычный 11 6 2 5 4" xfId="1506"/>
    <cellStyle name="Обычный 11 6 2 5 5" xfId="1507"/>
    <cellStyle name="Обычный 11 6 2 5 6" xfId="1508"/>
    <cellStyle name="Обычный 11 6 2 5 7" xfId="1509"/>
    <cellStyle name="Обычный 11 6 2 5 8" xfId="1510"/>
    <cellStyle name="Обычный 11 6 2 6" xfId="1511"/>
    <cellStyle name="Обычный 11 6 2 6 2" xfId="1512"/>
    <cellStyle name="Обычный 11 6 2 6 3" xfId="1513"/>
    <cellStyle name="Обычный 11 6 2 6 4" xfId="1514"/>
    <cellStyle name="Обычный 11 6 2 6 5" xfId="1515"/>
    <cellStyle name="Обычный 11 6 2 6 6" xfId="1516"/>
    <cellStyle name="Обычный 11 6 2 6 7" xfId="1517"/>
    <cellStyle name="Обычный 11 6 2 6 8" xfId="1518"/>
    <cellStyle name="Обычный 11 6 2 7" xfId="1519"/>
    <cellStyle name="Обычный 11 6 2 7 2" xfId="1520"/>
    <cellStyle name="Обычный 11 6 2 7 3" xfId="1521"/>
    <cellStyle name="Обычный 11 6 2 7 4" xfId="1522"/>
    <cellStyle name="Обычный 11 6 2 7 5" xfId="1523"/>
    <cellStyle name="Обычный 11 6 2 7 6" xfId="1524"/>
    <cellStyle name="Обычный 11 6 2 7 7" xfId="1525"/>
    <cellStyle name="Обычный 11 6 2 7 8" xfId="1526"/>
    <cellStyle name="Обычный 11 6 2 8" xfId="1527"/>
    <cellStyle name="Обычный 11 6 2 8 2" xfId="1528"/>
    <cellStyle name="Обычный 11 6 2 8 3" xfId="1529"/>
    <cellStyle name="Обычный 11 6 2 8 4" xfId="1530"/>
    <cellStyle name="Обычный 11 6 2 8 5" xfId="1531"/>
    <cellStyle name="Обычный 11 6 2 8 6" xfId="1532"/>
    <cellStyle name="Обычный 11 6 2 8 7" xfId="1533"/>
    <cellStyle name="Обычный 11 6 2 8 8" xfId="1534"/>
    <cellStyle name="Обычный 11 6 2 9" xfId="1535"/>
    <cellStyle name="Обычный 11 6 20" xfId="1536"/>
    <cellStyle name="Обычный 11 6 21" xfId="1537"/>
    <cellStyle name="Обычный 11 6 22" xfId="1538"/>
    <cellStyle name="Обычный 11 6 3" xfId="1539"/>
    <cellStyle name="Обычный 11 6 3 10" xfId="1540"/>
    <cellStyle name="Обычный 11 6 3 11" xfId="1541"/>
    <cellStyle name="Обычный 11 6 3 12" xfId="1542"/>
    <cellStyle name="Обычный 11 6 3 13" xfId="1543"/>
    <cellStyle name="Обычный 11 6 3 14" xfId="1544"/>
    <cellStyle name="Обычный 11 6 3 15" xfId="1545"/>
    <cellStyle name="Обычный 11 6 3 16" xfId="1546"/>
    <cellStyle name="Обычный 11 6 3 17" xfId="1547"/>
    <cellStyle name="Обычный 11 6 3 18" xfId="1548"/>
    <cellStyle name="Обычный 11 6 3 2" xfId="1549"/>
    <cellStyle name="Обычный 11 6 3 2 2" xfId="1550"/>
    <cellStyle name="Обычный 11 6 3 2 3" xfId="1551"/>
    <cellStyle name="Обычный 11 6 3 2 4" xfId="1552"/>
    <cellStyle name="Обычный 11 6 3 2 5" xfId="1553"/>
    <cellStyle name="Обычный 11 6 3 2 6" xfId="1554"/>
    <cellStyle name="Обычный 11 6 3 2 7" xfId="1555"/>
    <cellStyle name="Обычный 11 6 3 2 8" xfId="1556"/>
    <cellStyle name="Обычный 11 6 3 3" xfId="1557"/>
    <cellStyle name="Обычный 11 6 3 3 2" xfId="1558"/>
    <cellStyle name="Обычный 11 6 3 3 3" xfId="1559"/>
    <cellStyle name="Обычный 11 6 3 3 4" xfId="1560"/>
    <cellStyle name="Обычный 11 6 3 3 5" xfId="1561"/>
    <cellStyle name="Обычный 11 6 3 3 6" xfId="1562"/>
    <cellStyle name="Обычный 11 6 3 3 7" xfId="1563"/>
    <cellStyle name="Обычный 11 6 3 3 8" xfId="1564"/>
    <cellStyle name="Обычный 11 6 3 4" xfId="1565"/>
    <cellStyle name="Обычный 11 6 3 4 2" xfId="1566"/>
    <cellStyle name="Обычный 11 6 3 4 3" xfId="1567"/>
    <cellStyle name="Обычный 11 6 3 4 4" xfId="1568"/>
    <cellStyle name="Обычный 11 6 3 4 5" xfId="1569"/>
    <cellStyle name="Обычный 11 6 3 4 6" xfId="1570"/>
    <cellStyle name="Обычный 11 6 3 4 7" xfId="1571"/>
    <cellStyle name="Обычный 11 6 3 4 8" xfId="1572"/>
    <cellStyle name="Обычный 11 6 3 5" xfId="1573"/>
    <cellStyle name="Обычный 11 6 3 5 2" xfId="1574"/>
    <cellStyle name="Обычный 11 6 3 5 3" xfId="1575"/>
    <cellStyle name="Обычный 11 6 3 5 4" xfId="1576"/>
    <cellStyle name="Обычный 11 6 3 5 5" xfId="1577"/>
    <cellStyle name="Обычный 11 6 3 5 6" xfId="1578"/>
    <cellStyle name="Обычный 11 6 3 5 7" xfId="1579"/>
    <cellStyle name="Обычный 11 6 3 5 8" xfId="1580"/>
    <cellStyle name="Обычный 11 6 3 6" xfId="1581"/>
    <cellStyle name="Обычный 11 6 3 6 2" xfId="1582"/>
    <cellStyle name="Обычный 11 6 3 6 3" xfId="1583"/>
    <cellStyle name="Обычный 11 6 3 6 4" xfId="1584"/>
    <cellStyle name="Обычный 11 6 3 6 5" xfId="1585"/>
    <cellStyle name="Обычный 11 6 3 6 6" xfId="1586"/>
    <cellStyle name="Обычный 11 6 3 6 7" xfId="1587"/>
    <cellStyle name="Обычный 11 6 3 6 8" xfId="1588"/>
    <cellStyle name="Обычный 11 6 3 7" xfId="1589"/>
    <cellStyle name="Обычный 11 6 3 7 2" xfId="1590"/>
    <cellStyle name="Обычный 11 6 3 7 3" xfId="1591"/>
    <cellStyle name="Обычный 11 6 3 7 4" xfId="1592"/>
    <cellStyle name="Обычный 11 6 3 7 5" xfId="1593"/>
    <cellStyle name="Обычный 11 6 3 7 6" xfId="1594"/>
    <cellStyle name="Обычный 11 6 3 7 7" xfId="1595"/>
    <cellStyle name="Обычный 11 6 3 7 8" xfId="1596"/>
    <cellStyle name="Обычный 11 6 3 8" xfId="1597"/>
    <cellStyle name="Обычный 11 6 3 8 2" xfId="1598"/>
    <cellStyle name="Обычный 11 6 3 8 3" xfId="1599"/>
    <cellStyle name="Обычный 11 6 3 8 4" xfId="1600"/>
    <cellStyle name="Обычный 11 6 3 8 5" xfId="1601"/>
    <cellStyle name="Обычный 11 6 3 8 6" xfId="1602"/>
    <cellStyle name="Обычный 11 6 3 8 7" xfId="1603"/>
    <cellStyle name="Обычный 11 6 3 8 8" xfId="1604"/>
    <cellStyle name="Обычный 11 6 3 9" xfId="1605"/>
    <cellStyle name="Обычный 11 6 4" xfId="1606"/>
    <cellStyle name="Обычный 11 6 4 2" xfId="1607"/>
    <cellStyle name="Обычный 11 6 4 3" xfId="1608"/>
    <cellStyle name="Обычный 11 6 4 4" xfId="1609"/>
    <cellStyle name="Обычный 11 6 4 5" xfId="1610"/>
    <cellStyle name="Обычный 11 6 4 6" xfId="1611"/>
    <cellStyle name="Обычный 11 6 4 7" xfId="1612"/>
    <cellStyle name="Обычный 11 6 4 8" xfId="1613"/>
    <cellStyle name="Обычный 11 6 5" xfId="1614"/>
    <cellStyle name="Обычный 11 6 5 2" xfId="1615"/>
    <cellStyle name="Обычный 11 6 5 3" xfId="1616"/>
    <cellStyle name="Обычный 11 6 5 4" xfId="1617"/>
    <cellStyle name="Обычный 11 6 5 5" xfId="1618"/>
    <cellStyle name="Обычный 11 6 5 6" xfId="1619"/>
    <cellStyle name="Обычный 11 6 5 7" xfId="1620"/>
    <cellStyle name="Обычный 11 6 5 8" xfId="1621"/>
    <cellStyle name="Обычный 11 6 6" xfId="1622"/>
    <cellStyle name="Обычный 11 6 6 2" xfId="1623"/>
    <cellStyle name="Обычный 11 6 6 3" xfId="1624"/>
    <cellStyle name="Обычный 11 6 6 4" xfId="1625"/>
    <cellStyle name="Обычный 11 6 6 5" xfId="1626"/>
    <cellStyle name="Обычный 11 6 6 6" xfId="1627"/>
    <cellStyle name="Обычный 11 6 6 7" xfId="1628"/>
    <cellStyle name="Обычный 11 6 6 8" xfId="1629"/>
    <cellStyle name="Обычный 11 6 7" xfId="1630"/>
    <cellStyle name="Обычный 11 6 7 2" xfId="1631"/>
    <cellStyle name="Обычный 11 6 7 3" xfId="1632"/>
    <cellStyle name="Обычный 11 6 7 4" xfId="1633"/>
    <cellStyle name="Обычный 11 6 7 5" xfId="1634"/>
    <cellStyle name="Обычный 11 6 7 6" xfId="1635"/>
    <cellStyle name="Обычный 11 6 7 7" xfId="1636"/>
    <cellStyle name="Обычный 11 6 7 8" xfId="1637"/>
    <cellStyle name="Обычный 11 6 8" xfId="1638"/>
    <cellStyle name="Обычный 11 6 8 2" xfId="1639"/>
    <cellStyle name="Обычный 11 6 8 3" xfId="1640"/>
    <cellStyle name="Обычный 11 6 8 4" xfId="1641"/>
    <cellStyle name="Обычный 11 6 8 5" xfId="1642"/>
    <cellStyle name="Обычный 11 6 8 6" xfId="1643"/>
    <cellStyle name="Обычный 11 6 8 7" xfId="1644"/>
    <cellStyle name="Обычный 11 6 8 8" xfId="1645"/>
    <cellStyle name="Обычный 11 6 9" xfId="1646"/>
    <cellStyle name="Обычный 11 6 9 2" xfId="1647"/>
    <cellStyle name="Обычный 11 6 9 3" xfId="1648"/>
    <cellStyle name="Обычный 11 6 9 4" xfId="1649"/>
    <cellStyle name="Обычный 11 6 9 5" xfId="1650"/>
    <cellStyle name="Обычный 11 6 9 6" xfId="1651"/>
    <cellStyle name="Обычный 11 6 9 7" xfId="1652"/>
    <cellStyle name="Обычный 11 6 9 8" xfId="1653"/>
    <cellStyle name="Обычный 11 7" xfId="1654"/>
    <cellStyle name="Обычный 11 7 10" xfId="1655"/>
    <cellStyle name="Обычный 11 7 10 2" xfId="1656"/>
    <cellStyle name="Обычный 11 7 10 3" xfId="1657"/>
    <cellStyle name="Обычный 11 7 10 4" xfId="1658"/>
    <cellStyle name="Обычный 11 7 10 5" xfId="1659"/>
    <cellStyle name="Обычный 11 7 10 6" xfId="1660"/>
    <cellStyle name="Обычный 11 7 10 7" xfId="1661"/>
    <cellStyle name="Обычный 11 7 10 8" xfId="1662"/>
    <cellStyle name="Обычный 11 7 11" xfId="1663"/>
    <cellStyle name="Обычный 11 7 12" xfId="1664"/>
    <cellStyle name="Обычный 11 7 13" xfId="1665"/>
    <cellStyle name="Обычный 11 7 14" xfId="1666"/>
    <cellStyle name="Обычный 11 7 15" xfId="1667"/>
    <cellStyle name="Обычный 11 7 16" xfId="1668"/>
    <cellStyle name="Обычный 11 7 17" xfId="1669"/>
    <cellStyle name="Обычный 11 7 18" xfId="1670"/>
    <cellStyle name="Обычный 11 7 19" xfId="1671"/>
    <cellStyle name="Обычный 11 7 2" xfId="1672"/>
    <cellStyle name="Обычный 11 7 2 10" xfId="1673"/>
    <cellStyle name="Обычный 11 7 2 11" xfId="1674"/>
    <cellStyle name="Обычный 11 7 2 12" xfId="1675"/>
    <cellStyle name="Обычный 11 7 2 13" xfId="1676"/>
    <cellStyle name="Обычный 11 7 2 14" xfId="1677"/>
    <cellStyle name="Обычный 11 7 2 15" xfId="1678"/>
    <cellStyle name="Обычный 11 7 2 16" xfId="1679"/>
    <cellStyle name="Обычный 11 7 2 17" xfId="1680"/>
    <cellStyle name="Обычный 11 7 2 18" xfId="1681"/>
    <cellStyle name="Обычный 11 7 2 2" xfId="1682"/>
    <cellStyle name="Обычный 11 7 2 2 2" xfId="1683"/>
    <cellStyle name="Обычный 11 7 2 2 3" xfId="1684"/>
    <cellStyle name="Обычный 11 7 2 2 4" xfId="1685"/>
    <cellStyle name="Обычный 11 7 2 2 5" xfId="1686"/>
    <cellStyle name="Обычный 11 7 2 2 6" xfId="1687"/>
    <cellStyle name="Обычный 11 7 2 2 7" xfId="1688"/>
    <cellStyle name="Обычный 11 7 2 2 8" xfId="1689"/>
    <cellStyle name="Обычный 11 7 2 3" xfId="1690"/>
    <cellStyle name="Обычный 11 7 2 3 2" xfId="1691"/>
    <cellStyle name="Обычный 11 7 2 3 3" xfId="1692"/>
    <cellStyle name="Обычный 11 7 2 3 4" xfId="1693"/>
    <cellStyle name="Обычный 11 7 2 3 5" xfId="1694"/>
    <cellStyle name="Обычный 11 7 2 3 6" xfId="1695"/>
    <cellStyle name="Обычный 11 7 2 3 7" xfId="1696"/>
    <cellStyle name="Обычный 11 7 2 3 8" xfId="1697"/>
    <cellStyle name="Обычный 11 7 2 4" xfId="1698"/>
    <cellStyle name="Обычный 11 7 2 4 2" xfId="1699"/>
    <cellStyle name="Обычный 11 7 2 4 3" xfId="1700"/>
    <cellStyle name="Обычный 11 7 2 4 4" xfId="1701"/>
    <cellStyle name="Обычный 11 7 2 4 5" xfId="1702"/>
    <cellStyle name="Обычный 11 7 2 4 6" xfId="1703"/>
    <cellStyle name="Обычный 11 7 2 4 7" xfId="1704"/>
    <cellStyle name="Обычный 11 7 2 4 8" xfId="1705"/>
    <cellStyle name="Обычный 11 7 2 5" xfId="1706"/>
    <cellStyle name="Обычный 11 7 2 5 2" xfId="1707"/>
    <cellStyle name="Обычный 11 7 2 5 3" xfId="1708"/>
    <cellStyle name="Обычный 11 7 2 5 4" xfId="1709"/>
    <cellStyle name="Обычный 11 7 2 5 5" xfId="1710"/>
    <cellStyle name="Обычный 11 7 2 5 6" xfId="1711"/>
    <cellStyle name="Обычный 11 7 2 5 7" xfId="1712"/>
    <cellStyle name="Обычный 11 7 2 5 8" xfId="1713"/>
    <cellStyle name="Обычный 11 7 2 6" xfId="1714"/>
    <cellStyle name="Обычный 11 7 2 6 2" xfId="1715"/>
    <cellStyle name="Обычный 11 7 2 6 3" xfId="1716"/>
    <cellStyle name="Обычный 11 7 2 6 4" xfId="1717"/>
    <cellStyle name="Обычный 11 7 2 6 5" xfId="1718"/>
    <cellStyle name="Обычный 11 7 2 6 6" xfId="1719"/>
    <cellStyle name="Обычный 11 7 2 6 7" xfId="1720"/>
    <cellStyle name="Обычный 11 7 2 6 8" xfId="1721"/>
    <cellStyle name="Обычный 11 7 2 7" xfId="1722"/>
    <cellStyle name="Обычный 11 7 2 7 2" xfId="1723"/>
    <cellStyle name="Обычный 11 7 2 7 3" xfId="1724"/>
    <cellStyle name="Обычный 11 7 2 7 4" xfId="1725"/>
    <cellStyle name="Обычный 11 7 2 7 5" xfId="1726"/>
    <cellStyle name="Обычный 11 7 2 7 6" xfId="1727"/>
    <cellStyle name="Обычный 11 7 2 7 7" xfId="1728"/>
    <cellStyle name="Обычный 11 7 2 7 8" xfId="1729"/>
    <cellStyle name="Обычный 11 7 2 8" xfId="1730"/>
    <cellStyle name="Обычный 11 7 2 8 2" xfId="1731"/>
    <cellStyle name="Обычный 11 7 2 8 3" xfId="1732"/>
    <cellStyle name="Обычный 11 7 2 8 4" xfId="1733"/>
    <cellStyle name="Обычный 11 7 2 8 5" xfId="1734"/>
    <cellStyle name="Обычный 11 7 2 8 6" xfId="1735"/>
    <cellStyle name="Обычный 11 7 2 8 7" xfId="1736"/>
    <cellStyle name="Обычный 11 7 2 8 8" xfId="1737"/>
    <cellStyle name="Обычный 11 7 2 9" xfId="1738"/>
    <cellStyle name="Обычный 11 7 20" xfId="1739"/>
    <cellStyle name="Обычный 11 7 21" xfId="1740"/>
    <cellStyle name="Обычный 11 7 22" xfId="1741"/>
    <cellStyle name="Обычный 11 7 3" xfId="1742"/>
    <cellStyle name="Обычный 11 7 3 10" xfId="1743"/>
    <cellStyle name="Обычный 11 7 3 11" xfId="1744"/>
    <cellStyle name="Обычный 11 7 3 12" xfId="1745"/>
    <cellStyle name="Обычный 11 7 3 13" xfId="1746"/>
    <cellStyle name="Обычный 11 7 3 14" xfId="1747"/>
    <cellStyle name="Обычный 11 7 3 15" xfId="1748"/>
    <cellStyle name="Обычный 11 7 3 16" xfId="1749"/>
    <cellStyle name="Обычный 11 7 3 17" xfId="1750"/>
    <cellStyle name="Обычный 11 7 3 18" xfId="1751"/>
    <cellStyle name="Обычный 11 7 3 2" xfId="1752"/>
    <cellStyle name="Обычный 11 7 3 2 2" xfId="1753"/>
    <cellStyle name="Обычный 11 7 3 2 3" xfId="1754"/>
    <cellStyle name="Обычный 11 7 3 2 4" xfId="1755"/>
    <cellStyle name="Обычный 11 7 3 2 5" xfId="1756"/>
    <cellStyle name="Обычный 11 7 3 2 6" xfId="1757"/>
    <cellStyle name="Обычный 11 7 3 2 7" xfId="1758"/>
    <cellStyle name="Обычный 11 7 3 2 8" xfId="1759"/>
    <cellStyle name="Обычный 11 7 3 3" xfId="1760"/>
    <cellStyle name="Обычный 11 7 3 3 2" xfId="1761"/>
    <cellStyle name="Обычный 11 7 3 3 3" xfId="1762"/>
    <cellStyle name="Обычный 11 7 3 3 4" xfId="1763"/>
    <cellStyle name="Обычный 11 7 3 3 5" xfId="1764"/>
    <cellStyle name="Обычный 11 7 3 3 6" xfId="1765"/>
    <cellStyle name="Обычный 11 7 3 3 7" xfId="1766"/>
    <cellStyle name="Обычный 11 7 3 3 8" xfId="1767"/>
    <cellStyle name="Обычный 11 7 3 4" xfId="1768"/>
    <cellStyle name="Обычный 11 7 3 4 2" xfId="1769"/>
    <cellStyle name="Обычный 11 7 3 4 3" xfId="1770"/>
    <cellStyle name="Обычный 11 7 3 4 4" xfId="1771"/>
    <cellStyle name="Обычный 11 7 3 4 5" xfId="1772"/>
    <cellStyle name="Обычный 11 7 3 4 6" xfId="1773"/>
    <cellStyle name="Обычный 11 7 3 4 7" xfId="1774"/>
    <cellStyle name="Обычный 11 7 3 4 8" xfId="1775"/>
    <cellStyle name="Обычный 11 7 3 5" xfId="1776"/>
    <cellStyle name="Обычный 11 7 3 5 2" xfId="1777"/>
    <cellStyle name="Обычный 11 7 3 5 3" xfId="1778"/>
    <cellStyle name="Обычный 11 7 3 5 4" xfId="1779"/>
    <cellStyle name="Обычный 11 7 3 5 5" xfId="1780"/>
    <cellStyle name="Обычный 11 7 3 5 6" xfId="1781"/>
    <cellStyle name="Обычный 11 7 3 5 7" xfId="1782"/>
    <cellStyle name="Обычный 11 7 3 5 8" xfId="1783"/>
    <cellStyle name="Обычный 11 7 3 6" xfId="1784"/>
    <cellStyle name="Обычный 11 7 3 6 2" xfId="1785"/>
    <cellStyle name="Обычный 11 7 3 6 3" xfId="1786"/>
    <cellStyle name="Обычный 11 7 3 6 4" xfId="1787"/>
    <cellStyle name="Обычный 11 7 3 6 5" xfId="1788"/>
    <cellStyle name="Обычный 11 7 3 6 6" xfId="1789"/>
    <cellStyle name="Обычный 11 7 3 6 7" xfId="1790"/>
    <cellStyle name="Обычный 11 7 3 6 8" xfId="1791"/>
    <cellStyle name="Обычный 11 7 3 7" xfId="1792"/>
    <cellStyle name="Обычный 11 7 3 7 2" xfId="1793"/>
    <cellStyle name="Обычный 11 7 3 7 3" xfId="1794"/>
    <cellStyle name="Обычный 11 7 3 7 4" xfId="1795"/>
    <cellStyle name="Обычный 11 7 3 7 5" xfId="1796"/>
    <cellStyle name="Обычный 11 7 3 7 6" xfId="1797"/>
    <cellStyle name="Обычный 11 7 3 7 7" xfId="1798"/>
    <cellStyle name="Обычный 11 7 3 7 8" xfId="1799"/>
    <cellStyle name="Обычный 11 7 3 8" xfId="1800"/>
    <cellStyle name="Обычный 11 7 3 8 2" xfId="1801"/>
    <cellStyle name="Обычный 11 7 3 8 3" xfId="1802"/>
    <cellStyle name="Обычный 11 7 3 8 4" xfId="1803"/>
    <cellStyle name="Обычный 11 7 3 8 5" xfId="1804"/>
    <cellStyle name="Обычный 11 7 3 8 6" xfId="1805"/>
    <cellStyle name="Обычный 11 7 3 8 7" xfId="1806"/>
    <cellStyle name="Обычный 11 7 3 8 8" xfId="1807"/>
    <cellStyle name="Обычный 11 7 3 9" xfId="1808"/>
    <cellStyle name="Обычный 11 7 4" xfId="1809"/>
    <cellStyle name="Обычный 11 7 4 2" xfId="1810"/>
    <cellStyle name="Обычный 11 7 4 3" xfId="1811"/>
    <cellStyle name="Обычный 11 7 4 4" xfId="1812"/>
    <cellStyle name="Обычный 11 7 4 5" xfId="1813"/>
    <cellStyle name="Обычный 11 7 4 6" xfId="1814"/>
    <cellStyle name="Обычный 11 7 4 7" xfId="1815"/>
    <cellStyle name="Обычный 11 7 4 8" xfId="1816"/>
    <cellStyle name="Обычный 11 7 5" xfId="1817"/>
    <cellStyle name="Обычный 11 7 5 2" xfId="1818"/>
    <cellStyle name="Обычный 11 7 5 3" xfId="1819"/>
    <cellStyle name="Обычный 11 7 5 4" xfId="1820"/>
    <cellStyle name="Обычный 11 7 5 5" xfId="1821"/>
    <cellStyle name="Обычный 11 7 5 6" xfId="1822"/>
    <cellStyle name="Обычный 11 7 5 7" xfId="1823"/>
    <cellStyle name="Обычный 11 7 5 8" xfId="1824"/>
    <cellStyle name="Обычный 11 7 6" xfId="1825"/>
    <cellStyle name="Обычный 11 7 6 2" xfId="1826"/>
    <cellStyle name="Обычный 11 7 6 3" xfId="1827"/>
    <cellStyle name="Обычный 11 7 6 4" xfId="1828"/>
    <cellStyle name="Обычный 11 7 6 5" xfId="1829"/>
    <cellStyle name="Обычный 11 7 6 6" xfId="1830"/>
    <cellStyle name="Обычный 11 7 6 7" xfId="1831"/>
    <cellStyle name="Обычный 11 7 6 8" xfId="1832"/>
    <cellStyle name="Обычный 11 7 7" xfId="1833"/>
    <cellStyle name="Обычный 11 7 7 2" xfId="1834"/>
    <cellStyle name="Обычный 11 7 7 3" xfId="1835"/>
    <cellStyle name="Обычный 11 7 7 4" xfId="1836"/>
    <cellStyle name="Обычный 11 7 7 5" xfId="1837"/>
    <cellStyle name="Обычный 11 7 7 6" xfId="1838"/>
    <cellStyle name="Обычный 11 7 7 7" xfId="1839"/>
    <cellStyle name="Обычный 11 7 7 8" xfId="1840"/>
    <cellStyle name="Обычный 11 7 8" xfId="1841"/>
    <cellStyle name="Обычный 11 7 8 2" xfId="1842"/>
    <cellStyle name="Обычный 11 7 8 3" xfId="1843"/>
    <cellStyle name="Обычный 11 7 8 4" xfId="1844"/>
    <cellStyle name="Обычный 11 7 8 5" xfId="1845"/>
    <cellStyle name="Обычный 11 7 8 6" xfId="1846"/>
    <cellStyle name="Обычный 11 7 8 7" xfId="1847"/>
    <cellStyle name="Обычный 11 7 8 8" xfId="1848"/>
    <cellStyle name="Обычный 11 7 9" xfId="1849"/>
    <cellStyle name="Обычный 11 7 9 2" xfId="1850"/>
    <cellStyle name="Обычный 11 7 9 3" xfId="1851"/>
    <cellStyle name="Обычный 11 7 9 4" xfId="1852"/>
    <cellStyle name="Обычный 11 7 9 5" xfId="1853"/>
    <cellStyle name="Обычный 11 7 9 6" xfId="1854"/>
    <cellStyle name="Обычный 11 7 9 7" xfId="1855"/>
    <cellStyle name="Обычный 11 7 9 8" xfId="1856"/>
    <cellStyle name="Обычный 11 8" xfId="1857"/>
    <cellStyle name="Обычный 11 8 10" xfId="1858"/>
    <cellStyle name="Обычный 11 8 10 2" xfId="1859"/>
    <cellStyle name="Обычный 11 8 10 3" xfId="1860"/>
    <cellStyle name="Обычный 11 8 10 4" xfId="1861"/>
    <cellStyle name="Обычный 11 8 10 5" xfId="1862"/>
    <cellStyle name="Обычный 11 8 10 6" xfId="1863"/>
    <cellStyle name="Обычный 11 8 10 7" xfId="1864"/>
    <cellStyle name="Обычный 11 8 10 8" xfId="1865"/>
    <cellStyle name="Обычный 11 8 11" xfId="1866"/>
    <cellStyle name="Обычный 11 8 12" xfId="1867"/>
    <cellStyle name="Обычный 11 8 13" xfId="1868"/>
    <cellStyle name="Обычный 11 8 14" xfId="1869"/>
    <cellStyle name="Обычный 11 8 15" xfId="1870"/>
    <cellStyle name="Обычный 11 8 16" xfId="1871"/>
    <cellStyle name="Обычный 11 8 17" xfId="1872"/>
    <cellStyle name="Обычный 11 8 18" xfId="1873"/>
    <cellStyle name="Обычный 11 8 19" xfId="1874"/>
    <cellStyle name="Обычный 11 8 2" xfId="1875"/>
    <cellStyle name="Обычный 11 8 2 10" xfId="1876"/>
    <cellStyle name="Обычный 11 8 2 11" xfId="1877"/>
    <cellStyle name="Обычный 11 8 2 12" xfId="1878"/>
    <cellStyle name="Обычный 11 8 2 13" xfId="1879"/>
    <cellStyle name="Обычный 11 8 2 14" xfId="1880"/>
    <cellStyle name="Обычный 11 8 2 15" xfId="1881"/>
    <cellStyle name="Обычный 11 8 2 16" xfId="1882"/>
    <cellStyle name="Обычный 11 8 2 17" xfId="1883"/>
    <cellStyle name="Обычный 11 8 2 18" xfId="1884"/>
    <cellStyle name="Обычный 11 8 2 2" xfId="1885"/>
    <cellStyle name="Обычный 11 8 2 2 2" xfId="1886"/>
    <cellStyle name="Обычный 11 8 2 2 3" xfId="1887"/>
    <cellStyle name="Обычный 11 8 2 2 4" xfId="1888"/>
    <cellStyle name="Обычный 11 8 2 2 5" xfId="1889"/>
    <cellStyle name="Обычный 11 8 2 2 6" xfId="1890"/>
    <cellStyle name="Обычный 11 8 2 2 7" xfId="1891"/>
    <cellStyle name="Обычный 11 8 2 2 8" xfId="1892"/>
    <cellStyle name="Обычный 11 8 2 3" xfId="1893"/>
    <cellStyle name="Обычный 11 8 2 3 2" xfId="1894"/>
    <cellStyle name="Обычный 11 8 2 3 3" xfId="1895"/>
    <cellStyle name="Обычный 11 8 2 3 4" xfId="1896"/>
    <cellStyle name="Обычный 11 8 2 3 5" xfId="1897"/>
    <cellStyle name="Обычный 11 8 2 3 6" xfId="1898"/>
    <cellStyle name="Обычный 11 8 2 3 7" xfId="1899"/>
    <cellStyle name="Обычный 11 8 2 3 8" xfId="1900"/>
    <cellStyle name="Обычный 11 8 2 4" xfId="1901"/>
    <cellStyle name="Обычный 11 8 2 4 2" xfId="1902"/>
    <cellStyle name="Обычный 11 8 2 4 3" xfId="1903"/>
    <cellStyle name="Обычный 11 8 2 4 4" xfId="1904"/>
    <cellStyle name="Обычный 11 8 2 4 5" xfId="1905"/>
    <cellStyle name="Обычный 11 8 2 4 6" xfId="1906"/>
    <cellStyle name="Обычный 11 8 2 4 7" xfId="1907"/>
    <cellStyle name="Обычный 11 8 2 4 8" xfId="1908"/>
    <cellStyle name="Обычный 11 8 2 5" xfId="1909"/>
    <cellStyle name="Обычный 11 8 2 5 2" xfId="1910"/>
    <cellStyle name="Обычный 11 8 2 5 3" xfId="1911"/>
    <cellStyle name="Обычный 11 8 2 5 4" xfId="1912"/>
    <cellStyle name="Обычный 11 8 2 5 5" xfId="1913"/>
    <cellStyle name="Обычный 11 8 2 5 6" xfId="1914"/>
    <cellStyle name="Обычный 11 8 2 5 7" xfId="1915"/>
    <cellStyle name="Обычный 11 8 2 5 8" xfId="1916"/>
    <cellStyle name="Обычный 11 8 2 6" xfId="1917"/>
    <cellStyle name="Обычный 11 8 2 6 2" xfId="1918"/>
    <cellStyle name="Обычный 11 8 2 6 3" xfId="1919"/>
    <cellStyle name="Обычный 11 8 2 6 4" xfId="1920"/>
    <cellStyle name="Обычный 11 8 2 6 5" xfId="1921"/>
    <cellStyle name="Обычный 11 8 2 6 6" xfId="1922"/>
    <cellStyle name="Обычный 11 8 2 6 7" xfId="1923"/>
    <cellStyle name="Обычный 11 8 2 6 8" xfId="1924"/>
    <cellStyle name="Обычный 11 8 2 7" xfId="1925"/>
    <cellStyle name="Обычный 11 8 2 7 2" xfId="1926"/>
    <cellStyle name="Обычный 11 8 2 7 3" xfId="1927"/>
    <cellStyle name="Обычный 11 8 2 7 4" xfId="1928"/>
    <cellStyle name="Обычный 11 8 2 7 5" xfId="1929"/>
    <cellStyle name="Обычный 11 8 2 7 6" xfId="1930"/>
    <cellStyle name="Обычный 11 8 2 7 7" xfId="1931"/>
    <cellStyle name="Обычный 11 8 2 7 8" xfId="1932"/>
    <cellStyle name="Обычный 11 8 2 8" xfId="1933"/>
    <cellStyle name="Обычный 11 8 2 8 2" xfId="1934"/>
    <cellStyle name="Обычный 11 8 2 8 3" xfId="1935"/>
    <cellStyle name="Обычный 11 8 2 8 4" xfId="1936"/>
    <cellStyle name="Обычный 11 8 2 8 5" xfId="1937"/>
    <cellStyle name="Обычный 11 8 2 8 6" xfId="1938"/>
    <cellStyle name="Обычный 11 8 2 8 7" xfId="1939"/>
    <cellStyle name="Обычный 11 8 2 8 8" xfId="1940"/>
    <cellStyle name="Обычный 11 8 2 9" xfId="1941"/>
    <cellStyle name="Обычный 11 8 20" xfId="1942"/>
    <cellStyle name="Обычный 11 8 21" xfId="1943"/>
    <cellStyle name="Обычный 11 8 22" xfId="1944"/>
    <cellStyle name="Обычный 11 8 3" xfId="1945"/>
    <cellStyle name="Обычный 11 8 3 10" xfId="1946"/>
    <cellStyle name="Обычный 11 8 3 11" xfId="1947"/>
    <cellStyle name="Обычный 11 8 3 12" xfId="1948"/>
    <cellStyle name="Обычный 11 8 3 13" xfId="1949"/>
    <cellStyle name="Обычный 11 8 3 14" xfId="1950"/>
    <cellStyle name="Обычный 11 8 3 15" xfId="1951"/>
    <cellStyle name="Обычный 11 8 3 16" xfId="1952"/>
    <cellStyle name="Обычный 11 8 3 17" xfId="1953"/>
    <cellStyle name="Обычный 11 8 3 18" xfId="1954"/>
    <cellStyle name="Обычный 11 8 3 2" xfId="1955"/>
    <cellStyle name="Обычный 11 8 3 2 2" xfId="1956"/>
    <cellStyle name="Обычный 11 8 3 2 3" xfId="1957"/>
    <cellStyle name="Обычный 11 8 3 2 4" xfId="1958"/>
    <cellStyle name="Обычный 11 8 3 2 5" xfId="1959"/>
    <cellStyle name="Обычный 11 8 3 2 6" xfId="1960"/>
    <cellStyle name="Обычный 11 8 3 2 7" xfId="1961"/>
    <cellStyle name="Обычный 11 8 3 2 8" xfId="1962"/>
    <cellStyle name="Обычный 11 8 3 3" xfId="1963"/>
    <cellStyle name="Обычный 11 8 3 3 2" xfId="1964"/>
    <cellStyle name="Обычный 11 8 3 3 3" xfId="1965"/>
    <cellStyle name="Обычный 11 8 3 3 4" xfId="1966"/>
    <cellStyle name="Обычный 11 8 3 3 5" xfId="1967"/>
    <cellStyle name="Обычный 11 8 3 3 6" xfId="1968"/>
    <cellStyle name="Обычный 11 8 3 3 7" xfId="1969"/>
    <cellStyle name="Обычный 11 8 3 3 8" xfId="1970"/>
    <cellStyle name="Обычный 11 8 3 4" xfId="1971"/>
    <cellStyle name="Обычный 11 8 3 4 2" xfId="1972"/>
    <cellStyle name="Обычный 11 8 3 4 3" xfId="1973"/>
    <cellStyle name="Обычный 11 8 3 4 4" xfId="1974"/>
    <cellStyle name="Обычный 11 8 3 4 5" xfId="1975"/>
    <cellStyle name="Обычный 11 8 3 4 6" xfId="1976"/>
    <cellStyle name="Обычный 11 8 3 4 7" xfId="1977"/>
    <cellStyle name="Обычный 11 8 3 4 8" xfId="1978"/>
    <cellStyle name="Обычный 11 8 3 5" xfId="1979"/>
    <cellStyle name="Обычный 11 8 3 5 2" xfId="1980"/>
    <cellStyle name="Обычный 11 8 3 5 3" xfId="1981"/>
    <cellStyle name="Обычный 11 8 3 5 4" xfId="1982"/>
    <cellStyle name="Обычный 11 8 3 5 5" xfId="1983"/>
    <cellStyle name="Обычный 11 8 3 5 6" xfId="1984"/>
    <cellStyle name="Обычный 11 8 3 5 7" xfId="1985"/>
    <cellStyle name="Обычный 11 8 3 5 8" xfId="1986"/>
    <cellStyle name="Обычный 11 8 3 6" xfId="1987"/>
    <cellStyle name="Обычный 11 8 3 6 2" xfId="1988"/>
    <cellStyle name="Обычный 11 8 3 6 3" xfId="1989"/>
    <cellStyle name="Обычный 11 8 3 6 4" xfId="1990"/>
    <cellStyle name="Обычный 11 8 3 6 5" xfId="1991"/>
    <cellStyle name="Обычный 11 8 3 6 6" xfId="1992"/>
    <cellStyle name="Обычный 11 8 3 6 7" xfId="1993"/>
    <cellStyle name="Обычный 11 8 3 6 8" xfId="1994"/>
    <cellStyle name="Обычный 11 8 3 7" xfId="1995"/>
    <cellStyle name="Обычный 11 8 3 7 2" xfId="1996"/>
    <cellStyle name="Обычный 11 8 3 7 3" xfId="1997"/>
    <cellStyle name="Обычный 11 8 3 7 4" xfId="1998"/>
    <cellStyle name="Обычный 11 8 3 7 5" xfId="1999"/>
    <cellStyle name="Обычный 11 8 3 7 6" xfId="2000"/>
    <cellStyle name="Обычный 11 8 3 7 7" xfId="2001"/>
    <cellStyle name="Обычный 11 8 3 7 8" xfId="2002"/>
    <cellStyle name="Обычный 11 8 3 8" xfId="2003"/>
    <cellStyle name="Обычный 11 8 3 8 2" xfId="2004"/>
    <cellStyle name="Обычный 11 8 3 8 3" xfId="2005"/>
    <cellStyle name="Обычный 11 8 3 8 4" xfId="2006"/>
    <cellStyle name="Обычный 11 8 3 8 5" xfId="2007"/>
    <cellStyle name="Обычный 11 8 3 8 6" xfId="2008"/>
    <cellStyle name="Обычный 11 8 3 8 7" xfId="2009"/>
    <cellStyle name="Обычный 11 8 3 8 8" xfId="2010"/>
    <cellStyle name="Обычный 11 8 3 9" xfId="2011"/>
    <cellStyle name="Обычный 11 8 4" xfId="2012"/>
    <cellStyle name="Обычный 11 8 4 2" xfId="2013"/>
    <cellStyle name="Обычный 11 8 4 3" xfId="2014"/>
    <cellStyle name="Обычный 11 8 4 4" xfId="2015"/>
    <cellStyle name="Обычный 11 8 4 5" xfId="2016"/>
    <cellStyle name="Обычный 11 8 4 6" xfId="2017"/>
    <cellStyle name="Обычный 11 8 4 7" xfId="2018"/>
    <cellStyle name="Обычный 11 8 4 8" xfId="2019"/>
    <cellStyle name="Обычный 11 8 5" xfId="2020"/>
    <cellStyle name="Обычный 11 8 5 2" xfId="2021"/>
    <cellStyle name="Обычный 11 8 5 3" xfId="2022"/>
    <cellStyle name="Обычный 11 8 5 4" xfId="2023"/>
    <cellStyle name="Обычный 11 8 5 5" xfId="2024"/>
    <cellStyle name="Обычный 11 8 5 6" xfId="2025"/>
    <cellStyle name="Обычный 11 8 5 7" xfId="2026"/>
    <cellStyle name="Обычный 11 8 5 8" xfId="2027"/>
    <cellStyle name="Обычный 11 8 6" xfId="2028"/>
    <cellStyle name="Обычный 11 8 6 2" xfId="2029"/>
    <cellStyle name="Обычный 11 8 6 3" xfId="2030"/>
    <cellStyle name="Обычный 11 8 6 4" xfId="2031"/>
    <cellStyle name="Обычный 11 8 6 5" xfId="2032"/>
    <cellStyle name="Обычный 11 8 6 6" xfId="2033"/>
    <cellStyle name="Обычный 11 8 6 7" xfId="2034"/>
    <cellStyle name="Обычный 11 8 6 8" xfId="2035"/>
    <cellStyle name="Обычный 11 8 7" xfId="2036"/>
    <cellStyle name="Обычный 11 8 7 2" xfId="2037"/>
    <cellStyle name="Обычный 11 8 7 3" xfId="2038"/>
    <cellStyle name="Обычный 11 8 7 4" xfId="2039"/>
    <cellStyle name="Обычный 11 8 7 5" xfId="2040"/>
    <cellStyle name="Обычный 11 8 7 6" xfId="2041"/>
    <cellStyle name="Обычный 11 8 7 7" xfId="2042"/>
    <cellStyle name="Обычный 11 8 7 8" xfId="2043"/>
    <cellStyle name="Обычный 11 8 8" xfId="2044"/>
    <cellStyle name="Обычный 11 8 8 2" xfId="2045"/>
    <cellStyle name="Обычный 11 8 8 3" xfId="2046"/>
    <cellStyle name="Обычный 11 8 8 4" xfId="2047"/>
    <cellStyle name="Обычный 11 8 8 5" xfId="2048"/>
    <cellStyle name="Обычный 11 8 8 6" xfId="2049"/>
    <cellStyle name="Обычный 11 8 8 7" xfId="2050"/>
    <cellStyle name="Обычный 11 8 8 8" xfId="2051"/>
    <cellStyle name="Обычный 11 8 9" xfId="2052"/>
    <cellStyle name="Обычный 11 8 9 2" xfId="2053"/>
    <cellStyle name="Обычный 11 8 9 3" xfId="2054"/>
    <cellStyle name="Обычный 11 8 9 4" xfId="2055"/>
    <cellStyle name="Обычный 11 8 9 5" xfId="2056"/>
    <cellStyle name="Обычный 11 8 9 6" xfId="2057"/>
    <cellStyle name="Обычный 11 8 9 7" xfId="2058"/>
    <cellStyle name="Обычный 11 8 9 8" xfId="2059"/>
    <cellStyle name="Обычный 11 9" xfId="2060"/>
    <cellStyle name="Обычный 12" xfId="2061"/>
    <cellStyle name="Обычный 12 10" xfId="2062"/>
    <cellStyle name="Обычный 12 10 2" xfId="2063"/>
    <cellStyle name="Обычный 12 10 3" xfId="2064"/>
    <cellStyle name="Обычный 12 10 4" xfId="2065"/>
    <cellStyle name="Обычный 12 10 5" xfId="2066"/>
    <cellStyle name="Обычный 12 10 6" xfId="2067"/>
    <cellStyle name="Обычный 12 10 7" xfId="2068"/>
    <cellStyle name="Обычный 12 10 8" xfId="2069"/>
    <cellStyle name="Обычный 12 11" xfId="2070"/>
    <cellStyle name="Обычный 12 12" xfId="2071"/>
    <cellStyle name="Обычный 12 13" xfId="2072"/>
    <cellStyle name="Обычный 12 14" xfId="2073"/>
    <cellStyle name="Обычный 12 15" xfId="2074"/>
    <cellStyle name="Обычный 12 16" xfId="2075"/>
    <cellStyle name="Обычный 12 17" xfId="2076"/>
    <cellStyle name="Обычный 12 18" xfId="2077"/>
    <cellStyle name="Обычный 12 19" xfId="2078"/>
    <cellStyle name="Обычный 12 2" xfId="2079"/>
    <cellStyle name="Обычный 12 2 10" xfId="2080"/>
    <cellStyle name="Обычный 12 2 11" xfId="2081"/>
    <cellStyle name="Обычный 12 2 12" xfId="2082"/>
    <cellStyle name="Обычный 12 2 13" xfId="2083"/>
    <cellStyle name="Обычный 12 2 14" xfId="2084"/>
    <cellStyle name="Обычный 12 2 15" xfId="2085"/>
    <cellStyle name="Обычный 12 2 16" xfId="2086"/>
    <cellStyle name="Обычный 12 2 17" xfId="2087"/>
    <cellStyle name="Обычный 12 2 18" xfId="2088"/>
    <cellStyle name="Обычный 12 2 2" xfId="2089"/>
    <cellStyle name="Обычный 12 2 2 2" xfId="2090"/>
    <cellStyle name="Обычный 12 2 2 3" xfId="2091"/>
    <cellStyle name="Обычный 12 2 2 4" xfId="2092"/>
    <cellStyle name="Обычный 12 2 2 5" xfId="2093"/>
    <cellStyle name="Обычный 12 2 2 6" xfId="2094"/>
    <cellStyle name="Обычный 12 2 2 7" xfId="2095"/>
    <cellStyle name="Обычный 12 2 2 8" xfId="2096"/>
    <cellStyle name="Обычный 12 2 3" xfId="2097"/>
    <cellStyle name="Обычный 12 2 3 2" xfId="2098"/>
    <cellStyle name="Обычный 12 2 3 3" xfId="2099"/>
    <cellStyle name="Обычный 12 2 3 4" xfId="2100"/>
    <cellStyle name="Обычный 12 2 3 5" xfId="2101"/>
    <cellStyle name="Обычный 12 2 3 6" xfId="2102"/>
    <cellStyle name="Обычный 12 2 3 7" xfId="2103"/>
    <cellStyle name="Обычный 12 2 3 8" xfId="2104"/>
    <cellStyle name="Обычный 12 2 4" xfId="2105"/>
    <cellStyle name="Обычный 12 2 4 2" xfId="2106"/>
    <cellStyle name="Обычный 12 2 4 3" xfId="2107"/>
    <cellStyle name="Обычный 12 2 4 4" xfId="2108"/>
    <cellStyle name="Обычный 12 2 4 5" xfId="2109"/>
    <cellStyle name="Обычный 12 2 4 6" xfId="2110"/>
    <cellStyle name="Обычный 12 2 4 7" xfId="2111"/>
    <cellStyle name="Обычный 12 2 4 8" xfId="2112"/>
    <cellStyle name="Обычный 12 2 5" xfId="2113"/>
    <cellStyle name="Обычный 12 2 5 2" xfId="2114"/>
    <cellStyle name="Обычный 12 2 5 3" xfId="2115"/>
    <cellStyle name="Обычный 12 2 5 4" xfId="2116"/>
    <cellStyle name="Обычный 12 2 5 5" xfId="2117"/>
    <cellStyle name="Обычный 12 2 5 6" xfId="2118"/>
    <cellStyle name="Обычный 12 2 5 7" xfId="2119"/>
    <cellStyle name="Обычный 12 2 5 8" xfId="2120"/>
    <cellStyle name="Обычный 12 2 6" xfId="2121"/>
    <cellStyle name="Обычный 12 2 6 2" xfId="2122"/>
    <cellStyle name="Обычный 12 2 6 3" xfId="2123"/>
    <cellStyle name="Обычный 12 2 6 4" xfId="2124"/>
    <cellStyle name="Обычный 12 2 6 5" xfId="2125"/>
    <cellStyle name="Обычный 12 2 6 6" xfId="2126"/>
    <cellStyle name="Обычный 12 2 6 7" xfId="2127"/>
    <cellStyle name="Обычный 12 2 6 8" xfId="2128"/>
    <cellStyle name="Обычный 12 2 7" xfId="2129"/>
    <cellStyle name="Обычный 12 2 7 2" xfId="2130"/>
    <cellStyle name="Обычный 12 2 7 3" xfId="2131"/>
    <cellStyle name="Обычный 12 2 7 4" xfId="2132"/>
    <cellStyle name="Обычный 12 2 7 5" xfId="2133"/>
    <cellStyle name="Обычный 12 2 7 6" xfId="2134"/>
    <cellStyle name="Обычный 12 2 7 7" xfId="2135"/>
    <cellStyle name="Обычный 12 2 7 8" xfId="2136"/>
    <cellStyle name="Обычный 12 2 8" xfId="2137"/>
    <cellStyle name="Обычный 12 2 8 2" xfId="2138"/>
    <cellStyle name="Обычный 12 2 8 3" xfId="2139"/>
    <cellStyle name="Обычный 12 2 8 4" xfId="2140"/>
    <cellStyle name="Обычный 12 2 8 5" xfId="2141"/>
    <cellStyle name="Обычный 12 2 8 6" xfId="2142"/>
    <cellStyle name="Обычный 12 2 8 7" xfId="2143"/>
    <cellStyle name="Обычный 12 2 8 8" xfId="2144"/>
    <cellStyle name="Обычный 12 2 9" xfId="2145"/>
    <cellStyle name="Обычный 12 20" xfId="2146"/>
    <cellStyle name="Обычный 12 21" xfId="2147"/>
    <cellStyle name="Обычный 12 22" xfId="2148"/>
    <cellStyle name="Обычный 12 3" xfId="2149"/>
    <cellStyle name="Обычный 12 3 10" xfId="2150"/>
    <cellStyle name="Обычный 12 3 11" xfId="2151"/>
    <cellStyle name="Обычный 12 3 12" xfId="2152"/>
    <cellStyle name="Обычный 12 3 13" xfId="2153"/>
    <cellStyle name="Обычный 12 3 14" xfId="2154"/>
    <cellStyle name="Обычный 12 3 15" xfId="2155"/>
    <cellStyle name="Обычный 12 3 16" xfId="2156"/>
    <cellStyle name="Обычный 12 3 17" xfId="2157"/>
    <cellStyle name="Обычный 12 3 18" xfId="2158"/>
    <cellStyle name="Обычный 12 3 2" xfId="2159"/>
    <cellStyle name="Обычный 12 3 2 2" xfId="2160"/>
    <cellStyle name="Обычный 12 3 2 3" xfId="2161"/>
    <cellStyle name="Обычный 12 3 2 4" xfId="2162"/>
    <cellStyle name="Обычный 12 3 2 5" xfId="2163"/>
    <cellStyle name="Обычный 12 3 2 6" xfId="2164"/>
    <cellStyle name="Обычный 12 3 2 7" xfId="2165"/>
    <cellStyle name="Обычный 12 3 2 8" xfId="2166"/>
    <cellStyle name="Обычный 12 3 3" xfId="2167"/>
    <cellStyle name="Обычный 12 3 3 2" xfId="2168"/>
    <cellStyle name="Обычный 12 3 3 3" xfId="2169"/>
    <cellStyle name="Обычный 12 3 3 4" xfId="2170"/>
    <cellStyle name="Обычный 12 3 3 5" xfId="2171"/>
    <cellStyle name="Обычный 12 3 3 6" xfId="2172"/>
    <cellStyle name="Обычный 12 3 3 7" xfId="2173"/>
    <cellStyle name="Обычный 12 3 3 8" xfId="2174"/>
    <cellStyle name="Обычный 12 3 4" xfId="2175"/>
    <cellStyle name="Обычный 12 3 4 2" xfId="2176"/>
    <cellStyle name="Обычный 12 3 4 3" xfId="2177"/>
    <cellStyle name="Обычный 12 3 4 4" xfId="2178"/>
    <cellStyle name="Обычный 12 3 4 5" xfId="2179"/>
    <cellStyle name="Обычный 12 3 4 6" xfId="2180"/>
    <cellStyle name="Обычный 12 3 4 7" xfId="2181"/>
    <cellStyle name="Обычный 12 3 4 8" xfId="2182"/>
    <cellStyle name="Обычный 12 3 5" xfId="2183"/>
    <cellStyle name="Обычный 12 3 5 2" xfId="2184"/>
    <cellStyle name="Обычный 12 3 5 3" xfId="2185"/>
    <cellStyle name="Обычный 12 3 5 4" xfId="2186"/>
    <cellStyle name="Обычный 12 3 5 5" xfId="2187"/>
    <cellStyle name="Обычный 12 3 5 6" xfId="2188"/>
    <cellStyle name="Обычный 12 3 5 7" xfId="2189"/>
    <cellStyle name="Обычный 12 3 5 8" xfId="2190"/>
    <cellStyle name="Обычный 12 3 6" xfId="2191"/>
    <cellStyle name="Обычный 12 3 6 2" xfId="2192"/>
    <cellStyle name="Обычный 12 3 6 3" xfId="2193"/>
    <cellStyle name="Обычный 12 3 6 4" xfId="2194"/>
    <cellStyle name="Обычный 12 3 6 5" xfId="2195"/>
    <cellStyle name="Обычный 12 3 6 6" xfId="2196"/>
    <cellStyle name="Обычный 12 3 6 7" xfId="2197"/>
    <cellStyle name="Обычный 12 3 6 8" xfId="2198"/>
    <cellStyle name="Обычный 12 3 7" xfId="2199"/>
    <cellStyle name="Обычный 12 3 7 2" xfId="2200"/>
    <cellStyle name="Обычный 12 3 7 3" xfId="2201"/>
    <cellStyle name="Обычный 12 3 7 4" xfId="2202"/>
    <cellStyle name="Обычный 12 3 7 5" xfId="2203"/>
    <cellStyle name="Обычный 12 3 7 6" xfId="2204"/>
    <cellStyle name="Обычный 12 3 7 7" xfId="2205"/>
    <cellStyle name="Обычный 12 3 7 8" xfId="2206"/>
    <cellStyle name="Обычный 12 3 8" xfId="2207"/>
    <cellStyle name="Обычный 12 3 8 2" xfId="2208"/>
    <cellStyle name="Обычный 12 3 8 3" xfId="2209"/>
    <cellStyle name="Обычный 12 3 8 4" xfId="2210"/>
    <cellStyle name="Обычный 12 3 8 5" xfId="2211"/>
    <cellStyle name="Обычный 12 3 8 6" xfId="2212"/>
    <cellStyle name="Обычный 12 3 8 7" xfId="2213"/>
    <cellStyle name="Обычный 12 3 8 8" xfId="2214"/>
    <cellStyle name="Обычный 12 3 9" xfId="2215"/>
    <cellStyle name="Обычный 12 4" xfId="2216"/>
    <cellStyle name="Обычный 12 4 2" xfId="2217"/>
    <cellStyle name="Обычный 12 4 3" xfId="2218"/>
    <cellStyle name="Обычный 12 4 4" xfId="2219"/>
    <cellStyle name="Обычный 12 4 5" xfId="2220"/>
    <cellStyle name="Обычный 12 4 6" xfId="2221"/>
    <cellStyle name="Обычный 12 4 7" xfId="2222"/>
    <cellStyle name="Обычный 12 4 8" xfId="2223"/>
    <cellStyle name="Обычный 12 5" xfId="2224"/>
    <cellStyle name="Обычный 12 5 2" xfId="2225"/>
    <cellStyle name="Обычный 12 5 3" xfId="2226"/>
    <cellStyle name="Обычный 12 5 4" xfId="2227"/>
    <cellStyle name="Обычный 12 5 5" xfId="2228"/>
    <cellStyle name="Обычный 12 5 6" xfId="2229"/>
    <cellStyle name="Обычный 12 5 7" xfId="2230"/>
    <cellStyle name="Обычный 12 5 8" xfId="2231"/>
    <cellStyle name="Обычный 12 6" xfId="2232"/>
    <cellStyle name="Обычный 12 6 2" xfId="2233"/>
    <cellStyle name="Обычный 12 6 3" xfId="2234"/>
    <cellStyle name="Обычный 12 6 4" xfId="2235"/>
    <cellStyle name="Обычный 12 6 5" xfId="2236"/>
    <cellStyle name="Обычный 12 6 6" xfId="2237"/>
    <cellStyle name="Обычный 12 6 7" xfId="2238"/>
    <cellStyle name="Обычный 12 6 8" xfId="2239"/>
    <cellStyle name="Обычный 12 7" xfId="2240"/>
    <cellStyle name="Обычный 12 7 2" xfId="2241"/>
    <cellStyle name="Обычный 12 7 3" xfId="2242"/>
    <cellStyle name="Обычный 12 7 4" xfId="2243"/>
    <cellStyle name="Обычный 12 7 5" xfId="2244"/>
    <cellStyle name="Обычный 12 7 6" xfId="2245"/>
    <cellStyle name="Обычный 12 7 7" xfId="2246"/>
    <cellStyle name="Обычный 12 7 8" xfId="2247"/>
    <cellStyle name="Обычный 12 8" xfId="2248"/>
    <cellStyle name="Обычный 12 8 2" xfId="2249"/>
    <cellStyle name="Обычный 12 8 3" xfId="2250"/>
    <cellStyle name="Обычный 12 8 4" xfId="2251"/>
    <cellStyle name="Обычный 12 8 5" xfId="2252"/>
    <cellStyle name="Обычный 12 8 6" xfId="2253"/>
    <cellStyle name="Обычный 12 8 7" xfId="2254"/>
    <cellStyle name="Обычный 12 8 8" xfId="2255"/>
    <cellStyle name="Обычный 12 9" xfId="2256"/>
    <cellStyle name="Обычный 12 9 2" xfId="2257"/>
    <cellStyle name="Обычный 12 9 3" xfId="2258"/>
    <cellStyle name="Обычный 12 9 4" xfId="2259"/>
    <cellStyle name="Обычный 12 9 5" xfId="2260"/>
    <cellStyle name="Обычный 12 9 6" xfId="2261"/>
    <cellStyle name="Обычный 12 9 7" xfId="2262"/>
    <cellStyle name="Обычный 12 9 8" xfId="2263"/>
    <cellStyle name="Обычный 13" xfId="2264"/>
    <cellStyle name="Обычный 13 10" xfId="2265"/>
    <cellStyle name="Обычный 13 10 2" xfId="2266"/>
    <cellStyle name="Обычный 13 10 3" xfId="2267"/>
    <cellStyle name="Обычный 13 10 4" xfId="2268"/>
    <cellStyle name="Обычный 13 10 5" xfId="2269"/>
    <cellStyle name="Обычный 13 10 6" xfId="2270"/>
    <cellStyle name="Обычный 13 10 7" xfId="2271"/>
    <cellStyle name="Обычный 13 10 8" xfId="2272"/>
    <cellStyle name="Обычный 13 11" xfId="2273"/>
    <cellStyle name="Обычный 13 12" xfId="2274"/>
    <cellStyle name="Обычный 13 13" xfId="2275"/>
    <cellStyle name="Обычный 13 14" xfId="2276"/>
    <cellStyle name="Обычный 13 15" xfId="2277"/>
    <cellStyle name="Обычный 13 16" xfId="2278"/>
    <cellStyle name="Обычный 13 17" xfId="2279"/>
    <cellStyle name="Обычный 13 18" xfId="2280"/>
    <cellStyle name="Обычный 13 19" xfId="2281"/>
    <cellStyle name="Обычный 13 2" xfId="2282"/>
    <cellStyle name="Обычный 13 2 10" xfId="2283"/>
    <cellStyle name="Обычный 13 2 11" xfId="2284"/>
    <cellStyle name="Обычный 13 2 12" xfId="2285"/>
    <cellStyle name="Обычный 13 2 13" xfId="2286"/>
    <cellStyle name="Обычный 13 2 14" xfId="2287"/>
    <cellStyle name="Обычный 13 2 15" xfId="2288"/>
    <cellStyle name="Обычный 13 2 16" xfId="2289"/>
    <cellStyle name="Обычный 13 2 17" xfId="2290"/>
    <cellStyle name="Обычный 13 2 18" xfId="2291"/>
    <cellStyle name="Обычный 13 2 2" xfId="2292"/>
    <cellStyle name="Обычный 13 2 2 2" xfId="2293"/>
    <cellStyle name="Обычный 13 2 2 3" xfId="2294"/>
    <cellStyle name="Обычный 13 2 2 4" xfId="2295"/>
    <cellStyle name="Обычный 13 2 2 5" xfId="2296"/>
    <cellStyle name="Обычный 13 2 2 6" xfId="2297"/>
    <cellStyle name="Обычный 13 2 2 7" xfId="2298"/>
    <cellStyle name="Обычный 13 2 2 8" xfId="2299"/>
    <cellStyle name="Обычный 13 2 3" xfId="2300"/>
    <cellStyle name="Обычный 13 2 3 2" xfId="2301"/>
    <cellStyle name="Обычный 13 2 3 3" xfId="2302"/>
    <cellStyle name="Обычный 13 2 3 4" xfId="2303"/>
    <cellStyle name="Обычный 13 2 3 5" xfId="2304"/>
    <cellStyle name="Обычный 13 2 3 6" xfId="2305"/>
    <cellStyle name="Обычный 13 2 3 7" xfId="2306"/>
    <cellStyle name="Обычный 13 2 3 8" xfId="2307"/>
    <cellStyle name="Обычный 13 2 4" xfId="2308"/>
    <cellStyle name="Обычный 13 2 4 2" xfId="2309"/>
    <cellStyle name="Обычный 13 2 4 3" xfId="2310"/>
    <cellStyle name="Обычный 13 2 4 4" xfId="2311"/>
    <cellStyle name="Обычный 13 2 4 5" xfId="2312"/>
    <cellStyle name="Обычный 13 2 4 6" xfId="2313"/>
    <cellStyle name="Обычный 13 2 4 7" xfId="2314"/>
    <cellStyle name="Обычный 13 2 4 8" xfId="2315"/>
    <cellStyle name="Обычный 13 2 5" xfId="2316"/>
    <cellStyle name="Обычный 13 2 5 2" xfId="2317"/>
    <cellStyle name="Обычный 13 2 5 3" xfId="2318"/>
    <cellStyle name="Обычный 13 2 5 4" xfId="2319"/>
    <cellStyle name="Обычный 13 2 5 5" xfId="2320"/>
    <cellStyle name="Обычный 13 2 5 6" xfId="2321"/>
    <cellStyle name="Обычный 13 2 5 7" xfId="2322"/>
    <cellStyle name="Обычный 13 2 5 8" xfId="2323"/>
    <cellStyle name="Обычный 13 2 6" xfId="2324"/>
    <cellStyle name="Обычный 13 2 6 2" xfId="2325"/>
    <cellStyle name="Обычный 13 2 6 3" xfId="2326"/>
    <cellStyle name="Обычный 13 2 6 4" xfId="2327"/>
    <cellStyle name="Обычный 13 2 6 5" xfId="2328"/>
    <cellStyle name="Обычный 13 2 6 6" xfId="2329"/>
    <cellStyle name="Обычный 13 2 6 7" xfId="2330"/>
    <cellStyle name="Обычный 13 2 6 8" xfId="2331"/>
    <cellStyle name="Обычный 13 2 7" xfId="2332"/>
    <cellStyle name="Обычный 13 2 7 2" xfId="2333"/>
    <cellStyle name="Обычный 13 2 7 3" xfId="2334"/>
    <cellStyle name="Обычный 13 2 7 4" xfId="2335"/>
    <cellStyle name="Обычный 13 2 7 5" xfId="2336"/>
    <cellStyle name="Обычный 13 2 7 6" xfId="2337"/>
    <cellStyle name="Обычный 13 2 7 7" xfId="2338"/>
    <cellStyle name="Обычный 13 2 7 8" xfId="2339"/>
    <cellStyle name="Обычный 13 2 8" xfId="2340"/>
    <cellStyle name="Обычный 13 2 8 2" xfId="2341"/>
    <cellStyle name="Обычный 13 2 8 3" xfId="2342"/>
    <cellStyle name="Обычный 13 2 8 4" xfId="2343"/>
    <cellStyle name="Обычный 13 2 8 5" xfId="2344"/>
    <cellStyle name="Обычный 13 2 8 6" xfId="2345"/>
    <cellStyle name="Обычный 13 2 8 7" xfId="2346"/>
    <cellStyle name="Обычный 13 2 8 8" xfId="2347"/>
    <cellStyle name="Обычный 13 2 9" xfId="2348"/>
    <cellStyle name="Обычный 13 20" xfId="2349"/>
    <cellStyle name="Обычный 13 21" xfId="2350"/>
    <cellStyle name="Обычный 13 22" xfId="2351"/>
    <cellStyle name="Обычный 13 3" xfId="2352"/>
    <cellStyle name="Обычный 13 3 10" xfId="2353"/>
    <cellStyle name="Обычный 13 3 11" xfId="2354"/>
    <cellStyle name="Обычный 13 3 12" xfId="2355"/>
    <cellStyle name="Обычный 13 3 13" xfId="2356"/>
    <cellStyle name="Обычный 13 3 14" xfId="2357"/>
    <cellStyle name="Обычный 13 3 15" xfId="2358"/>
    <cellStyle name="Обычный 13 3 16" xfId="2359"/>
    <cellStyle name="Обычный 13 3 17" xfId="2360"/>
    <cellStyle name="Обычный 13 3 18" xfId="2361"/>
    <cellStyle name="Обычный 13 3 2" xfId="2362"/>
    <cellStyle name="Обычный 13 3 2 2" xfId="2363"/>
    <cellStyle name="Обычный 13 3 2 3" xfId="2364"/>
    <cellStyle name="Обычный 13 3 2 4" xfId="2365"/>
    <cellStyle name="Обычный 13 3 2 5" xfId="2366"/>
    <cellStyle name="Обычный 13 3 2 6" xfId="2367"/>
    <cellStyle name="Обычный 13 3 2 7" xfId="2368"/>
    <cellStyle name="Обычный 13 3 2 8" xfId="2369"/>
    <cellStyle name="Обычный 13 3 3" xfId="2370"/>
    <cellStyle name="Обычный 13 3 3 2" xfId="2371"/>
    <cellStyle name="Обычный 13 3 3 3" xfId="2372"/>
    <cellStyle name="Обычный 13 3 3 4" xfId="2373"/>
    <cellStyle name="Обычный 13 3 3 5" xfId="2374"/>
    <cellStyle name="Обычный 13 3 3 6" xfId="2375"/>
    <cellStyle name="Обычный 13 3 3 7" xfId="2376"/>
    <cellStyle name="Обычный 13 3 3 8" xfId="2377"/>
    <cellStyle name="Обычный 13 3 4" xfId="2378"/>
    <cellStyle name="Обычный 13 3 4 2" xfId="2379"/>
    <cellStyle name="Обычный 13 3 4 3" xfId="2380"/>
    <cellStyle name="Обычный 13 3 4 4" xfId="2381"/>
    <cellStyle name="Обычный 13 3 4 5" xfId="2382"/>
    <cellStyle name="Обычный 13 3 4 6" xfId="2383"/>
    <cellStyle name="Обычный 13 3 4 7" xfId="2384"/>
    <cellStyle name="Обычный 13 3 4 8" xfId="2385"/>
    <cellStyle name="Обычный 13 3 5" xfId="2386"/>
    <cellStyle name="Обычный 13 3 5 2" xfId="2387"/>
    <cellStyle name="Обычный 13 3 5 3" xfId="2388"/>
    <cellStyle name="Обычный 13 3 5 4" xfId="2389"/>
    <cellStyle name="Обычный 13 3 5 5" xfId="2390"/>
    <cellStyle name="Обычный 13 3 5 6" xfId="2391"/>
    <cellStyle name="Обычный 13 3 5 7" xfId="2392"/>
    <cellStyle name="Обычный 13 3 5 8" xfId="2393"/>
    <cellStyle name="Обычный 13 3 6" xfId="2394"/>
    <cellStyle name="Обычный 13 3 6 2" xfId="2395"/>
    <cellStyle name="Обычный 13 3 6 3" xfId="2396"/>
    <cellStyle name="Обычный 13 3 6 4" xfId="2397"/>
    <cellStyle name="Обычный 13 3 6 5" xfId="2398"/>
    <cellStyle name="Обычный 13 3 6 6" xfId="2399"/>
    <cellStyle name="Обычный 13 3 6 7" xfId="2400"/>
    <cellStyle name="Обычный 13 3 6 8" xfId="2401"/>
    <cellStyle name="Обычный 13 3 7" xfId="2402"/>
    <cellStyle name="Обычный 13 3 7 2" xfId="2403"/>
    <cellStyle name="Обычный 13 3 7 3" xfId="2404"/>
    <cellStyle name="Обычный 13 3 7 4" xfId="2405"/>
    <cellStyle name="Обычный 13 3 7 5" xfId="2406"/>
    <cellStyle name="Обычный 13 3 7 6" xfId="2407"/>
    <cellStyle name="Обычный 13 3 7 7" xfId="2408"/>
    <cellStyle name="Обычный 13 3 7 8" xfId="2409"/>
    <cellStyle name="Обычный 13 3 8" xfId="2410"/>
    <cellStyle name="Обычный 13 3 8 2" xfId="2411"/>
    <cellStyle name="Обычный 13 3 8 3" xfId="2412"/>
    <cellStyle name="Обычный 13 3 8 4" xfId="2413"/>
    <cellStyle name="Обычный 13 3 8 5" xfId="2414"/>
    <cellStyle name="Обычный 13 3 8 6" xfId="2415"/>
    <cellStyle name="Обычный 13 3 8 7" xfId="2416"/>
    <cellStyle name="Обычный 13 3 8 8" xfId="2417"/>
    <cellStyle name="Обычный 13 3 9" xfId="2418"/>
    <cellStyle name="Обычный 13 4" xfId="2419"/>
    <cellStyle name="Обычный 13 4 2" xfId="2420"/>
    <cellStyle name="Обычный 13 4 3" xfId="2421"/>
    <cellStyle name="Обычный 13 4 4" xfId="2422"/>
    <cellStyle name="Обычный 13 4 5" xfId="2423"/>
    <cellStyle name="Обычный 13 4 6" xfId="2424"/>
    <cellStyle name="Обычный 13 4 7" xfId="2425"/>
    <cellStyle name="Обычный 13 4 8" xfId="2426"/>
    <cellStyle name="Обычный 13 5" xfId="2427"/>
    <cellStyle name="Обычный 13 5 2" xfId="2428"/>
    <cellStyle name="Обычный 13 5 3" xfId="2429"/>
    <cellStyle name="Обычный 13 5 4" xfId="2430"/>
    <cellStyle name="Обычный 13 5 5" xfId="2431"/>
    <cellStyle name="Обычный 13 5 6" xfId="2432"/>
    <cellStyle name="Обычный 13 5 7" xfId="2433"/>
    <cellStyle name="Обычный 13 5 8" xfId="2434"/>
    <cellStyle name="Обычный 13 6" xfId="2435"/>
    <cellStyle name="Обычный 13 6 2" xfId="2436"/>
    <cellStyle name="Обычный 13 6 3" xfId="2437"/>
    <cellStyle name="Обычный 13 6 4" xfId="2438"/>
    <cellStyle name="Обычный 13 6 5" xfId="2439"/>
    <cellStyle name="Обычный 13 6 6" xfId="2440"/>
    <cellStyle name="Обычный 13 6 7" xfId="2441"/>
    <cellStyle name="Обычный 13 6 8" xfId="2442"/>
    <cellStyle name="Обычный 13 7" xfId="2443"/>
    <cellStyle name="Обычный 13 7 2" xfId="2444"/>
    <cellStyle name="Обычный 13 7 3" xfId="2445"/>
    <cellStyle name="Обычный 13 7 4" xfId="2446"/>
    <cellStyle name="Обычный 13 7 5" xfId="2447"/>
    <cellStyle name="Обычный 13 7 6" xfId="2448"/>
    <cellStyle name="Обычный 13 7 7" xfId="2449"/>
    <cellStyle name="Обычный 13 7 8" xfId="2450"/>
    <cellStyle name="Обычный 13 8" xfId="2451"/>
    <cellStyle name="Обычный 13 8 2" xfId="2452"/>
    <cellStyle name="Обычный 13 8 3" xfId="2453"/>
    <cellStyle name="Обычный 13 8 4" xfId="2454"/>
    <cellStyle name="Обычный 13 8 5" xfId="2455"/>
    <cellStyle name="Обычный 13 8 6" xfId="2456"/>
    <cellStyle name="Обычный 13 8 7" xfId="2457"/>
    <cellStyle name="Обычный 13 8 8" xfId="2458"/>
    <cellStyle name="Обычный 13 9" xfId="2459"/>
    <cellStyle name="Обычный 13 9 2" xfId="2460"/>
    <cellStyle name="Обычный 13 9 3" xfId="2461"/>
    <cellStyle name="Обычный 13 9 4" xfId="2462"/>
    <cellStyle name="Обычный 13 9 5" xfId="2463"/>
    <cellStyle name="Обычный 13 9 6" xfId="2464"/>
    <cellStyle name="Обычный 13 9 7" xfId="2465"/>
    <cellStyle name="Обычный 13 9 8" xfId="2466"/>
    <cellStyle name="Обычный 14" xfId="2467"/>
    <cellStyle name="Обычный 14 10" xfId="2468"/>
    <cellStyle name="Обычный 14 10 2" xfId="2469"/>
    <cellStyle name="Обычный 14 10 3" xfId="2470"/>
    <cellStyle name="Обычный 14 10 4" xfId="2471"/>
    <cellStyle name="Обычный 14 10 5" xfId="2472"/>
    <cellStyle name="Обычный 14 10 6" xfId="2473"/>
    <cellStyle name="Обычный 14 10 7" xfId="2474"/>
    <cellStyle name="Обычный 14 10 8" xfId="2475"/>
    <cellStyle name="Обычный 14 11" xfId="2476"/>
    <cellStyle name="Обычный 14 12" xfId="2477"/>
    <cellStyle name="Обычный 14 13" xfId="2478"/>
    <cellStyle name="Обычный 14 14" xfId="2479"/>
    <cellStyle name="Обычный 14 15" xfId="2480"/>
    <cellStyle name="Обычный 14 16" xfId="2481"/>
    <cellStyle name="Обычный 14 17" xfId="2482"/>
    <cellStyle name="Обычный 14 18" xfId="2483"/>
    <cellStyle name="Обычный 14 19" xfId="2484"/>
    <cellStyle name="Обычный 14 2" xfId="2485"/>
    <cellStyle name="Обычный 14 2 10" xfId="2486"/>
    <cellStyle name="Обычный 14 2 11" xfId="2487"/>
    <cellStyle name="Обычный 14 2 12" xfId="2488"/>
    <cellStyle name="Обычный 14 2 13" xfId="2489"/>
    <cellStyle name="Обычный 14 2 14" xfId="2490"/>
    <cellStyle name="Обычный 14 2 15" xfId="2491"/>
    <cellStyle name="Обычный 14 2 16" xfId="2492"/>
    <cellStyle name="Обычный 14 2 17" xfId="2493"/>
    <cellStyle name="Обычный 14 2 18" xfId="2494"/>
    <cellStyle name="Обычный 14 2 2" xfId="2495"/>
    <cellStyle name="Обычный 14 2 2 2" xfId="2496"/>
    <cellStyle name="Обычный 14 2 2 3" xfId="2497"/>
    <cellStyle name="Обычный 14 2 2 4" xfId="2498"/>
    <cellStyle name="Обычный 14 2 2 5" xfId="2499"/>
    <cellStyle name="Обычный 14 2 2 6" xfId="2500"/>
    <cellStyle name="Обычный 14 2 2 7" xfId="2501"/>
    <cellStyle name="Обычный 14 2 2 8" xfId="2502"/>
    <cellStyle name="Обычный 14 2 3" xfId="2503"/>
    <cellStyle name="Обычный 14 2 3 2" xfId="2504"/>
    <cellStyle name="Обычный 14 2 3 3" xfId="2505"/>
    <cellStyle name="Обычный 14 2 3 4" xfId="2506"/>
    <cellStyle name="Обычный 14 2 3 5" xfId="2507"/>
    <cellStyle name="Обычный 14 2 3 6" xfId="2508"/>
    <cellStyle name="Обычный 14 2 3 7" xfId="2509"/>
    <cellStyle name="Обычный 14 2 3 8" xfId="2510"/>
    <cellStyle name="Обычный 14 2 4" xfId="2511"/>
    <cellStyle name="Обычный 14 2 4 2" xfId="2512"/>
    <cellStyle name="Обычный 14 2 4 3" xfId="2513"/>
    <cellStyle name="Обычный 14 2 4 4" xfId="2514"/>
    <cellStyle name="Обычный 14 2 4 5" xfId="2515"/>
    <cellStyle name="Обычный 14 2 4 6" xfId="2516"/>
    <cellStyle name="Обычный 14 2 4 7" xfId="2517"/>
    <cellStyle name="Обычный 14 2 4 8" xfId="2518"/>
    <cellStyle name="Обычный 14 2 5" xfId="2519"/>
    <cellStyle name="Обычный 14 2 5 2" xfId="2520"/>
    <cellStyle name="Обычный 14 2 5 3" xfId="2521"/>
    <cellStyle name="Обычный 14 2 5 4" xfId="2522"/>
    <cellStyle name="Обычный 14 2 5 5" xfId="2523"/>
    <cellStyle name="Обычный 14 2 5 6" xfId="2524"/>
    <cellStyle name="Обычный 14 2 5 7" xfId="2525"/>
    <cellStyle name="Обычный 14 2 5 8" xfId="2526"/>
    <cellStyle name="Обычный 14 2 6" xfId="2527"/>
    <cellStyle name="Обычный 14 2 6 2" xfId="2528"/>
    <cellStyle name="Обычный 14 2 6 3" xfId="2529"/>
    <cellStyle name="Обычный 14 2 6 4" xfId="2530"/>
    <cellStyle name="Обычный 14 2 6 5" xfId="2531"/>
    <cellStyle name="Обычный 14 2 6 6" xfId="2532"/>
    <cellStyle name="Обычный 14 2 6 7" xfId="2533"/>
    <cellStyle name="Обычный 14 2 6 8" xfId="2534"/>
    <cellStyle name="Обычный 14 2 7" xfId="2535"/>
    <cellStyle name="Обычный 14 2 7 2" xfId="2536"/>
    <cellStyle name="Обычный 14 2 7 3" xfId="2537"/>
    <cellStyle name="Обычный 14 2 7 4" xfId="2538"/>
    <cellStyle name="Обычный 14 2 7 5" xfId="2539"/>
    <cellStyle name="Обычный 14 2 7 6" xfId="2540"/>
    <cellStyle name="Обычный 14 2 7 7" xfId="2541"/>
    <cellStyle name="Обычный 14 2 7 8" xfId="2542"/>
    <cellStyle name="Обычный 14 2 8" xfId="2543"/>
    <cellStyle name="Обычный 14 2 8 2" xfId="2544"/>
    <cellStyle name="Обычный 14 2 8 3" xfId="2545"/>
    <cellStyle name="Обычный 14 2 8 4" xfId="2546"/>
    <cellStyle name="Обычный 14 2 8 5" xfId="2547"/>
    <cellStyle name="Обычный 14 2 8 6" xfId="2548"/>
    <cellStyle name="Обычный 14 2 8 7" xfId="2549"/>
    <cellStyle name="Обычный 14 2 8 8" xfId="2550"/>
    <cellStyle name="Обычный 14 2 9" xfId="2551"/>
    <cellStyle name="Обычный 14 20" xfId="2552"/>
    <cellStyle name="Обычный 14 21" xfId="2553"/>
    <cellStyle name="Обычный 14 22" xfId="2554"/>
    <cellStyle name="Обычный 14 3" xfId="2555"/>
    <cellStyle name="Обычный 14 3 10" xfId="2556"/>
    <cellStyle name="Обычный 14 3 11" xfId="2557"/>
    <cellStyle name="Обычный 14 3 12" xfId="2558"/>
    <cellStyle name="Обычный 14 3 13" xfId="2559"/>
    <cellStyle name="Обычный 14 3 14" xfId="2560"/>
    <cellStyle name="Обычный 14 3 15" xfId="2561"/>
    <cellStyle name="Обычный 14 3 16" xfId="2562"/>
    <cellStyle name="Обычный 14 3 17" xfId="2563"/>
    <cellStyle name="Обычный 14 3 18" xfId="2564"/>
    <cellStyle name="Обычный 14 3 2" xfId="2565"/>
    <cellStyle name="Обычный 14 3 2 2" xfId="2566"/>
    <cellStyle name="Обычный 14 3 2 3" xfId="2567"/>
    <cellStyle name="Обычный 14 3 2 4" xfId="2568"/>
    <cellStyle name="Обычный 14 3 2 5" xfId="2569"/>
    <cellStyle name="Обычный 14 3 2 6" xfId="2570"/>
    <cellStyle name="Обычный 14 3 2 7" xfId="2571"/>
    <cellStyle name="Обычный 14 3 2 8" xfId="2572"/>
    <cellStyle name="Обычный 14 3 3" xfId="2573"/>
    <cellStyle name="Обычный 14 3 3 2" xfId="2574"/>
    <cellStyle name="Обычный 14 3 3 3" xfId="2575"/>
    <cellStyle name="Обычный 14 3 3 4" xfId="2576"/>
    <cellStyle name="Обычный 14 3 3 5" xfId="2577"/>
    <cellStyle name="Обычный 14 3 3 6" xfId="2578"/>
    <cellStyle name="Обычный 14 3 3 7" xfId="2579"/>
    <cellStyle name="Обычный 14 3 3 8" xfId="2580"/>
    <cellStyle name="Обычный 14 3 4" xfId="2581"/>
    <cellStyle name="Обычный 14 3 4 2" xfId="2582"/>
    <cellStyle name="Обычный 14 3 4 3" xfId="2583"/>
    <cellStyle name="Обычный 14 3 4 4" xfId="2584"/>
    <cellStyle name="Обычный 14 3 4 5" xfId="2585"/>
    <cellStyle name="Обычный 14 3 4 6" xfId="2586"/>
    <cellStyle name="Обычный 14 3 4 7" xfId="2587"/>
    <cellStyle name="Обычный 14 3 4 8" xfId="2588"/>
    <cellStyle name="Обычный 14 3 5" xfId="2589"/>
    <cellStyle name="Обычный 14 3 5 2" xfId="2590"/>
    <cellStyle name="Обычный 14 3 5 3" xfId="2591"/>
    <cellStyle name="Обычный 14 3 5 4" xfId="2592"/>
    <cellStyle name="Обычный 14 3 5 5" xfId="2593"/>
    <cellStyle name="Обычный 14 3 5 6" xfId="2594"/>
    <cellStyle name="Обычный 14 3 5 7" xfId="2595"/>
    <cellStyle name="Обычный 14 3 5 8" xfId="2596"/>
    <cellStyle name="Обычный 14 3 6" xfId="2597"/>
    <cellStyle name="Обычный 14 3 6 2" xfId="2598"/>
    <cellStyle name="Обычный 14 3 6 3" xfId="2599"/>
    <cellStyle name="Обычный 14 3 6 4" xfId="2600"/>
    <cellStyle name="Обычный 14 3 6 5" xfId="2601"/>
    <cellStyle name="Обычный 14 3 6 6" xfId="2602"/>
    <cellStyle name="Обычный 14 3 6 7" xfId="2603"/>
    <cellStyle name="Обычный 14 3 6 8" xfId="2604"/>
    <cellStyle name="Обычный 14 3 7" xfId="2605"/>
    <cellStyle name="Обычный 14 3 7 2" xfId="2606"/>
    <cellStyle name="Обычный 14 3 7 3" xfId="2607"/>
    <cellStyle name="Обычный 14 3 7 4" xfId="2608"/>
    <cellStyle name="Обычный 14 3 7 5" xfId="2609"/>
    <cellStyle name="Обычный 14 3 7 6" xfId="2610"/>
    <cellStyle name="Обычный 14 3 7 7" xfId="2611"/>
    <cellStyle name="Обычный 14 3 7 8" xfId="2612"/>
    <cellStyle name="Обычный 14 3 8" xfId="2613"/>
    <cellStyle name="Обычный 14 3 8 2" xfId="2614"/>
    <cellStyle name="Обычный 14 3 8 3" xfId="2615"/>
    <cellStyle name="Обычный 14 3 8 4" xfId="2616"/>
    <cellStyle name="Обычный 14 3 8 5" xfId="2617"/>
    <cellStyle name="Обычный 14 3 8 6" xfId="2618"/>
    <cellStyle name="Обычный 14 3 8 7" xfId="2619"/>
    <cellStyle name="Обычный 14 3 8 8" xfId="2620"/>
    <cellStyle name="Обычный 14 3 9" xfId="2621"/>
    <cellStyle name="Обычный 14 4" xfId="2622"/>
    <cellStyle name="Обычный 14 4 2" xfId="2623"/>
    <cellStyle name="Обычный 14 4 3" xfId="2624"/>
    <cellStyle name="Обычный 14 4 4" xfId="2625"/>
    <cellStyle name="Обычный 14 4 5" xfId="2626"/>
    <cellStyle name="Обычный 14 4 6" xfId="2627"/>
    <cellStyle name="Обычный 14 4 7" xfId="2628"/>
    <cellStyle name="Обычный 14 4 8" xfId="2629"/>
    <cellStyle name="Обычный 14 5" xfId="2630"/>
    <cellStyle name="Обычный 14 5 2" xfId="2631"/>
    <cellStyle name="Обычный 14 5 3" xfId="2632"/>
    <cellStyle name="Обычный 14 5 4" xfId="2633"/>
    <cellStyle name="Обычный 14 5 5" xfId="2634"/>
    <cellStyle name="Обычный 14 5 6" xfId="2635"/>
    <cellStyle name="Обычный 14 5 7" xfId="2636"/>
    <cellStyle name="Обычный 14 5 8" xfId="2637"/>
    <cellStyle name="Обычный 14 6" xfId="2638"/>
    <cellStyle name="Обычный 14 6 2" xfId="2639"/>
    <cellStyle name="Обычный 14 6 3" xfId="2640"/>
    <cellStyle name="Обычный 14 6 4" xfId="2641"/>
    <cellStyle name="Обычный 14 6 5" xfId="2642"/>
    <cellStyle name="Обычный 14 6 6" xfId="2643"/>
    <cellStyle name="Обычный 14 6 7" xfId="2644"/>
    <cellStyle name="Обычный 14 6 8" xfId="2645"/>
    <cellStyle name="Обычный 14 7" xfId="2646"/>
    <cellStyle name="Обычный 14 7 2" xfId="2647"/>
    <cellStyle name="Обычный 14 7 3" xfId="2648"/>
    <cellStyle name="Обычный 14 7 4" xfId="2649"/>
    <cellStyle name="Обычный 14 7 5" xfId="2650"/>
    <cellStyle name="Обычный 14 7 6" xfId="2651"/>
    <cellStyle name="Обычный 14 7 7" xfId="2652"/>
    <cellStyle name="Обычный 14 7 8" xfId="2653"/>
    <cellStyle name="Обычный 14 8" xfId="2654"/>
    <cellStyle name="Обычный 14 8 2" xfId="2655"/>
    <cellStyle name="Обычный 14 8 3" xfId="2656"/>
    <cellStyle name="Обычный 14 8 4" xfId="2657"/>
    <cellStyle name="Обычный 14 8 5" xfId="2658"/>
    <cellStyle name="Обычный 14 8 6" xfId="2659"/>
    <cellStyle name="Обычный 14 8 7" xfId="2660"/>
    <cellStyle name="Обычный 14 8 8" xfId="2661"/>
    <cellStyle name="Обычный 14 9" xfId="2662"/>
    <cellStyle name="Обычный 14 9 2" xfId="2663"/>
    <cellStyle name="Обычный 14 9 3" xfId="2664"/>
    <cellStyle name="Обычный 14 9 4" xfId="2665"/>
    <cellStyle name="Обычный 14 9 5" xfId="2666"/>
    <cellStyle name="Обычный 14 9 6" xfId="2667"/>
    <cellStyle name="Обычный 14 9 7" xfId="2668"/>
    <cellStyle name="Обычный 14 9 8" xfId="2669"/>
    <cellStyle name="Обычный 15" xfId="2670"/>
    <cellStyle name="Обычный 15 10" xfId="2671"/>
    <cellStyle name="Обычный 15 10 2" xfId="2672"/>
    <cellStyle name="Обычный 15 10 3" xfId="2673"/>
    <cellStyle name="Обычный 15 10 4" xfId="2674"/>
    <cellStyle name="Обычный 15 10 5" xfId="2675"/>
    <cellStyle name="Обычный 15 10 6" xfId="2676"/>
    <cellStyle name="Обычный 15 10 7" xfId="2677"/>
    <cellStyle name="Обычный 15 10 8" xfId="2678"/>
    <cellStyle name="Обычный 15 11" xfId="2679"/>
    <cellStyle name="Обычный 15 12" xfId="2680"/>
    <cellStyle name="Обычный 15 13" xfId="2681"/>
    <cellStyle name="Обычный 15 14" xfId="2682"/>
    <cellStyle name="Обычный 15 15" xfId="2683"/>
    <cellStyle name="Обычный 15 16" xfId="2684"/>
    <cellStyle name="Обычный 15 17" xfId="2685"/>
    <cellStyle name="Обычный 15 18" xfId="2686"/>
    <cellStyle name="Обычный 15 19" xfId="2687"/>
    <cellStyle name="Обычный 15 2" xfId="2688"/>
    <cellStyle name="Обычный 15 2 10" xfId="2689"/>
    <cellStyle name="Обычный 15 2 11" xfId="2690"/>
    <cellStyle name="Обычный 15 2 12" xfId="2691"/>
    <cellStyle name="Обычный 15 2 13" xfId="2692"/>
    <cellStyle name="Обычный 15 2 14" xfId="2693"/>
    <cellStyle name="Обычный 15 2 15" xfId="2694"/>
    <cellStyle name="Обычный 15 2 16" xfId="2695"/>
    <cellStyle name="Обычный 15 2 17" xfId="2696"/>
    <cellStyle name="Обычный 15 2 18" xfId="2697"/>
    <cellStyle name="Обычный 15 2 2" xfId="2698"/>
    <cellStyle name="Обычный 15 2 2 2" xfId="2699"/>
    <cellStyle name="Обычный 15 2 2 3" xfId="2700"/>
    <cellStyle name="Обычный 15 2 2 4" xfId="2701"/>
    <cellStyle name="Обычный 15 2 2 5" xfId="2702"/>
    <cellStyle name="Обычный 15 2 2 6" xfId="2703"/>
    <cellStyle name="Обычный 15 2 2 7" xfId="2704"/>
    <cellStyle name="Обычный 15 2 2 8" xfId="2705"/>
    <cellStyle name="Обычный 15 2 3" xfId="2706"/>
    <cellStyle name="Обычный 15 2 3 2" xfId="2707"/>
    <cellStyle name="Обычный 15 2 3 3" xfId="2708"/>
    <cellStyle name="Обычный 15 2 3 4" xfId="2709"/>
    <cellStyle name="Обычный 15 2 3 5" xfId="2710"/>
    <cellStyle name="Обычный 15 2 3 6" xfId="2711"/>
    <cellStyle name="Обычный 15 2 3 7" xfId="2712"/>
    <cellStyle name="Обычный 15 2 3 8" xfId="2713"/>
    <cellStyle name="Обычный 15 2 4" xfId="2714"/>
    <cellStyle name="Обычный 15 2 4 2" xfId="2715"/>
    <cellStyle name="Обычный 15 2 4 3" xfId="2716"/>
    <cellStyle name="Обычный 15 2 4 4" xfId="2717"/>
    <cellStyle name="Обычный 15 2 4 5" xfId="2718"/>
    <cellStyle name="Обычный 15 2 4 6" xfId="2719"/>
    <cellStyle name="Обычный 15 2 4 7" xfId="2720"/>
    <cellStyle name="Обычный 15 2 4 8" xfId="2721"/>
    <cellStyle name="Обычный 15 2 5" xfId="2722"/>
    <cellStyle name="Обычный 15 2 5 2" xfId="2723"/>
    <cellStyle name="Обычный 15 2 5 3" xfId="2724"/>
    <cellStyle name="Обычный 15 2 5 4" xfId="2725"/>
    <cellStyle name="Обычный 15 2 5 5" xfId="2726"/>
    <cellStyle name="Обычный 15 2 5 6" xfId="2727"/>
    <cellStyle name="Обычный 15 2 5 7" xfId="2728"/>
    <cellStyle name="Обычный 15 2 5 8" xfId="2729"/>
    <cellStyle name="Обычный 15 2 6" xfId="2730"/>
    <cellStyle name="Обычный 15 2 6 2" xfId="2731"/>
    <cellStyle name="Обычный 15 2 6 3" xfId="2732"/>
    <cellStyle name="Обычный 15 2 6 4" xfId="2733"/>
    <cellStyle name="Обычный 15 2 6 5" xfId="2734"/>
    <cellStyle name="Обычный 15 2 6 6" xfId="2735"/>
    <cellStyle name="Обычный 15 2 6 7" xfId="2736"/>
    <cellStyle name="Обычный 15 2 6 8" xfId="2737"/>
    <cellStyle name="Обычный 15 2 7" xfId="2738"/>
    <cellStyle name="Обычный 15 2 7 2" xfId="2739"/>
    <cellStyle name="Обычный 15 2 7 3" xfId="2740"/>
    <cellStyle name="Обычный 15 2 7 4" xfId="2741"/>
    <cellStyle name="Обычный 15 2 7 5" xfId="2742"/>
    <cellStyle name="Обычный 15 2 7 6" xfId="2743"/>
    <cellStyle name="Обычный 15 2 7 7" xfId="2744"/>
    <cellStyle name="Обычный 15 2 7 8" xfId="2745"/>
    <cellStyle name="Обычный 15 2 8" xfId="2746"/>
    <cellStyle name="Обычный 15 2 8 2" xfId="2747"/>
    <cellStyle name="Обычный 15 2 8 3" xfId="2748"/>
    <cellStyle name="Обычный 15 2 8 4" xfId="2749"/>
    <cellStyle name="Обычный 15 2 8 5" xfId="2750"/>
    <cellStyle name="Обычный 15 2 8 6" xfId="2751"/>
    <cellStyle name="Обычный 15 2 8 7" xfId="2752"/>
    <cellStyle name="Обычный 15 2 8 8" xfId="2753"/>
    <cellStyle name="Обычный 15 2 9" xfId="2754"/>
    <cellStyle name="Обычный 15 20" xfId="2755"/>
    <cellStyle name="Обычный 15 21" xfId="2756"/>
    <cellStyle name="Обычный 15 22" xfId="2757"/>
    <cellStyle name="Обычный 15 3" xfId="2758"/>
    <cellStyle name="Обычный 15 3 10" xfId="2759"/>
    <cellStyle name="Обычный 15 3 11" xfId="2760"/>
    <cellStyle name="Обычный 15 3 12" xfId="2761"/>
    <cellStyle name="Обычный 15 3 13" xfId="2762"/>
    <cellStyle name="Обычный 15 3 14" xfId="2763"/>
    <cellStyle name="Обычный 15 3 15" xfId="2764"/>
    <cellStyle name="Обычный 15 3 16" xfId="2765"/>
    <cellStyle name="Обычный 15 3 17" xfId="2766"/>
    <cellStyle name="Обычный 15 3 18" xfId="2767"/>
    <cellStyle name="Обычный 15 3 2" xfId="2768"/>
    <cellStyle name="Обычный 15 3 2 2" xfId="2769"/>
    <cellStyle name="Обычный 15 3 2 3" xfId="2770"/>
    <cellStyle name="Обычный 15 3 2 4" xfId="2771"/>
    <cellStyle name="Обычный 15 3 2 5" xfId="2772"/>
    <cellStyle name="Обычный 15 3 2 6" xfId="2773"/>
    <cellStyle name="Обычный 15 3 2 7" xfId="2774"/>
    <cellStyle name="Обычный 15 3 2 8" xfId="2775"/>
    <cellStyle name="Обычный 15 3 3" xfId="2776"/>
    <cellStyle name="Обычный 15 3 3 2" xfId="2777"/>
    <cellStyle name="Обычный 15 3 3 3" xfId="2778"/>
    <cellStyle name="Обычный 15 3 3 4" xfId="2779"/>
    <cellStyle name="Обычный 15 3 3 5" xfId="2780"/>
    <cellStyle name="Обычный 15 3 3 6" xfId="2781"/>
    <cellStyle name="Обычный 15 3 3 7" xfId="2782"/>
    <cellStyle name="Обычный 15 3 3 8" xfId="2783"/>
    <cellStyle name="Обычный 15 3 4" xfId="2784"/>
    <cellStyle name="Обычный 15 3 4 2" xfId="2785"/>
    <cellStyle name="Обычный 15 3 4 3" xfId="2786"/>
    <cellStyle name="Обычный 15 3 4 4" xfId="2787"/>
    <cellStyle name="Обычный 15 3 4 5" xfId="2788"/>
    <cellStyle name="Обычный 15 3 4 6" xfId="2789"/>
    <cellStyle name="Обычный 15 3 4 7" xfId="2790"/>
    <cellStyle name="Обычный 15 3 4 8" xfId="2791"/>
    <cellStyle name="Обычный 15 3 5" xfId="2792"/>
    <cellStyle name="Обычный 15 3 5 2" xfId="2793"/>
    <cellStyle name="Обычный 15 3 5 3" xfId="2794"/>
    <cellStyle name="Обычный 15 3 5 4" xfId="2795"/>
    <cellStyle name="Обычный 15 3 5 5" xfId="2796"/>
    <cellStyle name="Обычный 15 3 5 6" xfId="2797"/>
    <cellStyle name="Обычный 15 3 5 7" xfId="2798"/>
    <cellStyle name="Обычный 15 3 5 8" xfId="2799"/>
    <cellStyle name="Обычный 15 3 6" xfId="2800"/>
    <cellStyle name="Обычный 15 3 6 2" xfId="2801"/>
    <cellStyle name="Обычный 15 3 6 3" xfId="2802"/>
    <cellStyle name="Обычный 15 3 6 4" xfId="2803"/>
    <cellStyle name="Обычный 15 3 6 5" xfId="2804"/>
    <cellStyle name="Обычный 15 3 6 6" xfId="2805"/>
    <cellStyle name="Обычный 15 3 6 7" xfId="2806"/>
    <cellStyle name="Обычный 15 3 6 8" xfId="2807"/>
    <cellStyle name="Обычный 15 3 7" xfId="2808"/>
    <cellStyle name="Обычный 15 3 7 2" xfId="2809"/>
    <cellStyle name="Обычный 15 3 7 3" xfId="2810"/>
    <cellStyle name="Обычный 15 3 7 4" xfId="2811"/>
    <cellStyle name="Обычный 15 3 7 5" xfId="2812"/>
    <cellStyle name="Обычный 15 3 7 6" xfId="2813"/>
    <cellStyle name="Обычный 15 3 7 7" xfId="2814"/>
    <cellStyle name="Обычный 15 3 7 8" xfId="2815"/>
    <cellStyle name="Обычный 15 3 8" xfId="2816"/>
    <cellStyle name="Обычный 15 3 8 2" xfId="2817"/>
    <cellStyle name="Обычный 15 3 8 3" xfId="2818"/>
    <cellStyle name="Обычный 15 3 8 4" xfId="2819"/>
    <cellStyle name="Обычный 15 3 8 5" xfId="2820"/>
    <cellStyle name="Обычный 15 3 8 6" xfId="2821"/>
    <cellStyle name="Обычный 15 3 8 7" xfId="2822"/>
    <cellStyle name="Обычный 15 3 8 8" xfId="2823"/>
    <cellStyle name="Обычный 15 3 9" xfId="2824"/>
    <cellStyle name="Обычный 15 4" xfId="2825"/>
    <cellStyle name="Обычный 15 4 2" xfId="2826"/>
    <cellStyle name="Обычный 15 4 3" xfId="2827"/>
    <cellStyle name="Обычный 15 4 4" xfId="2828"/>
    <cellStyle name="Обычный 15 4 5" xfId="2829"/>
    <cellStyle name="Обычный 15 4 6" xfId="2830"/>
    <cellStyle name="Обычный 15 4 7" xfId="2831"/>
    <cellStyle name="Обычный 15 4 8" xfId="2832"/>
    <cellStyle name="Обычный 15 5" xfId="2833"/>
    <cellStyle name="Обычный 15 5 2" xfId="2834"/>
    <cellStyle name="Обычный 15 5 3" xfId="2835"/>
    <cellStyle name="Обычный 15 5 4" xfId="2836"/>
    <cellStyle name="Обычный 15 5 5" xfId="2837"/>
    <cellStyle name="Обычный 15 5 6" xfId="2838"/>
    <cellStyle name="Обычный 15 5 7" xfId="2839"/>
    <cellStyle name="Обычный 15 5 8" xfId="2840"/>
    <cellStyle name="Обычный 15 6" xfId="2841"/>
    <cellStyle name="Обычный 15 6 2" xfId="2842"/>
    <cellStyle name="Обычный 15 6 3" xfId="2843"/>
    <cellStyle name="Обычный 15 6 4" xfId="2844"/>
    <cellStyle name="Обычный 15 6 5" xfId="2845"/>
    <cellStyle name="Обычный 15 6 6" xfId="2846"/>
    <cellStyle name="Обычный 15 6 7" xfId="2847"/>
    <cellStyle name="Обычный 15 6 8" xfId="2848"/>
    <cellStyle name="Обычный 15 7" xfId="2849"/>
    <cellStyle name="Обычный 15 7 2" xfId="2850"/>
    <cellStyle name="Обычный 15 7 3" xfId="2851"/>
    <cellStyle name="Обычный 15 7 4" xfId="2852"/>
    <cellStyle name="Обычный 15 7 5" xfId="2853"/>
    <cellStyle name="Обычный 15 7 6" xfId="2854"/>
    <cellStyle name="Обычный 15 7 7" xfId="2855"/>
    <cellStyle name="Обычный 15 7 8" xfId="2856"/>
    <cellStyle name="Обычный 15 8" xfId="2857"/>
    <cellStyle name="Обычный 15 8 2" xfId="2858"/>
    <cellStyle name="Обычный 15 8 3" xfId="2859"/>
    <cellStyle name="Обычный 15 8 4" xfId="2860"/>
    <cellStyle name="Обычный 15 8 5" xfId="2861"/>
    <cellStyle name="Обычный 15 8 6" xfId="2862"/>
    <cellStyle name="Обычный 15 8 7" xfId="2863"/>
    <cellStyle name="Обычный 15 8 8" xfId="2864"/>
    <cellStyle name="Обычный 15 9" xfId="2865"/>
    <cellStyle name="Обычный 15 9 2" xfId="2866"/>
    <cellStyle name="Обычный 15 9 3" xfId="2867"/>
    <cellStyle name="Обычный 15 9 4" xfId="2868"/>
    <cellStyle name="Обычный 15 9 5" xfId="2869"/>
    <cellStyle name="Обычный 15 9 6" xfId="2870"/>
    <cellStyle name="Обычный 15 9 7" xfId="2871"/>
    <cellStyle name="Обычный 15 9 8" xfId="2872"/>
    <cellStyle name="Обычный 16" xfId="2873"/>
    <cellStyle name="Обычный 16 10" xfId="2874"/>
    <cellStyle name="Обычный 16 10 2" xfId="2875"/>
    <cellStyle name="Обычный 16 10 3" xfId="2876"/>
    <cellStyle name="Обычный 16 10 4" xfId="2877"/>
    <cellStyle name="Обычный 16 10 5" xfId="2878"/>
    <cellStyle name="Обычный 16 10 6" xfId="2879"/>
    <cellStyle name="Обычный 16 10 7" xfId="2880"/>
    <cellStyle name="Обычный 16 10 8" xfId="2881"/>
    <cellStyle name="Обычный 16 11" xfId="2882"/>
    <cellStyle name="Обычный 16 12" xfId="2883"/>
    <cellStyle name="Обычный 16 13" xfId="2884"/>
    <cellStyle name="Обычный 16 14" xfId="2885"/>
    <cellStyle name="Обычный 16 15" xfId="2886"/>
    <cellStyle name="Обычный 16 16" xfId="2887"/>
    <cellStyle name="Обычный 16 17" xfId="2888"/>
    <cellStyle name="Обычный 16 18" xfId="2889"/>
    <cellStyle name="Обычный 16 19" xfId="2890"/>
    <cellStyle name="Обычный 16 2" xfId="2891"/>
    <cellStyle name="Обычный 16 2 10" xfId="2892"/>
    <cellStyle name="Обычный 16 2 11" xfId="2893"/>
    <cellStyle name="Обычный 16 2 12" xfId="2894"/>
    <cellStyle name="Обычный 16 2 13" xfId="2895"/>
    <cellStyle name="Обычный 16 2 14" xfId="2896"/>
    <cellStyle name="Обычный 16 2 15" xfId="2897"/>
    <cellStyle name="Обычный 16 2 16" xfId="2898"/>
    <cellStyle name="Обычный 16 2 17" xfId="2899"/>
    <cellStyle name="Обычный 16 2 18" xfId="2900"/>
    <cellStyle name="Обычный 16 2 2" xfId="2901"/>
    <cellStyle name="Обычный 16 2 2 2" xfId="2902"/>
    <cellStyle name="Обычный 16 2 2 3" xfId="2903"/>
    <cellStyle name="Обычный 16 2 2 4" xfId="2904"/>
    <cellStyle name="Обычный 16 2 2 5" xfId="2905"/>
    <cellStyle name="Обычный 16 2 2 6" xfId="2906"/>
    <cellStyle name="Обычный 16 2 2 7" xfId="2907"/>
    <cellStyle name="Обычный 16 2 2 8" xfId="2908"/>
    <cellStyle name="Обычный 16 2 3" xfId="2909"/>
    <cellStyle name="Обычный 16 2 3 2" xfId="2910"/>
    <cellStyle name="Обычный 16 2 3 3" xfId="2911"/>
    <cellStyle name="Обычный 16 2 3 4" xfId="2912"/>
    <cellStyle name="Обычный 16 2 3 5" xfId="2913"/>
    <cellStyle name="Обычный 16 2 3 6" xfId="2914"/>
    <cellStyle name="Обычный 16 2 3 7" xfId="2915"/>
    <cellStyle name="Обычный 16 2 3 8" xfId="2916"/>
    <cellStyle name="Обычный 16 2 4" xfId="2917"/>
    <cellStyle name="Обычный 16 2 4 2" xfId="2918"/>
    <cellStyle name="Обычный 16 2 4 3" xfId="2919"/>
    <cellStyle name="Обычный 16 2 4 4" xfId="2920"/>
    <cellStyle name="Обычный 16 2 4 5" xfId="2921"/>
    <cellStyle name="Обычный 16 2 4 6" xfId="2922"/>
    <cellStyle name="Обычный 16 2 4 7" xfId="2923"/>
    <cellStyle name="Обычный 16 2 4 8" xfId="2924"/>
    <cellStyle name="Обычный 16 2 5" xfId="2925"/>
    <cellStyle name="Обычный 16 2 5 2" xfId="2926"/>
    <cellStyle name="Обычный 16 2 5 3" xfId="2927"/>
    <cellStyle name="Обычный 16 2 5 4" xfId="2928"/>
    <cellStyle name="Обычный 16 2 5 5" xfId="2929"/>
    <cellStyle name="Обычный 16 2 5 6" xfId="2930"/>
    <cellStyle name="Обычный 16 2 5 7" xfId="2931"/>
    <cellStyle name="Обычный 16 2 5 8" xfId="2932"/>
    <cellStyle name="Обычный 16 2 6" xfId="2933"/>
    <cellStyle name="Обычный 16 2 6 2" xfId="2934"/>
    <cellStyle name="Обычный 16 2 6 3" xfId="2935"/>
    <cellStyle name="Обычный 16 2 6 4" xfId="2936"/>
    <cellStyle name="Обычный 16 2 6 5" xfId="2937"/>
    <cellStyle name="Обычный 16 2 6 6" xfId="2938"/>
    <cellStyle name="Обычный 16 2 6 7" xfId="2939"/>
    <cellStyle name="Обычный 16 2 6 8" xfId="2940"/>
    <cellStyle name="Обычный 16 2 7" xfId="2941"/>
    <cellStyle name="Обычный 16 2 7 2" xfId="2942"/>
    <cellStyle name="Обычный 16 2 7 3" xfId="2943"/>
    <cellStyle name="Обычный 16 2 7 4" xfId="2944"/>
    <cellStyle name="Обычный 16 2 7 5" xfId="2945"/>
    <cellStyle name="Обычный 16 2 7 6" xfId="2946"/>
    <cellStyle name="Обычный 16 2 7 7" xfId="2947"/>
    <cellStyle name="Обычный 16 2 7 8" xfId="2948"/>
    <cellStyle name="Обычный 16 2 8" xfId="2949"/>
    <cellStyle name="Обычный 16 2 8 2" xfId="2950"/>
    <cellStyle name="Обычный 16 2 8 3" xfId="2951"/>
    <cellStyle name="Обычный 16 2 8 4" xfId="2952"/>
    <cellStyle name="Обычный 16 2 8 5" xfId="2953"/>
    <cellStyle name="Обычный 16 2 8 6" xfId="2954"/>
    <cellStyle name="Обычный 16 2 8 7" xfId="2955"/>
    <cellStyle name="Обычный 16 2 8 8" xfId="2956"/>
    <cellStyle name="Обычный 16 2 9" xfId="2957"/>
    <cellStyle name="Обычный 16 20" xfId="2958"/>
    <cellStyle name="Обычный 16 21" xfId="2959"/>
    <cellStyle name="Обычный 16 22" xfId="2960"/>
    <cellStyle name="Обычный 16 3" xfId="2961"/>
    <cellStyle name="Обычный 16 3 10" xfId="2962"/>
    <cellStyle name="Обычный 16 3 11" xfId="2963"/>
    <cellStyle name="Обычный 16 3 12" xfId="2964"/>
    <cellStyle name="Обычный 16 3 13" xfId="2965"/>
    <cellStyle name="Обычный 16 3 14" xfId="2966"/>
    <cellStyle name="Обычный 16 3 15" xfId="2967"/>
    <cellStyle name="Обычный 16 3 16" xfId="2968"/>
    <cellStyle name="Обычный 16 3 17" xfId="2969"/>
    <cellStyle name="Обычный 16 3 18" xfId="2970"/>
    <cellStyle name="Обычный 16 3 2" xfId="2971"/>
    <cellStyle name="Обычный 16 3 2 2" xfId="2972"/>
    <cellStyle name="Обычный 16 3 2 3" xfId="2973"/>
    <cellStyle name="Обычный 16 3 2 4" xfId="2974"/>
    <cellStyle name="Обычный 16 3 2 5" xfId="2975"/>
    <cellStyle name="Обычный 16 3 2 6" xfId="2976"/>
    <cellStyle name="Обычный 16 3 2 7" xfId="2977"/>
    <cellStyle name="Обычный 16 3 2 8" xfId="2978"/>
    <cellStyle name="Обычный 16 3 3" xfId="2979"/>
    <cellStyle name="Обычный 16 3 3 2" xfId="2980"/>
    <cellStyle name="Обычный 16 3 3 3" xfId="2981"/>
    <cellStyle name="Обычный 16 3 3 4" xfId="2982"/>
    <cellStyle name="Обычный 16 3 3 5" xfId="2983"/>
    <cellStyle name="Обычный 16 3 3 6" xfId="2984"/>
    <cellStyle name="Обычный 16 3 3 7" xfId="2985"/>
    <cellStyle name="Обычный 16 3 3 8" xfId="2986"/>
    <cellStyle name="Обычный 16 3 4" xfId="2987"/>
    <cellStyle name="Обычный 16 3 4 2" xfId="2988"/>
    <cellStyle name="Обычный 16 3 4 3" xfId="2989"/>
    <cellStyle name="Обычный 16 3 4 4" xfId="2990"/>
    <cellStyle name="Обычный 16 3 4 5" xfId="2991"/>
    <cellStyle name="Обычный 16 3 4 6" xfId="2992"/>
    <cellStyle name="Обычный 16 3 4 7" xfId="2993"/>
    <cellStyle name="Обычный 16 3 4 8" xfId="2994"/>
    <cellStyle name="Обычный 16 3 5" xfId="2995"/>
    <cellStyle name="Обычный 16 3 5 2" xfId="2996"/>
    <cellStyle name="Обычный 16 3 5 3" xfId="2997"/>
    <cellStyle name="Обычный 16 3 5 4" xfId="2998"/>
    <cellStyle name="Обычный 16 3 5 5" xfId="2999"/>
    <cellStyle name="Обычный 16 3 5 6" xfId="3000"/>
    <cellStyle name="Обычный 16 3 5 7" xfId="3001"/>
    <cellStyle name="Обычный 16 3 5 8" xfId="3002"/>
    <cellStyle name="Обычный 16 3 6" xfId="3003"/>
    <cellStyle name="Обычный 16 3 6 2" xfId="3004"/>
    <cellStyle name="Обычный 16 3 6 3" xfId="3005"/>
    <cellStyle name="Обычный 16 3 6 4" xfId="3006"/>
    <cellStyle name="Обычный 16 3 6 5" xfId="3007"/>
    <cellStyle name="Обычный 16 3 6 6" xfId="3008"/>
    <cellStyle name="Обычный 16 3 6 7" xfId="3009"/>
    <cellStyle name="Обычный 16 3 6 8" xfId="3010"/>
    <cellStyle name="Обычный 16 3 7" xfId="3011"/>
    <cellStyle name="Обычный 16 3 7 2" xfId="3012"/>
    <cellStyle name="Обычный 16 3 7 3" xfId="3013"/>
    <cellStyle name="Обычный 16 3 7 4" xfId="3014"/>
    <cellStyle name="Обычный 16 3 7 5" xfId="3015"/>
    <cellStyle name="Обычный 16 3 7 6" xfId="3016"/>
    <cellStyle name="Обычный 16 3 7 7" xfId="3017"/>
    <cellStyle name="Обычный 16 3 7 8" xfId="3018"/>
    <cellStyle name="Обычный 16 3 8" xfId="3019"/>
    <cellStyle name="Обычный 16 3 8 2" xfId="3020"/>
    <cellStyle name="Обычный 16 3 8 3" xfId="3021"/>
    <cellStyle name="Обычный 16 3 8 4" xfId="3022"/>
    <cellStyle name="Обычный 16 3 8 5" xfId="3023"/>
    <cellStyle name="Обычный 16 3 8 6" xfId="3024"/>
    <cellStyle name="Обычный 16 3 8 7" xfId="3025"/>
    <cellStyle name="Обычный 16 3 8 8" xfId="3026"/>
    <cellStyle name="Обычный 16 3 9" xfId="3027"/>
    <cellStyle name="Обычный 16 4" xfId="3028"/>
    <cellStyle name="Обычный 16 4 2" xfId="3029"/>
    <cellStyle name="Обычный 16 4 3" xfId="3030"/>
    <cellStyle name="Обычный 16 4 4" xfId="3031"/>
    <cellStyle name="Обычный 16 4 5" xfId="3032"/>
    <cellStyle name="Обычный 16 4 6" xfId="3033"/>
    <cellStyle name="Обычный 16 4 7" xfId="3034"/>
    <cellStyle name="Обычный 16 4 8" xfId="3035"/>
    <cellStyle name="Обычный 16 5" xfId="3036"/>
    <cellStyle name="Обычный 16 5 2" xfId="3037"/>
    <cellStyle name="Обычный 16 5 3" xfId="3038"/>
    <cellStyle name="Обычный 16 5 4" xfId="3039"/>
    <cellStyle name="Обычный 16 5 5" xfId="3040"/>
    <cellStyle name="Обычный 16 5 6" xfId="3041"/>
    <cellStyle name="Обычный 16 5 7" xfId="3042"/>
    <cellStyle name="Обычный 16 5 8" xfId="3043"/>
    <cellStyle name="Обычный 16 6" xfId="3044"/>
    <cellStyle name="Обычный 16 6 2" xfId="3045"/>
    <cellStyle name="Обычный 16 6 3" xfId="3046"/>
    <cellStyle name="Обычный 16 6 4" xfId="3047"/>
    <cellStyle name="Обычный 16 6 5" xfId="3048"/>
    <cellStyle name="Обычный 16 6 6" xfId="3049"/>
    <cellStyle name="Обычный 16 6 7" xfId="3050"/>
    <cellStyle name="Обычный 16 6 8" xfId="3051"/>
    <cellStyle name="Обычный 16 7" xfId="3052"/>
    <cellStyle name="Обычный 16 7 2" xfId="3053"/>
    <cellStyle name="Обычный 16 7 3" xfId="3054"/>
    <cellStyle name="Обычный 16 7 4" xfId="3055"/>
    <cellStyle name="Обычный 16 7 5" xfId="3056"/>
    <cellStyle name="Обычный 16 7 6" xfId="3057"/>
    <cellStyle name="Обычный 16 7 7" xfId="3058"/>
    <cellStyle name="Обычный 16 7 8" xfId="3059"/>
    <cellStyle name="Обычный 16 8" xfId="3060"/>
    <cellStyle name="Обычный 16 8 2" xfId="3061"/>
    <cellStyle name="Обычный 16 8 3" xfId="3062"/>
    <cellStyle name="Обычный 16 8 4" xfId="3063"/>
    <cellStyle name="Обычный 16 8 5" xfId="3064"/>
    <cellStyle name="Обычный 16 8 6" xfId="3065"/>
    <cellStyle name="Обычный 16 8 7" xfId="3066"/>
    <cellStyle name="Обычный 16 8 8" xfId="3067"/>
    <cellStyle name="Обычный 16 9" xfId="3068"/>
    <cellStyle name="Обычный 16 9 2" xfId="3069"/>
    <cellStyle name="Обычный 16 9 3" xfId="3070"/>
    <cellStyle name="Обычный 16 9 4" xfId="3071"/>
    <cellStyle name="Обычный 16 9 5" xfId="3072"/>
    <cellStyle name="Обычный 16 9 6" xfId="3073"/>
    <cellStyle name="Обычный 16 9 7" xfId="3074"/>
    <cellStyle name="Обычный 16 9 8" xfId="3075"/>
    <cellStyle name="Обычный 17" xfId="3076"/>
    <cellStyle name="Обычный 17 10" xfId="3077"/>
    <cellStyle name="Обычный 17 10 2" xfId="3078"/>
    <cellStyle name="Обычный 17 10 3" xfId="3079"/>
    <cellStyle name="Обычный 17 10 4" xfId="3080"/>
    <cellStyle name="Обычный 17 10 5" xfId="3081"/>
    <cellStyle name="Обычный 17 10 6" xfId="3082"/>
    <cellStyle name="Обычный 17 10 7" xfId="3083"/>
    <cellStyle name="Обычный 17 10 8" xfId="3084"/>
    <cellStyle name="Обычный 17 11" xfId="3085"/>
    <cellStyle name="Обычный 17 11 2" xfId="3086"/>
    <cellStyle name="Обычный 17 11 3" xfId="3087"/>
    <cellStyle name="Обычный 17 11 4" xfId="3088"/>
    <cellStyle name="Обычный 17 11 5" xfId="3089"/>
    <cellStyle name="Обычный 17 11 6" xfId="3090"/>
    <cellStyle name="Обычный 17 11 7" xfId="3091"/>
    <cellStyle name="Обычный 17 11 8" xfId="3092"/>
    <cellStyle name="Обычный 17 12" xfId="3093"/>
    <cellStyle name="Обычный 17 12 2" xfId="3094"/>
    <cellStyle name="Обычный 17 12 3" xfId="3095"/>
    <cellStyle name="Обычный 17 12 4" xfId="3096"/>
    <cellStyle name="Обычный 17 12 5" xfId="3097"/>
    <cellStyle name="Обычный 17 12 6" xfId="3098"/>
    <cellStyle name="Обычный 17 12 7" xfId="3099"/>
    <cellStyle name="Обычный 17 12 8" xfId="3100"/>
    <cellStyle name="Обычный 17 13" xfId="3101"/>
    <cellStyle name="Обычный 17 13 2" xfId="3102"/>
    <cellStyle name="Обычный 17 13 3" xfId="3103"/>
    <cellStyle name="Обычный 17 13 4" xfId="3104"/>
    <cellStyle name="Обычный 17 13 5" xfId="3105"/>
    <cellStyle name="Обычный 17 13 6" xfId="3106"/>
    <cellStyle name="Обычный 17 13 7" xfId="3107"/>
    <cellStyle name="Обычный 17 13 8" xfId="3108"/>
    <cellStyle name="Обычный 17 14" xfId="3109"/>
    <cellStyle name="Обычный 17 15" xfId="3110"/>
    <cellStyle name="Обычный 17 16" xfId="3111"/>
    <cellStyle name="Обычный 17 17" xfId="3112"/>
    <cellStyle name="Обычный 17 18" xfId="3113"/>
    <cellStyle name="Обычный 17 19" xfId="3114"/>
    <cellStyle name="Обычный 17 2" xfId="3115"/>
    <cellStyle name="Обычный 17 2 10" xfId="3116"/>
    <cellStyle name="Обычный 17 2 10 2" xfId="3117"/>
    <cellStyle name="Обычный 17 2 10 3" xfId="3118"/>
    <cellStyle name="Обычный 17 2 10 4" xfId="3119"/>
    <cellStyle name="Обычный 17 2 10 5" xfId="3120"/>
    <cellStyle name="Обычный 17 2 10 6" xfId="3121"/>
    <cellStyle name="Обычный 17 2 10 7" xfId="3122"/>
    <cellStyle name="Обычный 17 2 10 8" xfId="3123"/>
    <cellStyle name="Обычный 17 2 11" xfId="3124"/>
    <cellStyle name="Обычный 17 2 12" xfId="3125"/>
    <cellStyle name="Обычный 17 2 13" xfId="3126"/>
    <cellStyle name="Обычный 17 2 14" xfId="3127"/>
    <cellStyle name="Обычный 17 2 15" xfId="3128"/>
    <cellStyle name="Обычный 17 2 16" xfId="3129"/>
    <cellStyle name="Обычный 17 2 17" xfId="3130"/>
    <cellStyle name="Обычный 17 2 18" xfId="3131"/>
    <cellStyle name="Обычный 17 2 19" xfId="3132"/>
    <cellStyle name="Обычный 17 2 2" xfId="3133"/>
    <cellStyle name="Обычный 17 2 2 10" xfId="3134"/>
    <cellStyle name="Обычный 17 2 2 11" xfId="3135"/>
    <cellStyle name="Обычный 17 2 2 12" xfId="3136"/>
    <cellStyle name="Обычный 17 2 2 13" xfId="3137"/>
    <cellStyle name="Обычный 17 2 2 14" xfId="3138"/>
    <cellStyle name="Обычный 17 2 2 15" xfId="3139"/>
    <cellStyle name="Обычный 17 2 2 16" xfId="3140"/>
    <cellStyle name="Обычный 17 2 2 17" xfId="3141"/>
    <cellStyle name="Обычный 17 2 2 18" xfId="3142"/>
    <cellStyle name="Обычный 17 2 2 2" xfId="3143"/>
    <cellStyle name="Обычный 17 2 2 2 2" xfId="3144"/>
    <cellStyle name="Обычный 17 2 2 2 3" xfId="3145"/>
    <cellStyle name="Обычный 17 2 2 2 4" xfId="3146"/>
    <cellStyle name="Обычный 17 2 2 2 5" xfId="3147"/>
    <cellStyle name="Обычный 17 2 2 2 6" xfId="3148"/>
    <cellStyle name="Обычный 17 2 2 2 7" xfId="3149"/>
    <cellStyle name="Обычный 17 2 2 2 8" xfId="3150"/>
    <cellStyle name="Обычный 17 2 2 3" xfId="3151"/>
    <cellStyle name="Обычный 17 2 2 3 2" xfId="3152"/>
    <cellStyle name="Обычный 17 2 2 3 3" xfId="3153"/>
    <cellStyle name="Обычный 17 2 2 3 4" xfId="3154"/>
    <cellStyle name="Обычный 17 2 2 3 5" xfId="3155"/>
    <cellStyle name="Обычный 17 2 2 3 6" xfId="3156"/>
    <cellStyle name="Обычный 17 2 2 3 7" xfId="3157"/>
    <cellStyle name="Обычный 17 2 2 3 8" xfId="3158"/>
    <cellStyle name="Обычный 17 2 2 4" xfId="3159"/>
    <cellStyle name="Обычный 17 2 2 4 2" xfId="3160"/>
    <cellStyle name="Обычный 17 2 2 4 3" xfId="3161"/>
    <cellStyle name="Обычный 17 2 2 4 4" xfId="3162"/>
    <cellStyle name="Обычный 17 2 2 4 5" xfId="3163"/>
    <cellStyle name="Обычный 17 2 2 4 6" xfId="3164"/>
    <cellStyle name="Обычный 17 2 2 4 7" xfId="3165"/>
    <cellStyle name="Обычный 17 2 2 4 8" xfId="3166"/>
    <cellStyle name="Обычный 17 2 2 5" xfId="3167"/>
    <cellStyle name="Обычный 17 2 2 5 2" xfId="3168"/>
    <cellStyle name="Обычный 17 2 2 5 3" xfId="3169"/>
    <cellStyle name="Обычный 17 2 2 5 4" xfId="3170"/>
    <cellStyle name="Обычный 17 2 2 5 5" xfId="3171"/>
    <cellStyle name="Обычный 17 2 2 5 6" xfId="3172"/>
    <cellStyle name="Обычный 17 2 2 5 7" xfId="3173"/>
    <cellStyle name="Обычный 17 2 2 5 8" xfId="3174"/>
    <cellStyle name="Обычный 17 2 2 6" xfId="3175"/>
    <cellStyle name="Обычный 17 2 2 6 2" xfId="3176"/>
    <cellStyle name="Обычный 17 2 2 6 3" xfId="3177"/>
    <cellStyle name="Обычный 17 2 2 6 4" xfId="3178"/>
    <cellStyle name="Обычный 17 2 2 6 5" xfId="3179"/>
    <cellStyle name="Обычный 17 2 2 6 6" xfId="3180"/>
    <cellStyle name="Обычный 17 2 2 6 7" xfId="3181"/>
    <cellStyle name="Обычный 17 2 2 6 8" xfId="3182"/>
    <cellStyle name="Обычный 17 2 2 7" xfId="3183"/>
    <cellStyle name="Обычный 17 2 2 7 2" xfId="3184"/>
    <cellStyle name="Обычный 17 2 2 7 3" xfId="3185"/>
    <cellStyle name="Обычный 17 2 2 7 4" xfId="3186"/>
    <cellStyle name="Обычный 17 2 2 7 5" xfId="3187"/>
    <cellStyle name="Обычный 17 2 2 7 6" xfId="3188"/>
    <cellStyle name="Обычный 17 2 2 7 7" xfId="3189"/>
    <cellStyle name="Обычный 17 2 2 7 8" xfId="3190"/>
    <cellStyle name="Обычный 17 2 2 8" xfId="3191"/>
    <cellStyle name="Обычный 17 2 2 8 2" xfId="3192"/>
    <cellStyle name="Обычный 17 2 2 8 3" xfId="3193"/>
    <cellStyle name="Обычный 17 2 2 8 4" xfId="3194"/>
    <cellStyle name="Обычный 17 2 2 8 5" xfId="3195"/>
    <cellStyle name="Обычный 17 2 2 8 6" xfId="3196"/>
    <cellStyle name="Обычный 17 2 2 8 7" xfId="3197"/>
    <cellStyle name="Обычный 17 2 2 8 8" xfId="3198"/>
    <cellStyle name="Обычный 17 2 2 9" xfId="3199"/>
    <cellStyle name="Обычный 17 2 20" xfId="3200"/>
    <cellStyle name="Обычный 17 2 21" xfId="3201"/>
    <cellStyle name="Обычный 17 2 22" xfId="3202"/>
    <cellStyle name="Обычный 17 2 3" xfId="3203"/>
    <cellStyle name="Обычный 17 2 3 10" xfId="3204"/>
    <cellStyle name="Обычный 17 2 3 11" xfId="3205"/>
    <cellStyle name="Обычный 17 2 3 12" xfId="3206"/>
    <cellStyle name="Обычный 17 2 3 13" xfId="3207"/>
    <cellStyle name="Обычный 17 2 3 14" xfId="3208"/>
    <cellStyle name="Обычный 17 2 3 15" xfId="3209"/>
    <cellStyle name="Обычный 17 2 3 16" xfId="3210"/>
    <cellStyle name="Обычный 17 2 3 17" xfId="3211"/>
    <cellStyle name="Обычный 17 2 3 18" xfId="3212"/>
    <cellStyle name="Обычный 17 2 3 2" xfId="3213"/>
    <cellStyle name="Обычный 17 2 3 2 2" xfId="3214"/>
    <cellStyle name="Обычный 17 2 3 2 3" xfId="3215"/>
    <cellStyle name="Обычный 17 2 3 2 4" xfId="3216"/>
    <cellStyle name="Обычный 17 2 3 2 5" xfId="3217"/>
    <cellStyle name="Обычный 17 2 3 2 6" xfId="3218"/>
    <cellStyle name="Обычный 17 2 3 2 7" xfId="3219"/>
    <cellStyle name="Обычный 17 2 3 2 8" xfId="3220"/>
    <cellStyle name="Обычный 17 2 3 3" xfId="3221"/>
    <cellStyle name="Обычный 17 2 3 3 2" xfId="3222"/>
    <cellStyle name="Обычный 17 2 3 3 3" xfId="3223"/>
    <cellStyle name="Обычный 17 2 3 3 4" xfId="3224"/>
    <cellStyle name="Обычный 17 2 3 3 5" xfId="3225"/>
    <cellStyle name="Обычный 17 2 3 3 6" xfId="3226"/>
    <cellStyle name="Обычный 17 2 3 3 7" xfId="3227"/>
    <cellStyle name="Обычный 17 2 3 3 8" xfId="3228"/>
    <cellStyle name="Обычный 17 2 3 4" xfId="3229"/>
    <cellStyle name="Обычный 17 2 3 4 2" xfId="3230"/>
    <cellStyle name="Обычный 17 2 3 4 3" xfId="3231"/>
    <cellStyle name="Обычный 17 2 3 4 4" xfId="3232"/>
    <cellStyle name="Обычный 17 2 3 4 5" xfId="3233"/>
    <cellStyle name="Обычный 17 2 3 4 6" xfId="3234"/>
    <cellStyle name="Обычный 17 2 3 4 7" xfId="3235"/>
    <cellStyle name="Обычный 17 2 3 4 8" xfId="3236"/>
    <cellStyle name="Обычный 17 2 3 5" xfId="3237"/>
    <cellStyle name="Обычный 17 2 3 5 2" xfId="3238"/>
    <cellStyle name="Обычный 17 2 3 5 3" xfId="3239"/>
    <cellStyle name="Обычный 17 2 3 5 4" xfId="3240"/>
    <cellStyle name="Обычный 17 2 3 5 5" xfId="3241"/>
    <cellStyle name="Обычный 17 2 3 5 6" xfId="3242"/>
    <cellStyle name="Обычный 17 2 3 5 7" xfId="3243"/>
    <cellStyle name="Обычный 17 2 3 5 8" xfId="3244"/>
    <cellStyle name="Обычный 17 2 3 6" xfId="3245"/>
    <cellStyle name="Обычный 17 2 3 6 2" xfId="3246"/>
    <cellStyle name="Обычный 17 2 3 6 3" xfId="3247"/>
    <cellStyle name="Обычный 17 2 3 6 4" xfId="3248"/>
    <cellStyle name="Обычный 17 2 3 6 5" xfId="3249"/>
    <cellStyle name="Обычный 17 2 3 6 6" xfId="3250"/>
    <cellStyle name="Обычный 17 2 3 6 7" xfId="3251"/>
    <cellStyle name="Обычный 17 2 3 6 8" xfId="3252"/>
    <cellStyle name="Обычный 17 2 3 7" xfId="3253"/>
    <cellStyle name="Обычный 17 2 3 7 2" xfId="3254"/>
    <cellStyle name="Обычный 17 2 3 7 3" xfId="3255"/>
    <cellStyle name="Обычный 17 2 3 7 4" xfId="3256"/>
    <cellStyle name="Обычный 17 2 3 7 5" xfId="3257"/>
    <cellStyle name="Обычный 17 2 3 7 6" xfId="3258"/>
    <cellStyle name="Обычный 17 2 3 7 7" xfId="3259"/>
    <cellStyle name="Обычный 17 2 3 7 8" xfId="3260"/>
    <cellStyle name="Обычный 17 2 3 8" xfId="3261"/>
    <cellStyle name="Обычный 17 2 3 8 2" xfId="3262"/>
    <cellStyle name="Обычный 17 2 3 8 3" xfId="3263"/>
    <cellStyle name="Обычный 17 2 3 8 4" xfId="3264"/>
    <cellStyle name="Обычный 17 2 3 8 5" xfId="3265"/>
    <cellStyle name="Обычный 17 2 3 8 6" xfId="3266"/>
    <cellStyle name="Обычный 17 2 3 8 7" xfId="3267"/>
    <cellStyle name="Обычный 17 2 3 8 8" xfId="3268"/>
    <cellStyle name="Обычный 17 2 3 9" xfId="3269"/>
    <cellStyle name="Обычный 17 2 4" xfId="3270"/>
    <cellStyle name="Обычный 17 2 4 2" xfId="3271"/>
    <cellStyle name="Обычный 17 2 4 3" xfId="3272"/>
    <cellStyle name="Обычный 17 2 4 4" xfId="3273"/>
    <cellStyle name="Обычный 17 2 4 5" xfId="3274"/>
    <cellStyle name="Обычный 17 2 4 6" xfId="3275"/>
    <cellStyle name="Обычный 17 2 4 7" xfId="3276"/>
    <cellStyle name="Обычный 17 2 4 8" xfId="3277"/>
    <cellStyle name="Обычный 17 2 5" xfId="3278"/>
    <cellStyle name="Обычный 17 2 5 2" xfId="3279"/>
    <cellStyle name="Обычный 17 2 5 3" xfId="3280"/>
    <cellStyle name="Обычный 17 2 5 4" xfId="3281"/>
    <cellStyle name="Обычный 17 2 5 5" xfId="3282"/>
    <cellStyle name="Обычный 17 2 5 6" xfId="3283"/>
    <cellStyle name="Обычный 17 2 5 7" xfId="3284"/>
    <cellStyle name="Обычный 17 2 5 8" xfId="3285"/>
    <cellStyle name="Обычный 17 2 6" xfId="3286"/>
    <cellStyle name="Обычный 17 2 6 2" xfId="3287"/>
    <cellStyle name="Обычный 17 2 6 3" xfId="3288"/>
    <cellStyle name="Обычный 17 2 6 4" xfId="3289"/>
    <cellStyle name="Обычный 17 2 6 5" xfId="3290"/>
    <cellStyle name="Обычный 17 2 6 6" xfId="3291"/>
    <cellStyle name="Обычный 17 2 6 7" xfId="3292"/>
    <cellStyle name="Обычный 17 2 6 8" xfId="3293"/>
    <cellStyle name="Обычный 17 2 7" xfId="3294"/>
    <cellStyle name="Обычный 17 2 7 2" xfId="3295"/>
    <cellStyle name="Обычный 17 2 7 3" xfId="3296"/>
    <cellStyle name="Обычный 17 2 7 4" xfId="3297"/>
    <cellStyle name="Обычный 17 2 7 5" xfId="3298"/>
    <cellStyle name="Обычный 17 2 7 6" xfId="3299"/>
    <cellStyle name="Обычный 17 2 7 7" xfId="3300"/>
    <cellStyle name="Обычный 17 2 7 8" xfId="3301"/>
    <cellStyle name="Обычный 17 2 8" xfId="3302"/>
    <cellStyle name="Обычный 17 2 8 2" xfId="3303"/>
    <cellStyle name="Обычный 17 2 8 3" xfId="3304"/>
    <cellStyle name="Обычный 17 2 8 4" xfId="3305"/>
    <cellStyle name="Обычный 17 2 8 5" xfId="3306"/>
    <cellStyle name="Обычный 17 2 8 6" xfId="3307"/>
    <cellStyle name="Обычный 17 2 8 7" xfId="3308"/>
    <cellStyle name="Обычный 17 2 8 8" xfId="3309"/>
    <cellStyle name="Обычный 17 2 9" xfId="3310"/>
    <cellStyle name="Обычный 17 2 9 2" xfId="3311"/>
    <cellStyle name="Обычный 17 2 9 3" xfId="3312"/>
    <cellStyle name="Обычный 17 2 9 4" xfId="3313"/>
    <cellStyle name="Обычный 17 2 9 5" xfId="3314"/>
    <cellStyle name="Обычный 17 2 9 6" xfId="3315"/>
    <cellStyle name="Обычный 17 2 9 7" xfId="3316"/>
    <cellStyle name="Обычный 17 2 9 8" xfId="3317"/>
    <cellStyle name="Обычный 17 20" xfId="3318"/>
    <cellStyle name="Обычный 17 21" xfId="3319"/>
    <cellStyle name="Обычный 17 22" xfId="3320"/>
    <cellStyle name="Обычный 17 23" xfId="3321"/>
    <cellStyle name="Обычный 17 24" xfId="3322"/>
    <cellStyle name="Обычный 17 25" xfId="3323"/>
    <cellStyle name="Обычный 17 3" xfId="3324"/>
    <cellStyle name="Обычный 17 3 10" xfId="3325"/>
    <cellStyle name="Обычный 17 3 10 2" xfId="3326"/>
    <cellStyle name="Обычный 17 3 10 3" xfId="3327"/>
    <cellStyle name="Обычный 17 3 10 4" xfId="3328"/>
    <cellStyle name="Обычный 17 3 10 5" xfId="3329"/>
    <cellStyle name="Обычный 17 3 10 6" xfId="3330"/>
    <cellStyle name="Обычный 17 3 10 7" xfId="3331"/>
    <cellStyle name="Обычный 17 3 10 8" xfId="3332"/>
    <cellStyle name="Обычный 17 3 11" xfId="3333"/>
    <cellStyle name="Обычный 17 3 12" xfId="3334"/>
    <cellStyle name="Обычный 17 3 13" xfId="3335"/>
    <cellStyle name="Обычный 17 3 14" xfId="3336"/>
    <cellStyle name="Обычный 17 3 15" xfId="3337"/>
    <cellStyle name="Обычный 17 3 16" xfId="3338"/>
    <cellStyle name="Обычный 17 3 17" xfId="3339"/>
    <cellStyle name="Обычный 17 3 18" xfId="3340"/>
    <cellStyle name="Обычный 17 3 19" xfId="3341"/>
    <cellStyle name="Обычный 17 3 2" xfId="3342"/>
    <cellStyle name="Обычный 17 3 2 10" xfId="3343"/>
    <cellStyle name="Обычный 17 3 2 11" xfId="3344"/>
    <cellStyle name="Обычный 17 3 2 12" xfId="3345"/>
    <cellStyle name="Обычный 17 3 2 13" xfId="3346"/>
    <cellStyle name="Обычный 17 3 2 14" xfId="3347"/>
    <cellStyle name="Обычный 17 3 2 15" xfId="3348"/>
    <cellStyle name="Обычный 17 3 2 16" xfId="3349"/>
    <cellStyle name="Обычный 17 3 2 17" xfId="3350"/>
    <cellStyle name="Обычный 17 3 2 18" xfId="3351"/>
    <cellStyle name="Обычный 17 3 2 2" xfId="3352"/>
    <cellStyle name="Обычный 17 3 2 2 2" xfId="3353"/>
    <cellStyle name="Обычный 17 3 2 2 3" xfId="3354"/>
    <cellStyle name="Обычный 17 3 2 2 4" xfId="3355"/>
    <cellStyle name="Обычный 17 3 2 2 5" xfId="3356"/>
    <cellStyle name="Обычный 17 3 2 2 6" xfId="3357"/>
    <cellStyle name="Обычный 17 3 2 2 7" xfId="3358"/>
    <cellStyle name="Обычный 17 3 2 2 8" xfId="3359"/>
    <cellStyle name="Обычный 17 3 2 3" xfId="3360"/>
    <cellStyle name="Обычный 17 3 2 3 2" xfId="3361"/>
    <cellStyle name="Обычный 17 3 2 3 3" xfId="3362"/>
    <cellStyle name="Обычный 17 3 2 3 4" xfId="3363"/>
    <cellStyle name="Обычный 17 3 2 3 5" xfId="3364"/>
    <cellStyle name="Обычный 17 3 2 3 6" xfId="3365"/>
    <cellStyle name="Обычный 17 3 2 3 7" xfId="3366"/>
    <cellStyle name="Обычный 17 3 2 3 8" xfId="3367"/>
    <cellStyle name="Обычный 17 3 2 4" xfId="3368"/>
    <cellStyle name="Обычный 17 3 2 4 2" xfId="3369"/>
    <cellStyle name="Обычный 17 3 2 4 3" xfId="3370"/>
    <cellStyle name="Обычный 17 3 2 4 4" xfId="3371"/>
    <cellStyle name="Обычный 17 3 2 4 5" xfId="3372"/>
    <cellStyle name="Обычный 17 3 2 4 6" xfId="3373"/>
    <cellStyle name="Обычный 17 3 2 4 7" xfId="3374"/>
    <cellStyle name="Обычный 17 3 2 4 8" xfId="3375"/>
    <cellStyle name="Обычный 17 3 2 5" xfId="3376"/>
    <cellStyle name="Обычный 17 3 2 5 2" xfId="3377"/>
    <cellStyle name="Обычный 17 3 2 5 3" xfId="3378"/>
    <cellStyle name="Обычный 17 3 2 5 4" xfId="3379"/>
    <cellStyle name="Обычный 17 3 2 5 5" xfId="3380"/>
    <cellStyle name="Обычный 17 3 2 5 6" xfId="3381"/>
    <cellStyle name="Обычный 17 3 2 5 7" xfId="3382"/>
    <cellStyle name="Обычный 17 3 2 5 8" xfId="3383"/>
    <cellStyle name="Обычный 17 3 2 6" xfId="3384"/>
    <cellStyle name="Обычный 17 3 2 6 2" xfId="3385"/>
    <cellStyle name="Обычный 17 3 2 6 3" xfId="3386"/>
    <cellStyle name="Обычный 17 3 2 6 4" xfId="3387"/>
    <cellStyle name="Обычный 17 3 2 6 5" xfId="3388"/>
    <cellStyle name="Обычный 17 3 2 6 6" xfId="3389"/>
    <cellStyle name="Обычный 17 3 2 6 7" xfId="3390"/>
    <cellStyle name="Обычный 17 3 2 6 8" xfId="3391"/>
    <cellStyle name="Обычный 17 3 2 7" xfId="3392"/>
    <cellStyle name="Обычный 17 3 2 7 2" xfId="3393"/>
    <cellStyle name="Обычный 17 3 2 7 3" xfId="3394"/>
    <cellStyle name="Обычный 17 3 2 7 4" xfId="3395"/>
    <cellStyle name="Обычный 17 3 2 7 5" xfId="3396"/>
    <cellStyle name="Обычный 17 3 2 7 6" xfId="3397"/>
    <cellStyle name="Обычный 17 3 2 7 7" xfId="3398"/>
    <cellStyle name="Обычный 17 3 2 7 8" xfId="3399"/>
    <cellStyle name="Обычный 17 3 2 8" xfId="3400"/>
    <cellStyle name="Обычный 17 3 2 8 2" xfId="3401"/>
    <cellStyle name="Обычный 17 3 2 8 3" xfId="3402"/>
    <cellStyle name="Обычный 17 3 2 8 4" xfId="3403"/>
    <cellStyle name="Обычный 17 3 2 8 5" xfId="3404"/>
    <cellStyle name="Обычный 17 3 2 8 6" xfId="3405"/>
    <cellStyle name="Обычный 17 3 2 8 7" xfId="3406"/>
    <cellStyle name="Обычный 17 3 2 8 8" xfId="3407"/>
    <cellStyle name="Обычный 17 3 2 9" xfId="3408"/>
    <cellStyle name="Обычный 17 3 20" xfId="3409"/>
    <cellStyle name="Обычный 17 3 21" xfId="3410"/>
    <cellStyle name="Обычный 17 3 22" xfId="3411"/>
    <cellStyle name="Обычный 17 3 3" xfId="3412"/>
    <cellStyle name="Обычный 17 3 3 10" xfId="3413"/>
    <cellStyle name="Обычный 17 3 3 11" xfId="3414"/>
    <cellStyle name="Обычный 17 3 3 12" xfId="3415"/>
    <cellStyle name="Обычный 17 3 3 13" xfId="3416"/>
    <cellStyle name="Обычный 17 3 3 14" xfId="3417"/>
    <cellStyle name="Обычный 17 3 3 15" xfId="3418"/>
    <cellStyle name="Обычный 17 3 3 16" xfId="3419"/>
    <cellStyle name="Обычный 17 3 3 17" xfId="3420"/>
    <cellStyle name="Обычный 17 3 3 18" xfId="3421"/>
    <cellStyle name="Обычный 17 3 3 2" xfId="3422"/>
    <cellStyle name="Обычный 17 3 3 2 2" xfId="3423"/>
    <cellStyle name="Обычный 17 3 3 2 3" xfId="3424"/>
    <cellStyle name="Обычный 17 3 3 2 4" xfId="3425"/>
    <cellStyle name="Обычный 17 3 3 2 5" xfId="3426"/>
    <cellStyle name="Обычный 17 3 3 2 6" xfId="3427"/>
    <cellStyle name="Обычный 17 3 3 2 7" xfId="3428"/>
    <cellStyle name="Обычный 17 3 3 2 8" xfId="3429"/>
    <cellStyle name="Обычный 17 3 3 3" xfId="3430"/>
    <cellStyle name="Обычный 17 3 3 3 2" xfId="3431"/>
    <cellStyle name="Обычный 17 3 3 3 3" xfId="3432"/>
    <cellStyle name="Обычный 17 3 3 3 4" xfId="3433"/>
    <cellStyle name="Обычный 17 3 3 3 5" xfId="3434"/>
    <cellStyle name="Обычный 17 3 3 3 6" xfId="3435"/>
    <cellStyle name="Обычный 17 3 3 3 7" xfId="3436"/>
    <cellStyle name="Обычный 17 3 3 3 8" xfId="3437"/>
    <cellStyle name="Обычный 17 3 3 4" xfId="3438"/>
    <cellStyle name="Обычный 17 3 3 4 2" xfId="3439"/>
    <cellStyle name="Обычный 17 3 3 4 3" xfId="3440"/>
    <cellStyle name="Обычный 17 3 3 4 4" xfId="3441"/>
    <cellStyle name="Обычный 17 3 3 4 5" xfId="3442"/>
    <cellStyle name="Обычный 17 3 3 4 6" xfId="3443"/>
    <cellStyle name="Обычный 17 3 3 4 7" xfId="3444"/>
    <cellStyle name="Обычный 17 3 3 4 8" xfId="3445"/>
    <cellStyle name="Обычный 17 3 3 5" xfId="3446"/>
    <cellStyle name="Обычный 17 3 3 5 2" xfId="3447"/>
    <cellStyle name="Обычный 17 3 3 5 3" xfId="3448"/>
    <cellStyle name="Обычный 17 3 3 5 4" xfId="3449"/>
    <cellStyle name="Обычный 17 3 3 5 5" xfId="3450"/>
    <cellStyle name="Обычный 17 3 3 5 6" xfId="3451"/>
    <cellStyle name="Обычный 17 3 3 5 7" xfId="3452"/>
    <cellStyle name="Обычный 17 3 3 5 8" xfId="3453"/>
    <cellStyle name="Обычный 17 3 3 6" xfId="3454"/>
    <cellStyle name="Обычный 17 3 3 6 2" xfId="3455"/>
    <cellStyle name="Обычный 17 3 3 6 3" xfId="3456"/>
    <cellStyle name="Обычный 17 3 3 6 4" xfId="3457"/>
    <cellStyle name="Обычный 17 3 3 6 5" xfId="3458"/>
    <cellStyle name="Обычный 17 3 3 6 6" xfId="3459"/>
    <cellStyle name="Обычный 17 3 3 6 7" xfId="3460"/>
    <cellStyle name="Обычный 17 3 3 6 8" xfId="3461"/>
    <cellStyle name="Обычный 17 3 3 7" xfId="3462"/>
    <cellStyle name="Обычный 17 3 3 7 2" xfId="3463"/>
    <cellStyle name="Обычный 17 3 3 7 3" xfId="3464"/>
    <cellStyle name="Обычный 17 3 3 7 4" xfId="3465"/>
    <cellStyle name="Обычный 17 3 3 7 5" xfId="3466"/>
    <cellStyle name="Обычный 17 3 3 7 6" xfId="3467"/>
    <cellStyle name="Обычный 17 3 3 7 7" xfId="3468"/>
    <cellStyle name="Обычный 17 3 3 7 8" xfId="3469"/>
    <cellStyle name="Обычный 17 3 3 8" xfId="3470"/>
    <cellStyle name="Обычный 17 3 3 8 2" xfId="3471"/>
    <cellStyle name="Обычный 17 3 3 8 3" xfId="3472"/>
    <cellStyle name="Обычный 17 3 3 8 4" xfId="3473"/>
    <cellStyle name="Обычный 17 3 3 8 5" xfId="3474"/>
    <cellStyle name="Обычный 17 3 3 8 6" xfId="3475"/>
    <cellStyle name="Обычный 17 3 3 8 7" xfId="3476"/>
    <cellStyle name="Обычный 17 3 3 8 8" xfId="3477"/>
    <cellStyle name="Обычный 17 3 3 9" xfId="3478"/>
    <cellStyle name="Обычный 17 3 4" xfId="3479"/>
    <cellStyle name="Обычный 17 3 4 2" xfId="3480"/>
    <cellStyle name="Обычный 17 3 4 3" xfId="3481"/>
    <cellStyle name="Обычный 17 3 4 4" xfId="3482"/>
    <cellStyle name="Обычный 17 3 4 5" xfId="3483"/>
    <cellStyle name="Обычный 17 3 4 6" xfId="3484"/>
    <cellStyle name="Обычный 17 3 4 7" xfId="3485"/>
    <cellStyle name="Обычный 17 3 4 8" xfId="3486"/>
    <cellStyle name="Обычный 17 3 5" xfId="3487"/>
    <cellStyle name="Обычный 17 3 5 2" xfId="3488"/>
    <cellStyle name="Обычный 17 3 5 3" xfId="3489"/>
    <cellStyle name="Обычный 17 3 5 4" xfId="3490"/>
    <cellStyle name="Обычный 17 3 5 5" xfId="3491"/>
    <cellStyle name="Обычный 17 3 5 6" xfId="3492"/>
    <cellStyle name="Обычный 17 3 5 7" xfId="3493"/>
    <cellStyle name="Обычный 17 3 5 8" xfId="3494"/>
    <cellStyle name="Обычный 17 3 6" xfId="3495"/>
    <cellStyle name="Обычный 17 3 6 2" xfId="3496"/>
    <cellStyle name="Обычный 17 3 6 3" xfId="3497"/>
    <cellStyle name="Обычный 17 3 6 4" xfId="3498"/>
    <cellStyle name="Обычный 17 3 6 5" xfId="3499"/>
    <cellStyle name="Обычный 17 3 6 6" xfId="3500"/>
    <cellStyle name="Обычный 17 3 6 7" xfId="3501"/>
    <cellStyle name="Обычный 17 3 6 8" xfId="3502"/>
    <cellStyle name="Обычный 17 3 7" xfId="3503"/>
    <cellStyle name="Обычный 17 3 7 2" xfId="3504"/>
    <cellStyle name="Обычный 17 3 7 3" xfId="3505"/>
    <cellStyle name="Обычный 17 3 7 4" xfId="3506"/>
    <cellStyle name="Обычный 17 3 7 5" xfId="3507"/>
    <cellStyle name="Обычный 17 3 7 6" xfId="3508"/>
    <cellStyle name="Обычный 17 3 7 7" xfId="3509"/>
    <cellStyle name="Обычный 17 3 7 8" xfId="3510"/>
    <cellStyle name="Обычный 17 3 8" xfId="3511"/>
    <cellStyle name="Обычный 17 3 8 2" xfId="3512"/>
    <cellStyle name="Обычный 17 3 8 3" xfId="3513"/>
    <cellStyle name="Обычный 17 3 8 4" xfId="3514"/>
    <cellStyle name="Обычный 17 3 8 5" xfId="3515"/>
    <cellStyle name="Обычный 17 3 8 6" xfId="3516"/>
    <cellStyle name="Обычный 17 3 8 7" xfId="3517"/>
    <cellStyle name="Обычный 17 3 8 8" xfId="3518"/>
    <cellStyle name="Обычный 17 3 9" xfId="3519"/>
    <cellStyle name="Обычный 17 3 9 2" xfId="3520"/>
    <cellStyle name="Обычный 17 3 9 3" xfId="3521"/>
    <cellStyle name="Обычный 17 3 9 4" xfId="3522"/>
    <cellStyle name="Обычный 17 3 9 5" xfId="3523"/>
    <cellStyle name="Обычный 17 3 9 6" xfId="3524"/>
    <cellStyle name="Обычный 17 3 9 7" xfId="3525"/>
    <cellStyle name="Обычный 17 3 9 8" xfId="3526"/>
    <cellStyle name="Обычный 17 4" xfId="3527"/>
    <cellStyle name="Обычный 17 4 10" xfId="3528"/>
    <cellStyle name="Обычный 17 4 10 2" xfId="3529"/>
    <cellStyle name="Обычный 17 4 10 3" xfId="3530"/>
    <cellStyle name="Обычный 17 4 10 4" xfId="3531"/>
    <cellStyle name="Обычный 17 4 10 5" xfId="3532"/>
    <cellStyle name="Обычный 17 4 10 6" xfId="3533"/>
    <cellStyle name="Обычный 17 4 10 7" xfId="3534"/>
    <cellStyle name="Обычный 17 4 10 8" xfId="3535"/>
    <cellStyle name="Обычный 17 4 11" xfId="3536"/>
    <cellStyle name="Обычный 17 4 11 2" xfId="3537"/>
    <cellStyle name="Обычный 17 4 11 3" xfId="3538"/>
    <cellStyle name="Обычный 17 4 11 4" xfId="3539"/>
    <cellStyle name="Обычный 17 4 11 5" xfId="3540"/>
    <cellStyle name="Обычный 17 4 11 6" xfId="3541"/>
    <cellStyle name="Обычный 17 4 11 7" xfId="3542"/>
    <cellStyle name="Обычный 17 4 11 8" xfId="3543"/>
    <cellStyle name="Обычный 17 4 12" xfId="3544"/>
    <cellStyle name="Обычный 17 4 13" xfId="3545"/>
    <cellStyle name="Обычный 17 4 14" xfId="3546"/>
    <cellStyle name="Обычный 17 4 15" xfId="3547"/>
    <cellStyle name="Обычный 17 4 16" xfId="3548"/>
    <cellStyle name="Обычный 17 4 17" xfId="3549"/>
    <cellStyle name="Обычный 17 4 18" xfId="3550"/>
    <cellStyle name="Обычный 17 4 19" xfId="3551"/>
    <cellStyle name="Обычный 17 4 2" xfId="3552"/>
    <cellStyle name="Обычный 17 4 2 10" xfId="3553"/>
    <cellStyle name="Обычный 17 4 2 10 2" xfId="3554"/>
    <cellStyle name="Обычный 17 4 2 10 3" xfId="3555"/>
    <cellStyle name="Обычный 17 4 2 10 4" xfId="3556"/>
    <cellStyle name="Обычный 17 4 2 10 5" xfId="3557"/>
    <cellStyle name="Обычный 17 4 2 10 6" xfId="3558"/>
    <cellStyle name="Обычный 17 4 2 10 7" xfId="3559"/>
    <cellStyle name="Обычный 17 4 2 10 8" xfId="3560"/>
    <cellStyle name="Обычный 17 4 2 11" xfId="3561"/>
    <cellStyle name="Обычный 17 4 2 12" xfId="3562"/>
    <cellStyle name="Обычный 17 4 2 13" xfId="3563"/>
    <cellStyle name="Обычный 17 4 2 14" xfId="3564"/>
    <cellStyle name="Обычный 17 4 2 15" xfId="3565"/>
    <cellStyle name="Обычный 17 4 2 16" xfId="3566"/>
    <cellStyle name="Обычный 17 4 2 17" xfId="3567"/>
    <cellStyle name="Обычный 17 4 2 18" xfId="3568"/>
    <cellStyle name="Обычный 17 4 2 19" xfId="3569"/>
    <cellStyle name="Обычный 17 4 2 2" xfId="3570"/>
    <cellStyle name="Обычный 17 4 2 2 10" xfId="3571"/>
    <cellStyle name="Обычный 17 4 2 2 11" xfId="3572"/>
    <cellStyle name="Обычный 17 4 2 2 12" xfId="3573"/>
    <cellStyle name="Обычный 17 4 2 2 13" xfId="3574"/>
    <cellStyle name="Обычный 17 4 2 2 14" xfId="3575"/>
    <cellStyle name="Обычный 17 4 2 2 15" xfId="3576"/>
    <cellStyle name="Обычный 17 4 2 2 16" xfId="3577"/>
    <cellStyle name="Обычный 17 4 2 2 17" xfId="3578"/>
    <cellStyle name="Обычный 17 4 2 2 18" xfId="3579"/>
    <cellStyle name="Обычный 17 4 2 2 2" xfId="3580"/>
    <cellStyle name="Обычный 17 4 2 2 2 2" xfId="3581"/>
    <cellStyle name="Обычный 17 4 2 2 2 3" xfId="3582"/>
    <cellStyle name="Обычный 17 4 2 2 2 4" xfId="3583"/>
    <cellStyle name="Обычный 17 4 2 2 2 5" xfId="3584"/>
    <cellStyle name="Обычный 17 4 2 2 2 6" xfId="3585"/>
    <cellStyle name="Обычный 17 4 2 2 2 7" xfId="3586"/>
    <cellStyle name="Обычный 17 4 2 2 2 8" xfId="3587"/>
    <cellStyle name="Обычный 17 4 2 2 3" xfId="3588"/>
    <cellStyle name="Обычный 17 4 2 2 3 2" xfId="3589"/>
    <cellStyle name="Обычный 17 4 2 2 3 3" xfId="3590"/>
    <cellStyle name="Обычный 17 4 2 2 3 4" xfId="3591"/>
    <cellStyle name="Обычный 17 4 2 2 3 5" xfId="3592"/>
    <cellStyle name="Обычный 17 4 2 2 3 6" xfId="3593"/>
    <cellStyle name="Обычный 17 4 2 2 3 7" xfId="3594"/>
    <cellStyle name="Обычный 17 4 2 2 3 8" xfId="3595"/>
    <cellStyle name="Обычный 17 4 2 2 4" xfId="3596"/>
    <cellStyle name="Обычный 17 4 2 2 4 2" xfId="3597"/>
    <cellStyle name="Обычный 17 4 2 2 4 3" xfId="3598"/>
    <cellStyle name="Обычный 17 4 2 2 4 4" xfId="3599"/>
    <cellStyle name="Обычный 17 4 2 2 4 5" xfId="3600"/>
    <cellStyle name="Обычный 17 4 2 2 4 6" xfId="3601"/>
    <cellStyle name="Обычный 17 4 2 2 4 7" xfId="3602"/>
    <cellStyle name="Обычный 17 4 2 2 4 8" xfId="3603"/>
    <cellStyle name="Обычный 17 4 2 2 5" xfId="3604"/>
    <cellStyle name="Обычный 17 4 2 2 5 2" xfId="3605"/>
    <cellStyle name="Обычный 17 4 2 2 5 3" xfId="3606"/>
    <cellStyle name="Обычный 17 4 2 2 5 4" xfId="3607"/>
    <cellStyle name="Обычный 17 4 2 2 5 5" xfId="3608"/>
    <cellStyle name="Обычный 17 4 2 2 5 6" xfId="3609"/>
    <cellStyle name="Обычный 17 4 2 2 5 7" xfId="3610"/>
    <cellStyle name="Обычный 17 4 2 2 5 8" xfId="3611"/>
    <cellStyle name="Обычный 17 4 2 2 6" xfId="3612"/>
    <cellStyle name="Обычный 17 4 2 2 6 2" xfId="3613"/>
    <cellStyle name="Обычный 17 4 2 2 6 3" xfId="3614"/>
    <cellStyle name="Обычный 17 4 2 2 6 4" xfId="3615"/>
    <cellStyle name="Обычный 17 4 2 2 6 5" xfId="3616"/>
    <cellStyle name="Обычный 17 4 2 2 6 6" xfId="3617"/>
    <cellStyle name="Обычный 17 4 2 2 6 7" xfId="3618"/>
    <cellStyle name="Обычный 17 4 2 2 6 8" xfId="3619"/>
    <cellStyle name="Обычный 17 4 2 2 7" xfId="3620"/>
    <cellStyle name="Обычный 17 4 2 2 7 2" xfId="3621"/>
    <cellStyle name="Обычный 17 4 2 2 7 3" xfId="3622"/>
    <cellStyle name="Обычный 17 4 2 2 7 4" xfId="3623"/>
    <cellStyle name="Обычный 17 4 2 2 7 5" xfId="3624"/>
    <cellStyle name="Обычный 17 4 2 2 7 6" xfId="3625"/>
    <cellStyle name="Обычный 17 4 2 2 7 7" xfId="3626"/>
    <cellStyle name="Обычный 17 4 2 2 7 8" xfId="3627"/>
    <cellStyle name="Обычный 17 4 2 2 8" xfId="3628"/>
    <cellStyle name="Обычный 17 4 2 2 8 2" xfId="3629"/>
    <cellStyle name="Обычный 17 4 2 2 8 3" xfId="3630"/>
    <cellStyle name="Обычный 17 4 2 2 8 4" xfId="3631"/>
    <cellStyle name="Обычный 17 4 2 2 8 5" xfId="3632"/>
    <cellStyle name="Обычный 17 4 2 2 8 6" xfId="3633"/>
    <cellStyle name="Обычный 17 4 2 2 8 7" xfId="3634"/>
    <cellStyle name="Обычный 17 4 2 2 8 8" xfId="3635"/>
    <cellStyle name="Обычный 17 4 2 2 9" xfId="3636"/>
    <cellStyle name="Обычный 17 4 2 20" xfId="3637"/>
    <cellStyle name="Обычный 17 4 2 21" xfId="3638"/>
    <cellStyle name="Обычный 17 4 2 22" xfId="3639"/>
    <cellStyle name="Обычный 17 4 2 3" xfId="3640"/>
    <cellStyle name="Обычный 17 4 2 3 10" xfId="3641"/>
    <cellStyle name="Обычный 17 4 2 3 11" xfId="3642"/>
    <cellStyle name="Обычный 17 4 2 3 12" xfId="3643"/>
    <cellStyle name="Обычный 17 4 2 3 13" xfId="3644"/>
    <cellStyle name="Обычный 17 4 2 3 14" xfId="3645"/>
    <cellStyle name="Обычный 17 4 2 3 15" xfId="3646"/>
    <cellStyle name="Обычный 17 4 2 3 16" xfId="3647"/>
    <cellStyle name="Обычный 17 4 2 3 17" xfId="3648"/>
    <cellStyle name="Обычный 17 4 2 3 18" xfId="3649"/>
    <cellStyle name="Обычный 17 4 2 3 2" xfId="3650"/>
    <cellStyle name="Обычный 17 4 2 3 2 2" xfId="3651"/>
    <cellStyle name="Обычный 17 4 2 3 2 3" xfId="3652"/>
    <cellStyle name="Обычный 17 4 2 3 2 4" xfId="3653"/>
    <cellStyle name="Обычный 17 4 2 3 2 5" xfId="3654"/>
    <cellStyle name="Обычный 17 4 2 3 2 6" xfId="3655"/>
    <cellStyle name="Обычный 17 4 2 3 2 7" xfId="3656"/>
    <cellStyle name="Обычный 17 4 2 3 2 8" xfId="3657"/>
    <cellStyle name="Обычный 17 4 2 3 3" xfId="3658"/>
    <cellStyle name="Обычный 17 4 2 3 3 2" xfId="3659"/>
    <cellStyle name="Обычный 17 4 2 3 3 3" xfId="3660"/>
    <cellStyle name="Обычный 17 4 2 3 3 4" xfId="3661"/>
    <cellStyle name="Обычный 17 4 2 3 3 5" xfId="3662"/>
    <cellStyle name="Обычный 17 4 2 3 3 6" xfId="3663"/>
    <cellStyle name="Обычный 17 4 2 3 3 7" xfId="3664"/>
    <cellStyle name="Обычный 17 4 2 3 3 8" xfId="3665"/>
    <cellStyle name="Обычный 17 4 2 3 4" xfId="3666"/>
    <cellStyle name="Обычный 17 4 2 3 4 2" xfId="3667"/>
    <cellStyle name="Обычный 17 4 2 3 4 3" xfId="3668"/>
    <cellStyle name="Обычный 17 4 2 3 4 4" xfId="3669"/>
    <cellStyle name="Обычный 17 4 2 3 4 5" xfId="3670"/>
    <cellStyle name="Обычный 17 4 2 3 4 6" xfId="3671"/>
    <cellStyle name="Обычный 17 4 2 3 4 7" xfId="3672"/>
    <cellStyle name="Обычный 17 4 2 3 4 8" xfId="3673"/>
    <cellStyle name="Обычный 17 4 2 3 5" xfId="3674"/>
    <cellStyle name="Обычный 17 4 2 3 5 2" xfId="3675"/>
    <cellStyle name="Обычный 17 4 2 3 5 3" xfId="3676"/>
    <cellStyle name="Обычный 17 4 2 3 5 4" xfId="3677"/>
    <cellStyle name="Обычный 17 4 2 3 5 5" xfId="3678"/>
    <cellStyle name="Обычный 17 4 2 3 5 6" xfId="3679"/>
    <cellStyle name="Обычный 17 4 2 3 5 7" xfId="3680"/>
    <cellStyle name="Обычный 17 4 2 3 5 8" xfId="3681"/>
    <cellStyle name="Обычный 17 4 2 3 6" xfId="3682"/>
    <cellStyle name="Обычный 17 4 2 3 6 2" xfId="3683"/>
    <cellStyle name="Обычный 17 4 2 3 6 3" xfId="3684"/>
    <cellStyle name="Обычный 17 4 2 3 6 4" xfId="3685"/>
    <cellStyle name="Обычный 17 4 2 3 6 5" xfId="3686"/>
    <cellStyle name="Обычный 17 4 2 3 6 6" xfId="3687"/>
    <cellStyle name="Обычный 17 4 2 3 6 7" xfId="3688"/>
    <cellStyle name="Обычный 17 4 2 3 6 8" xfId="3689"/>
    <cellStyle name="Обычный 17 4 2 3 7" xfId="3690"/>
    <cellStyle name="Обычный 17 4 2 3 7 2" xfId="3691"/>
    <cellStyle name="Обычный 17 4 2 3 7 3" xfId="3692"/>
    <cellStyle name="Обычный 17 4 2 3 7 4" xfId="3693"/>
    <cellStyle name="Обычный 17 4 2 3 7 5" xfId="3694"/>
    <cellStyle name="Обычный 17 4 2 3 7 6" xfId="3695"/>
    <cellStyle name="Обычный 17 4 2 3 7 7" xfId="3696"/>
    <cellStyle name="Обычный 17 4 2 3 7 8" xfId="3697"/>
    <cellStyle name="Обычный 17 4 2 3 8" xfId="3698"/>
    <cellStyle name="Обычный 17 4 2 3 8 2" xfId="3699"/>
    <cellStyle name="Обычный 17 4 2 3 8 3" xfId="3700"/>
    <cellStyle name="Обычный 17 4 2 3 8 4" xfId="3701"/>
    <cellStyle name="Обычный 17 4 2 3 8 5" xfId="3702"/>
    <cellStyle name="Обычный 17 4 2 3 8 6" xfId="3703"/>
    <cellStyle name="Обычный 17 4 2 3 8 7" xfId="3704"/>
    <cellStyle name="Обычный 17 4 2 3 8 8" xfId="3705"/>
    <cellStyle name="Обычный 17 4 2 3 9" xfId="3706"/>
    <cellStyle name="Обычный 17 4 2 4" xfId="3707"/>
    <cellStyle name="Обычный 17 4 2 4 2" xfId="3708"/>
    <cellStyle name="Обычный 17 4 2 4 3" xfId="3709"/>
    <cellStyle name="Обычный 17 4 2 4 4" xfId="3710"/>
    <cellStyle name="Обычный 17 4 2 4 5" xfId="3711"/>
    <cellStyle name="Обычный 17 4 2 4 6" xfId="3712"/>
    <cellStyle name="Обычный 17 4 2 4 7" xfId="3713"/>
    <cellStyle name="Обычный 17 4 2 4 8" xfId="3714"/>
    <cellStyle name="Обычный 17 4 2 5" xfId="3715"/>
    <cellStyle name="Обычный 17 4 2 5 2" xfId="3716"/>
    <cellStyle name="Обычный 17 4 2 5 3" xfId="3717"/>
    <cellStyle name="Обычный 17 4 2 5 4" xfId="3718"/>
    <cellStyle name="Обычный 17 4 2 5 5" xfId="3719"/>
    <cellStyle name="Обычный 17 4 2 5 6" xfId="3720"/>
    <cellStyle name="Обычный 17 4 2 5 7" xfId="3721"/>
    <cellStyle name="Обычный 17 4 2 5 8" xfId="3722"/>
    <cellStyle name="Обычный 17 4 2 6" xfId="3723"/>
    <cellStyle name="Обычный 17 4 2 6 2" xfId="3724"/>
    <cellStyle name="Обычный 17 4 2 6 3" xfId="3725"/>
    <cellStyle name="Обычный 17 4 2 6 4" xfId="3726"/>
    <cellStyle name="Обычный 17 4 2 6 5" xfId="3727"/>
    <cellStyle name="Обычный 17 4 2 6 6" xfId="3728"/>
    <cellStyle name="Обычный 17 4 2 6 7" xfId="3729"/>
    <cellStyle name="Обычный 17 4 2 6 8" xfId="3730"/>
    <cellStyle name="Обычный 17 4 2 7" xfId="3731"/>
    <cellStyle name="Обычный 17 4 2 7 2" xfId="3732"/>
    <cellStyle name="Обычный 17 4 2 7 3" xfId="3733"/>
    <cellStyle name="Обычный 17 4 2 7 4" xfId="3734"/>
    <cellStyle name="Обычный 17 4 2 7 5" xfId="3735"/>
    <cellStyle name="Обычный 17 4 2 7 6" xfId="3736"/>
    <cellStyle name="Обычный 17 4 2 7 7" xfId="3737"/>
    <cellStyle name="Обычный 17 4 2 7 8" xfId="3738"/>
    <cellStyle name="Обычный 17 4 2 8" xfId="3739"/>
    <cellStyle name="Обычный 17 4 2 8 2" xfId="3740"/>
    <cellStyle name="Обычный 17 4 2 8 3" xfId="3741"/>
    <cellStyle name="Обычный 17 4 2 8 4" xfId="3742"/>
    <cellStyle name="Обычный 17 4 2 8 5" xfId="3743"/>
    <cellStyle name="Обычный 17 4 2 8 6" xfId="3744"/>
    <cellStyle name="Обычный 17 4 2 8 7" xfId="3745"/>
    <cellStyle name="Обычный 17 4 2 8 8" xfId="3746"/>
    <cellStyle name="Обычный 17 4 2 9" xfId="3747"/>
    <cellStyle name="Обычный 17 4 2 9 2" xfId="3748"/>
    <cellStyle name="Обычный 17 4 2 9 3" xfId="3749"/>
    <cellStyle name="Обычный 17 4 2 9 4" xfId="3750"/>
    <cellStyle name="Обычный 17 4 2 9 5" xfId="3751"/>
    <cellStyle name="Обычный 17 4 2 9 6" xfId="3752"/>
    <cellStyle name="Обычный 17 4 2 9 7" xfId="3753"/>
    <cellStyle name="Обычный 17 4 2 9 8" xfId="3754"/>
    <cellStyle name="Обычный 17 4 20" xfId="3755"/>
    <cellStyle name="Обычный 17 4 21" xfId="3756"/>
    <cellStyle name="Обычный 17 4 22" xfId="3757"/>
    <cellStyle name="Обычный 17 4 23" xfId="3758"/>
    <cellStyle name="Обычный 17 4 3" xfId="3759"/>
    <cellStyle name="Обычный 17 4 3 10" xfId="3760"/>
    <cellStyle name="Обычный 17 4 3 11" xfId="3761"/>
    <cellStyle name="Обычный 17 4 3 12" xfId="3762"/>
    <cellStyle name="Обычный 17 4 3 13" xfId="3763"/>
    <cellStyle name="Обычный 17 4 3 14" xfId="3764"/>
    <cellStyle name="Обычный 17 4 3 15" xfId="3765"/>
    <cellStyle name="Обычный 17 4 3 16" xfId="3766"/>
    <cellStyle name="Обычный 17 4 3 17" xfId="3767"/>
    <cellStyle name="Обычный 17 4 3 18" xfId="3768"/>
    <cellStyle name="Обычный 17 4 3 2" xfId="3769"/>
    <cellStyle name="Обычный 17 4 3 2 2" xfId="3770"/>
    <cellStyle name="Обычный 17 4 3 2 3" xfId="3771"/>
    <cellStyle name="Обычный 17 4 3 2 4" xfId="3772"/>
    <cellStyle name="Обычный 17 4 3 2 5" xfId="3773"/>
    <cellStyle name="Обычный 17 4 3 2 6" xfId="3774"/>
    <cellStyle name="Обычный 17 4 3 2 7" xfId="3775"/>
    <cellStyle name="Обычный 17 4 3 2 8" xfId="3776"/>
    <cellStyle name="Обычный 17 4 3 3" xfId="3777"/>
    <cellStyle name="Обычный 17 4 3 3 2" xfId="3778"/>
    <cellStyle name="Обычный 17 4 3 3 3" xfId="3779"/>
    <cellStyle name="Обычный 17 4 3 3 4" xfId="3780"/>
    <cellStyle name="Обычный 17 4 3 3 5" xfId="3781"/>
    <cellStyle name="Обычный 17 4 3 3 6" xfId="3782"/>
    <cellStyle name="Обычный 17 4 3 3 7" xfId="3783"/>
    <cellStyle name="Обычный 17 4 3 3 8" xfId="3784"/>
    <cellStyle name="Обычный 17 4 3 4" xfId="3785"/>
    <cellStyle name="Обычный 17 4 3 4 2" xfId="3786"/>
    <cellStyle name="Обычный 17 4 3 4 3" xfId="3787"/>
    <cellStyle name="Обычный 17 4 3 4 4" xfId="3788"/>
    <cellStyle name="Обычный 17 4 3 4 5" xfId="3789"/>
    <cellStyle name="Обычный 17 4 3 4 6" xfId="3790"/>
    <cellStyle name="Обычный 17 4 3 4 7" xfId="3791"/>
    <cellStyle name="Обычный 17 4 3 4 8" xfId="3792"/>
    <cellStyle name="Обычный 17 4 3 5" xfId="3793"/>
    <cellStyle name="Обычный 17 4 3 5 2" xfId="3794"/>
    <cellStyle name="Обычный 17 4 3 5 3" xfId="3795"/>
    <cellStyle name="Обычный 17 4 3 5 4" xfId="3796"/>
    <cellStyle name="Обычный 17 4 3 5 5" xfId="3797"/>
    <cellStyle name="Обычный 17 4 3 5 6" xfId="3798"/>
    <cellStyle name="Обычный 17 4 3 5 7" xfId="3799"/>
    <cellStyle name="Обычный 17 4 3 5 8" xfId="3800"/>
    <cellStyle name="Обычный 17 4 3 6" xfId="3801"/>
    <cellStyle name="Обычный 17 4 3 6 2" xfId="3802"/>
    <cellStyle name="Обычный 17 4 3 6 3" xfId="3803"/>
    <cellStyle name="Обычный 17 4 3 6 4" xfId="3804"/>
    <cellStyle name="Обычный 17 4 3 6 5" xfId="3805"/>
    <cellStyle name="Обычный 17 4 3 6 6" xfId="3806"/>
    <cellStyle name="Обычный 17 4 3 6 7" xfId="3807"/>
    <cellStyle name="Обычный 17 4 3 6 8" xfId="3808"/>
    <cellStyle name="Обычный 17 4 3 7" xfId="3809"/>
    <cellStyle name="Обычный 17 4 3 7 2" xfId="3810"/>
    <cellStyle name="Обычный 17 4 3 7 3" xfId="3811"/>
    <cellStyle name="Обычный 17 4 3 7 4" xfId="3812"/>
    <cellStyle name="Обычный 17 4 3 7 5" xfId="3813"/>
    <cellStyle name="Обычный 17 4 3 7 6" xfId="3814"/>
    <cellStyle name="Обычный 17 4 3 7 7" xfId="3815"/>
    <cellStyle name="Обычный 17 4 3 7 8" xfId="3816"/>
    <cellStyle name="Обычный 17 4 3 8" xfId="3817"/>
    <cellStyle name="Обычный 17 4 3 8 2" xfId="3818"/>
    <cellStyle name="Обычный 17 4 3 8 3" xfId="3819"/>
    <cellStyle name="Обычный 17 4 3 8 4" xfId="3820"/>
    <cellStyle name="Обычный 17 4 3 8 5" xfId="3821"/>
    <cellStyle name="Обычный 17 4 3 8 6" xfId="3822"/>
    <cellStyle name="Обычный 17 4 3 8 7" xfId="3823"/>
    <cellStyle name="Обычный 17 4 3 8 8" xfId="3824"/>
    <cellStyle name="Обычный 17 4 3 9" xfId="3825"/>
    <cellStyle name="Обычный 17 4 4" xfId="3826"/>
    <cellStyle name="Обычный 17 4 4 10" xfId="3827"/>
    <cellStyle name="Обычный 17 4 4 11" xfId="3828"/>
    <cellStyle name="Обычный 17 4 4 12" xfId="3829"/>
    <cellStyle name="Обычный 17 4 4 13" xfId="3830"/>
    <cellStyle name="Обычный 17 4 4 14" xfId="3831"/>
    <cellStyle name="Обычный 17 4 4 15" xfId="3832"/>
    <cellStyle name="Обычный 17 4 4 16" xfId="3833"/>
    <cellStyle name="Обычный 17 4 4 17" xfId="3834"/>
    <cellStyle name="Обычный 17 4 4 18" xfId="3835"/>
    <cellStyle name="Обычный 17 4 4 2" xfId="3836"/>
    <cellStyle name="Обычный 17 4 4 2 2" xfId="3837"/>
    <cellStyle name="Обычный 17 4 4 2 3" xfId="3838"/>
    <cellStyle name="Обычный 17 4 4 2 4" xfId="3839"/>
    <cellStyle name="Обычный 17 4 4 2 5" xfId="3840"/>
    <cellStyle name="Обычный 17 4 4 2 6" xfId="3841"/>
    <cellStyle name="Обычный 17 4 4 2 7" xfId="3842"/>
    <cellStyle name="Обычный 17 4 4 2 8" xfId="3843"/>
    <cellStyle name="Обычный 17 4 4 3" xfId="3844"/>
    <cellStyle name="Обычный 17 4 4 3 2" xfId="3845"/>
    <cellStyle name="Обычный 17 4 4 3 3" xfId="3846"/>
    <cellStyle name="Обычный 17 4 4 3 4" xfId="3847"/>
    <cellStyle name="Обычный 17 4 4 3 5" xfId="3848"/>
    <cellStyle name="Обычный 17 4 4 3 6" xfId="3849"/>
    <cellStyle name="Обычный 17 4 4 3 7" xfId="3850"/>
    <cellStyle name="Обычный 17 4 4 3 8" xfId="3851"/>
    <cellStyle name="Обычный 17 4 4 4" xfId="3852"/>
    <cellStyle name="Обычный 17 4 4 4 2" xfId="3853"/>
    <cellStyle name="Обычный 17 4 4 4 3" xfId="3854"/>
    <cellStyle name="Обычный 17 4 4 4 4" xfId="3855"/>
    <cellStyle name="Обычный 17 4 4 4 5" xfId="3856"/>
    <cellStyle name="Обычный 17 4 4 4 6" xfId="3857"/>
    <cellStyle name="Обычный 17 4 4 4 7" xfId="3858"/>
    <cellStyle name="Обычный 17 4 4 4 8" xfId="3859"/>
    <cellStyle name="Обычный 17 4 4 5" xfId="3860"/>
    <cellStyle name="Обычный 17 4 4 5 2" xfId="3861"/>
    <cellStyle name="Обычный 17 4 4 5 3" xfId="3862"/>
    <cellStyle name="Обычный 17 4 4 5 4" xfId="3863"/>
    <cellStyle name="Обычный 17 4 4 5 5" xfId="3864"/>
    <cellStyle name="Обычный 17 4 4 5 6" xfId="3865"/>
    <cellStyle name="Обычный 17 4 4 5 7" xfId="3866"/>
    <cellStyle name="Обычный 17 4 4 5 8" xfId="3867"/>
    <cellStyle name="Обычный 17 4 4 6" xfId="3868"/>
    <cellStyle name="Обычный 17 4 4 6 2" xfId="3869"/>
    <cellStyle name="Обычный 17 4 4 6 3" xfId="3870"/>
    <cellStyle name="Обычный 17 4 4 6 4" xfId="3871"/>
    <cellStyle name="Обычный 17 4 4 6 5" xfId="3872"/>
    <cellStyle name="Обычный 17 4 4 6 6" xfId="3873"/>
    <cellStyle name="Обычный 17 4 4 6 7" xfId="3874"/>
    <cellStyle name="Обычный 17 4 4 6 8" xfId="3875"/>
    <cellStyle name="Обычный 17 4 4 7" xfId="3876"/>
    <cellStyle name="Обычный 17 4 4 7 2" xfId="3877"/>
    <cellStyle name="Обычный 17 4 4 7 3" xfId="3878"/>
    <cellStyle name="Обычный 17 4 4 7 4" xfId="3879"/>
    <cellStyle name="Обычный 17 4 4 7 5" xfId="3880"/>
    <cellStyle name="Обычный 17 4 4 7 6" xfId="3881"/>
    <cellStyle name="Обычный 17 4 4 7 7" xfId="3882"/>
    <cellStyle name="Обычный 17 4 4 7 8" xfId="3883"/>
    <cellStyle name="Обычный 17 4 4 8" xfId="3884"/>
    <cellStyle name="Обычный 17 4 4 8 2" xfId="3885"/>
    <cellStyle name="Обычный 17 4 4 8 3" xfId="3886"/>
    <cellStyle name="Обычный 17 4 4 8 4" xfId="3887"/>
    <cellStyle name="Обычный 17 4 4 8 5" xfId="3888"/>
    <cellStyle name="Обычный 17 4 4 8 6" xfId="3889"/>
    <cellStyle name="Обычный 17 4 4 8 7" xfId="3890"/>
    <cellStyle name="Обычный 17 4 4 8 8" xfId="3891"/>
    <cellStyle name="Обычный 17 4 4 9" xfId="3892"/>
    <cellStyle name="Обычный 17 4 5" xfId="3893"/>
    <cellStyle name="Обычный 17 4 5 2" xfId="3894"/>
    <cellStyle name="Обычный 17 4 5 3" xfId="3895"/>
    <cellStyle name="Обычный 17 4 5 4" xfId="3896"/>
    <cellStyle name="Обычный 17 4 5 5" xfId="3897"/>
    <cellStyle name="Обычный 17 4 5 6" xfId="3898"/>
    <cellStyle name="Обычный 17 4 5 7" xfId="3899"/>
    <cellStyle name="Обычный 17 4 5 8" xfId="3900"/>
    <cellStyle name="Обычный 17 4 6" xfId="3901"/>
    <cellStyle name="Обычный 17 4 6 2" xfId="3902"/>
    <cellStyle name="Обычный 17 4 6 3" xfId="3903"/>
    <cellStyle name="Обычный 17 4 6 4" xfId="3904"/>
    <cellStyle name="Обычный 17 4 6 5" xfId="3905"/>
    <cellStyle name="Обычный 17 4 6 6" xfId="3906"/>
    <cellStyle name="Обычный 17 4 6 7" xfId="3907"/>
    <cellStyle name="Обычный 17 4 6 8" xfId="3908"/>
    <cellStyle name="Обычный 17 4 7" xfId="3909"/>
    <cellStyle name="Обычный 17 4 7 2" xfId="3910"/>
    <cellStyle name="Обычный 17 4 7 3" xfId="3911"/>
    <cellStyle name="Обычный 17 4 7 4" xfId="3912"/>
    <cellStyle name="Обычный 17 4 7 5" xfId="3913"/>
    <cellStyle name="Обычный 17 4 7 6" xfId="3914"/>
    <cellStyle name="Обычный 17 4 7 7" xfId="3915"/>
    <cellStyle name="Обычный 17 4 7 8" xfId="3916"/>
    <cellStyle name="Обычный 17 4 8" xfId="3917"/>
    <cellStyle name="Обычный 17 4 8 2" xfId="3918"/>
    <cellStyle name="Обычный 17 4 8 3" xfId="3919"/>
    <cellStyle name="Обычный 17 4 8 4" xfId="3920"/>
    <cellStyle name="Обычный 17 4 8 5" xfId="3921"/>
    <cellStyle name="Обычный 17 4 8 6" xfId="3922"/>
    <cellStyle name="Обычный 17 4 8 7" xfId="3923"/>
    <cellStyle name="Обычный 17 4 8 8" xfId="3924"/>
    <cellStyle name="Обычный 17 4 9" xfId="3925"/>
    <cellStyle name="Обычный 17 4 9 2" xfId="3926"/>
    <cellStyle name="Обычный 17 4 9 3" xfId="3927"/>
    <cellStyle name="Обычный 17 4 9 4" xfId="3928"/>
    <cellStyle name="Обычный 17 4 9 5" xfId="3929"/>
    <cellStyle name="Обычный 17 4 9 6" xfId="3930"/>
    <cellStyle name="Обычный 17 4 9 7" xfId="3931"/>
    <cellStyle name="Обычный 17 4 9 8" xfId="3932"/>
    <cellStyle name="Обычный 17 5" xfId="3933"/>
    <cellStyle name="Обычный 17 5 10" xfId="3934"/>
    <cellStyle name="Обычный 17 5 11" xfId="3935"/>
    <cellStyle name="Обычный 17 5 12" xfId="3936"/>
    <cellStyle name="Обычный 17 5 13" xfId="3937"/>
    <cellStyle name="Обычный 17 5 14" xfId="3938"/>
    <cellStyle name="Обычный 17 5 15" xfId="3939"/>
    <cellStyle name="Обычный 17 5 16" xfId="3940"/>
    <cellStyle name="Обычный 17 5 17" xfId="3941"/>
    <cellStyle name="Обычный 17 5 18" xfId="3942"/>
    <cellStyle name="Обычный 17 5 2" xfId="3943"/>
    <cellStyle name="Обычный 17 5 2 2" xfId="3944"/>
    <cellStyle name="Обычный 17 5 2 3" xfId="3945"/>
    <cellStyle name="Обычный 17 5 2 4" xfId="3946"/>
    <cellStyle name="Обычный 17 5 2 5" xfId="3947"/>
    <cellStyle name="Обычный 17 5 2 6" xfId="3948"/>
    <cellStyle name="Обычный 17 5 2 7" xfId="3949"/>
    <cellStyle name="Обычный 17 5 2 8" xfId="3950"/>
    <cellStyle name="Обычный 17 5 3" xfId="3951"/>
    <cellStyle name="Обычный 17 5 3 2" xfId="3952"/>
    <cellStyle name="Обычный 17 5 3 3" xfId="3953"/>
    <cellStyle name="Обычный 17 5 3 4" xfId="3954"/>
    <cellStyle name="Обычный 17 5 3 5" xfId="3955"/>
    <cellStyle name="Обычный 17 5 3 6" xfId="3956"/>
    <cellStyle name="Обычный 17 5 3 7" xfId="3957"/>
    <cellStyle name="Обычный 17 5 3 8" xfId="3958"/>
    <cellStyle name="Обычный 17 5 4" xfId="3959"/>
    <cellStyle name="Обычный 17 5 4 2" xfId="3960"/>
    <cellStyle name="Обычный 17 5 4 3" xfId="3961"/>
    <cellStyle name="Обычный 17 5 4 4" xfId="3962"/>
    <cellStyle name="Обычный 17 5 4 5" xfId="3963"/>
    <cellStyle name="Обычный 17 5 4 6" xfId="3964"/>
    <cellStyle name="Обычный 17 5 4 7" xfId="3965"/>
    <cellStyle name="Обычный 17 5 4 8" xfId="3966"/>
    <cellStyle name="Обычный 17 5 5" xfId="3967"/>
    <cellStyle name="Обычный 17 5 5 2" xfId="3968"/>
    <cellStyle name="Обычный 17 5 5 3" xfId="3969"/>
    <cellStyle name="Обычный 17 5 5 4" xfId="3970"/>
    <cellStyle name="Обычный 17 5 5 5" xfId="3971"/>
    <cellStyle name="Обычный 17 5 5 6" xfId="3972"/>
    <cellStyle name="Обычный 17 5 5 7" xfId="3973"/>
    <cellStyle name="Обычный 17 5 5 8" xfId="3974"/>
    <cellStyle name="Обычный 17 5 6" xfId="3975"/>
    <cellStyle name="Обычный 17 5 6 2" xfId="3976"/>
    <cellStyle name="Обычный 17 5 6 3" xfId="3977"/>
    <cellStyle name="Обычный 17 5 6 4" xfId="3978"/>
    <cellStyle name="Обычный 17 5 6 5" xfId="3979"/>
    <cellStyle name="Обычный 17 5 6 6" xfId="3980"/>
    <cellStyle name="Обычный 17 5 6 7" xfId="3981"/>
    <cellStyle name="Обычный 17 5 6 8" xfId="3982"/>
    <cellStyle name="Обычный 17 5 7" xfId="3983"/>
    <cellStyle name="Обычный 17 5 7 2" xfId="3984"/>
    <cellStyle name="Обычный 17 5 7 3" xfId="3985"/>
    <cellStyle name="Обычный 17 5 7 4" xfId="3986"/>
    <cellStyle name="Обычный 17 5 7 5" xfId="3987"/>
    <cellStyle name="Обычный 17 5 7 6" xfId="3988"/>
    <cellStyle name="Обычный 17 5 7 7" xfId="3989"/>
    <cellStyle name="Обычный 17 5 7 8" xfId="3990"/>
    <cellStyle name="Обычный 17 5 8" xfId="3991"/>
    <cellStyle name="Обычный 17 5 8 2" xfId="3992"/>
    <cellStyle name="Обычный 17 5 8 3" xfId="3993"/>
    <cellStyle name="Обычный 17 5 8 4" xfId="3994"/>
    <cellStyle name="Обычный 17 5 8 5" xfId="3995"/>
    <cellStyle name="Обычный 17 5 8 6" xfId="3996"/>
    <cellStyle name="Обычный 17 5 8 7" xfId="3997"/>
    <cellStyle name="Обычный 17 5 8 8" xfId="3998"/>
    <cellStyle name="Обычный 17 5 9" xfId="3999"/>
    <cellStyle name="Обычный 17 6" xfId="4000"/>
    <cellStyle name="Обычный 17 6 10" xfId="4001"/>
    <cellStyle name="Обычный 17 6 11" xfId="4002"/>
    <cellStyle name="Обычный 17 6 12" xfId="4003"/>
    <cellStyle name="Обычный 17 6 13" xfId="4004"/>
    <cellStyle name="Обычный 17 6 14" xfId="4005"/>
    <cellStyle name="Обычный 17 6 15" xfId="4006"/>
    <cellStyle name="Обычный 17 6 16" xfId="4007"/>
    <cellStyle name="Обычный 17 6 17" xfId="4008"/>
    <cellStyle name="Обычный 17 6 18" xfId="4009"/>
    <cellStyle name="Обычный 17 6 2" xfId="4010"/>
    <cellStyle name="Обычный 17 6 2 2" xfId="4011"/>
    <cellStyle name="Обычный 17 6 2 3" xfId="4012"/>
    <cellStyle name="Обычный 17 6 2 4" xfId="4013"/>
    <cellStyle name="Обычный 17 6 2 5" xfId="4014"/>
    <cellStyle name="Обычный 17 6 2 6" xfId="4015"/>
    <cellStyle name="Обычный 17 6 2 7" xfId="4016"/>
    <cellStyle name="Обычный 17 6 2 8" xfId="4017"/>
    <cellStyle name="Обычный 17 6 3" xfId="4018"/>
    <cellStyle name="Обычный 17 6 3 2" xfId="4019"/>
    <cellStyle name="Обычный 17 6 3 3" xfId="4020"/>
    <cellStyle name="Обычный 17 6 3 4" xfId="4021"/>
    <cellStyle name="Обычный 17 6 3 5" xfId="4022"/>
    <cellStyle name="Обычный 17 6 3 6" xfId="4023"/>
    <cellStyle name="Обычный 17 6 3 7" xfId="4024"/>
    <cellStyle name="Обычный 17 6 3 8" xfId="4025"/>
    <cellStyle name="Обычный 17 6 4" xfId="4026"/>
    <cellStyle name="Обычный 17 6 4 2" xfId="4027"/>
    <cellStyle name="Обычный 17 6 4 3" xfId="4028"/>
    <cellStyle name="Обычный 17 6 4 4" xfId="4029"/>
    <cellStyle name="Обычный 17 6 4 5" xfId="4030"/>
    <cellStyle name="Обычный 17 6 4 6" xfId="4031"/>
    <cellStyle name="Обычный 17 6 4 7" xfId="4032"/>
    <cellStyle name="Обычный 17 6 4 8" xfId="4033"/>
    <cellStyle name="Обычный 17 6 5" xfId="4034"/>
    <cellStyle name="Обычный 17 6 5 2" xfId="4035"/>
    <cellStyle name="Обычный 17 6 5 3" xfId="4036"/>
    <cellStyle name="Обычный 17 6 5 4" xfId="4037"/>
    <cellStyle name="Обычный 17 6 5 5" xfId="4038"/>
    <cellStyle name="Обычный 17 6 5 6" xfId="4039"/>
    <cellStyle name="Обычный 17 6 5 7" xfId="4040"/>
    <cellStyle name="Обычный 17 6 5 8" xfId="4041"/>
    <cellStyle name="Обычный 17 6 6" xfId="4042"/>
    <cellStyle name="Обычный 17 6 6 2" xfId="4043"/>
    <cellStyle name="Обычный 17 6 6 3" xfId="4044"/>
    <cellStyle name="Обычный 17 6 6 4" xfId="4045"/>
    <cellStyle name="Обычный 17 6 6 5" xfId="4046"/>
    <cellStyle name="Обычный 17 6 6 6" xfId="4047"/>
    <cellStyle name="Обычный 17 6 6 7" xfId="4048"/>
    <cellStyle name="Обычный 17 6 6 8" xfId="4049"/>
    <cellStyle name="Обычный 17 6 7" xfId="4050"/>
    <cellStyle name="Обычный 17 6 7 2" xfId="4051"/>
    <cellStyle name="Обычный 17 6 7 3" xfId="4052"/>
    <cellStyle name="Обычный 17 6 7 4" xfId="4053"/>
    <cellStyle name="Обычный 17 6 7 5" xfId="4054"/>
    <cellStyle name="Обычный 17 6 7 6" xfId="4055"/>
    <cellStyle name="Обычный 17 6 7 7" xfId="4056"/>
    <cellStyle name="Обычный 17 6 7 8" xfId="4057"/>
    <cellStyle name="Обычный 17 6 8" xfId="4058"/>
    <cellStyle name="Обычный 17 6 8 2" xfId="4059"/>
    <cellStyle name="Обычный 17 6 8 3" xfId="4060"/>
    <cellStyle name="Обычный 17 6 8 4" xfId="4061"/>
    <cellStyle name="Обычный 17 6 8 5" xfId="4062"/>
    <cellStyle name="Обычный 17 6 8 6" xfId="4063"/>
    <cellStyle name="Обычный 17 6 8 7" xfId="4064"/>
    <cellStyle name="Обычный 17 6 8 8" xfId="4065"/>
    <cellStyle name="Обычный 17 6 9" xfId="4066"/>
    <cellStyle name="Обычный 17 7" xfId="4067"/>
    <cellStyle name="Обычный 17 7 2" xfId="4068"/>
    <cellStyle name="Обычный 17 7 3" xfId="4069"/>
    <cellStyle name="Обычный 17 7 4" xfId="4070"/>
    <cellStyle name="Обычный 17 7 5" xfId="4071"/>
    <cellStyle name="Обычный 17 7 6" xfId="4072"/>
    <cellStyle name="Обычный 17 7 7" xfId="4073"/>
    <cellStyle name="Обычный 17 7 8" xfId="4074"/>
    <cellStyle name="Обычный 17 8" xfId="4075"/>
    <cellStyle name="Обычный 17 8 2" xfId="4076"/>
    <cellStyle name="Обычный 17 8 3" xfId="4077"/>
    <cellStyle name="Обычный 17 8 4" xfId="4078"/>
    <cellStyle name="Обычный 17 8 5" xfId="4079"/>
    <cellStyle name="Обычный 17 8 6" xfId="4080"/>
    <cellStyle name="Обычный 17 8 7" xfId="4081"/>
    <cellStyle name="Обычный 17 8 8" xfId="4082"/>
    <cellStyle name="Обычный 17 9" xfId="4083"/>
    <cellStyle name="Обычный 17 9 2" xfId="4084"/>
    <cellStyle name="Обычный 17 9 3" xfId="4085"/>
    <cellStyle name="Обычный 17 9 4" xfId="4086"/>
    <cellStyle name="Обычный 17 9 5" xfId="4087"/>
    <cellStyle name="Обычный 17 9 6" xfId="4088"/>
    <cellStyle name="Обычный 17 9 7" xfId="4089"/>
    <cellStyle name="Обычный 17 9 8" xfId="4090"/>
    <cellStyle name="Обычный 18" xfId="4091"/>
    <cellStyle name="Обычный 18 10" xfId="4092"/>
    <cellStyle name="Обычный 18 10 2" xfId="4093"/>
    <cellStyle name="Обычный 18 10 3" xfId="4094"/>
    <cellStyle name="Обычный 18 10 4" xfId="4095"/>
    <cellStyle name="Обычный 18 10 5" xfId="4096"/>
    <cellStyle name="Обычный 18 10 6" xfId="4097"/>
    <cellStyle name="Обычный 18 10 7" xfId="4098"/>
    <cellStyle name="Обычный 18 10 8" xfId="4099"/>
    <cellStyle name="Обычный 18 11" xfId="4100"/>
    <cellStyle name="Обычный 18 12" xfId="4101"/>
    <cellStyle name="Обычный 18 13" xfId="4102"/>
    <cellStyle name="Обычный 18 14" xfId="4103"/>
    <cellStyle name="Обычный 18 15" xfId="4104"/>
    <cellStyle name="Обычный 18 16" xfId="4105"/>
    <cellStyle name="Обычный 18 17" xfId="4106"/>
    <cellStyle name="Обычный 18 18" xfId="4107"/>
    <cellStyle name="Обычный 18 19" xfId="4108"/>
    <cellStyle name="Обычный 18 2" xfId="4109"/>
    <cellStyle name="Обычный 18 2 10" xfId="4110"/>
    <cellStyle name="Обычный 18 2 11" xfId="4111"/>
    <cellStyle name="Обычный 18 2 12" xfId="4112"/>
    <cellStyle name="Обычный 18 2 13" xfId="4113"/>
    <cellStyle name="Обычный 18 2 14" xfId="4114"/>
    <cellStyle name="Обычный 18 2 15" xfId="4115"/>
    <cellStyle name="Обычный 18 2 16" xfId="4116"/>
    <cellStyle name="Обычный 18 2 17" xfId="4117"/>
    <cellStyle name="Обычный 18 2 18" xfId="4118"/>
    <cellStyle name="Обычный 18 2 2" xfId="4119"/>
    <cellStyle name="Обычный 18 2 2 2" xfId="4120"/>
    <cellStyle name="Обычный 18 2 2 3" xfId="4121"/>
    <cellStyle name="Обычный 18 2 2 4" xfId="4122"/>
    <cellStyle name="Обычный 18 2 2 5" xfId="4123"/>
    <cellStyle name="Обычный 18 2 2 6" xfId="4124"/>
    <cellStyle name="Обычный 18 2 2 7" xfId="4125"/>
    <cellStyle name="Обычный 18 2 2 8" xfId="4126"/>
    <cellStyle name="Обычный 18 2 3" xfId="4127"/>
    <cellStyle name="Обычный 18 2 3 2" xfId="4128"/>
    <cellStyle name="Обычный 18 2 3 3" xfId="4129"/>
    <cellStyle name="Обычный 18 2 3 4" xfId="4130"/>
    <cellStyle name="Обычный 18 2 3 5" xfId="4131"/>
    <cellStyle name="Обычный 18 2 3 6" xfId="4132"/>
    <cellStyle name="Обычный 18 2 3 7" xfId="4133"/>
    <cellStyle name="Обычный 18 2 3 8" xfId="4134"/>
    <cellStyle name="Обычный 18 2 4" xfId="4135"/>
    <cellStyle name="Обычный 18 2 4 2" xfId="4136"/>
    <cellStyle name="Обычный 18 2 4 3" xfId="4137"/>
    <cellStyle name="Обычный 18 2 4 4" xfId="4138"/>
    <cellStyle name="Обычный 18 2 4 5" xfId="4139"/>
    <cellStyle name="Обычный 18 2 4 6" xfId="4140"/>
    <cellStyle name="Обычный 18 2 4 7" xfId="4141"/>
    <cellStyle name="Обычный 18 2 4 8" xfId="4142"/>
    <cellStyle name="Обычный 18 2 5" xfId="4143"/>
    <cellStyle name="Обычный 18 2 5 2" xfId="4144"/>
    <cellStyle name="Обычный 18 2 5 3" xfId="4145"/>
    <cellStyle name="Обычный 18 2 5 4" xfId="4146"/>
    <cellStyle name="Обычный 18 2 5 5" xfId="4147"/>
    <cellStyle name="Обычный 18 2 5 6" xfId="4148"/>
    <cellStyle name="Обычный 18 2 5 7" xfId="4149"/>
    <cellStyle name="Обычный 18 2 5 8" xfId="4150"/>
    <cellStyle name="Обычный 18 2 6" xfId="4151"/>
    <cellStyle name="Обычный 18 2 6 2" xfId="4152"/>
    <cellStyle name="Обычный 18 2 6 3" xfId="4153"/>
    <cellStyle name="Обычный 18 2 6 4" xfId="4154"/>
    <cellStyle name="Обычный 18 2 6 5" xfId="4155"/>
    <cellStyle name="Обычный 18 2 6 6" xfId="4156"/>
    <cellStyle name="Обычный 18 2 6 7" xfId="4157"/>
    <cellStyle name="Обычный 18 2 6 8" xfId="4158"/>
    <cellStyle name="Обычный 18 2 7" xfId="4159"/>
    <cellStyle name="Обычный 18 2 7 2" xfId="4160"/>
    <cellStyle name="Обычный 18 2 7 3" xfId="4161"/>
    <cellStyle name="Обычный 18 2 7 4" xfId="4162"/>
    <cellStyle name="Обычный 18 2 7 5" xfId="4163"/>
    <cellStyle name="Обычный 18 2 7 6" xfId="4164"/>
    <cellStyle name="Обычный 18 2 7 7" xfId="4165"/>
    <cellStyle name="Обычный 18 2 7 8" xfId="4166"/>
    <cellStyle name="Обычный 18 2 8" xfId="4167"/>
    <cellStyle name="Обычный 18 2 8 2" xfId="4168"/>
    <cellStyle name="Обычный 18 2 8 3" xfId="4169"/>
    <cellStyle name="Обычный 18 2 8 4" xfId="4170"/>
    <cellStyle name="Обычный 18 2 8 5" xfId="4171"/>
    <cellStyle name="Обычный 18 2 8 6" xfId="4172"/>
    <cellStyle name="Обычный 18 2 8 7" xfId="4173"/>
    <cellStyle name="Обычный 18 2 8 8" xfId="4174"/>
    <cellStyle name="Обычный 18 2 9" xfId="4175"/>
    <cellStyle name="Обычный 18 20" xfId="4176"/>
    <cellStyle name="Обычный 18 21" xfId="4177"/>
    <cellStyle name="Обычный 18 22" xfId="4178"/>
    <cellStyle name="Обычный 18 3" xfId="4179"/>
    <cellStyle name="Обычный 18 3 10" xfId="4180"/>
    <cellStyle name="Обычный 18 3 11" xfId="4181"/>
    <cellStyle name="Обычный 18 3 12" xfId="4182"/>
    <cellStyle name="Обычный 18 3 13" xfId="4183"/>
    <cellStyle name="Обычный 18 3 14" xfId="4184"/>
    <cellStyle name="Обычный 18 3 15" xfId="4185"/>
    <cellStyle name="Обычный 18 3 16" xfId="4186"/>
    <cellStyle name="Обычный 18 3 17" xfId="4187"/>
    <cellStyle name="Обычный 18 3 18" xfId="4188"/>
    <cellStyle name="Обычный 18 3 2" xfId="4189"/>
    <cellStyle name="Обычный 18 3 2 2" xfId="4190"/>
    <cellStyle name="Обычный 18 3 2 3" xfId="4191"/>
    <cellStyle name="Обычный 18 3 2 4" xfId="4192"/>
    <cellStyle name="Обычный 18 3 2 5" xfId="4193"/>
    <cellStyle name="Обычный 18 3 2 6" xfId="4194"/>
    <cellStyle name="Обычный 18 3 2 7" xfId="4195"/>
    <cellStyle name="Обычный 18 3 2 8" xfId="4196"/>
    <cellStyle name="Обычный 18 3 3" xfId="4197"/>
    <cellStyle name="Обычный 18 3 3 2" xfId="4198"/>
    <cellStyle name="Обычный 18 3 3 3" xfId="4199"/>
    <cellStyle name="Обычный 18 3 3 4" xfId="4200"/>
    <cellStyle name="Обычный 18 3 3 5" xfId="4201"/>
    <cellStyle name="Обычный 18 3 3 6" xfId="4202"/>
    <cellStyle name="Обычный 18 3 3 7" xfId="4203"/>
    <cellStyle name="Обычный 18 3 3 8" xfId="4204"/>
    <cellStyle name="Обычный 18 3 4" xfId="4205"/>
    <cellStyle name="Обычный 18 3 4 2" xfId="4206"/>
    <cellStyle name="Обычный 18 3 4 3" xfId="4207"/>
    <cellStyle name="Обычный 18 3 4 4" xfId="4208"/>
    <cellStyle name="Обычный 18 3 4 5" xfId="4209"/>
    <cellStyle name="Обычный 18 3 4 6" xfId="4210"/>
    <cellStyle name="Обычный 18 3 4 7" xfId="4211"/>
    <cellStyle name="Обычный 18 3 4 8" xfId="4212"/>
    <cellStyle name="Обычный 18 3 5" xfId="4213"/>
    <cellStyle name="Обычный 18 3 5 2" xfId="4214"/>
    <cellStyle name="Обычный 18 3 5 3" xfId="4215"/>
    <cellStyle name="Обычный 18 3 5 4" xfId="4216"/>
    <cellStyle name="Обычный 18 3 5 5" xfId="4217"/>
    <cellStyle name="Обычный 18 3 5 6" xfId="4218"/>
    <cellStyle name="Обычный 18 3 5 7" xfId="4219"/>
    <cellStyle name="Обычный 18 3 5 8" xfId="4220"/>
    <cellStyle name="Обычный 18 3 6" xfId="4221"/>
    <cellStyle name="Обычный 18 3 6 2" xfId="4222"/>
    <cellStyle name="Обычный 18 3 6 3" xfId="4223"/>
    <cellStyle name="Обычный 18 3 6 4" xfId="4224"/>
    <cellStyle name="Обычный 18 3 6 5" xfId="4225"/>
    <cellStyle name="Обычный 18 3 6 6" xfId="4226"/>
    <cellStyle name="Обычный 18 3 6 7" xfId="4227"/>
    <cellStyle name="Обычный 18 3 6 8" xfId="4228"/>
    <cellStyle name="Обычный 18 3 7" xfId="4229"/>
    <cellStyle name="Обычный 18 3 7 2" xfId="4230"/>
    <cellStyle name="Обычный 18 3 7 3" xfId="4231"/>
    <cellStyle name="Обычный 18 3 7 4" xfId="4232"/>
    <cellStyle name="Обычный 18 3 7 5" xfId="4233"/>
    <cellStyle name="Обычный 18 3 7 6" xfId="4234"/>
    <cellStyle name="Обычный 18 3 7 7" xfId="4235"/>
    <cellStyle name="Обычный 18 3 7 8" xfId="4236"/>
    <cellStyle name="Обычный 18 3 8" xfId="4237"/>
    <cellStyle name="Обычный 18 3 8 2" xfId="4238"/>
    <cellStyle name="Обычный 18 3 8 3" xfId="4239"/>
    <cellStyle name="Обычный 18 3 8 4" xfId="4240"/>
    <cellStyle name="Обычный 18 3 8 5" xfId="4241"/>
    <cellStyle name="Обычный 18 3 8 6" xfId="4242"/>
    <cellStyle name="Обычный 18 3 8 7" xfId="4243"/>
    <cellStyle name="Обычный 18 3 8 8" xfId="4244"/>
    <cellStyle name="Обычный 18 3 9" xfId="4245"/>
    <cellStyle name="Обычный 18 4" xfId="4246"/>
    <cellStyle name="Обычный 18 4 2" xfId="4247"/>
    <cellStyle name="Обычный 18 4 3" xfId="4248"/>
    <cellStyle name="Обычный 18 4 4" xfId="4249"/>
    <cellStyle name="Обычный 18 4 5" xfId="4250"/>
    <cellStyle name="Обычный 18 4 6" xfId="4251"/>
    <cellStyle name="Обычный 18 4 7" xfId="4252"/>
    <cellStyle name="Обычный 18 4 8" xfId="4253"/>
    <cellStyle name="Обычный 18 5" xfId="4254"/>
    <cellStyle name="Обычный 18 5 2" xfId="4255"/>
    <cellStyle name="Обычный 18 5 3" xfId="4256"/>
    <cellStyle name="Обычный 18 5 4" xfId="4257"/>
    <cellStyle name="Обычный 18 5 5" xfId="4258"/>
    <cellStyle name="Обычный 18 5 6" xfId="4259"/>
    <cellStyle name="Обычный 18 5 7" xfId="4260"/>
    <cellStyle name="Обычный 18 5 8" xfId="4261"/>
    <cellStyle name="Обычный 18 6" xfId="4262"/>
    <cellStyle name="Обычный 18 6 2" xfId="4263"/>
    <cellStyle name="Обычный 18 6 3" xfId="4264"/>
    <cellStyle name="Обычный 18 6 4" xfId="4265"/>
    <cellStyle name="Обычный 18 6 5" xfId="4266"/>
    <cellStyle name="Обычный 18 6 6" xfId="4267"/>
    <cellStyle name="Обычный 18 6 7" xfId="4268"/>
    <cellStyle name="Обычный 18 6 8" xfId="4269"/>
    <cellStyle name="Обычный 18 7" xfId="4270"/>
    <cellStyle name="Обычный 18 7 2" xfId="4271"/>
    <cellStyle name="Обычный 18 7 3" xfId="4272"/>
    <cellStyle name="Обычный 18 7 4" xfId="4273"/>
    <cellStyle name="Обычный 18 7 5" xfId="4274"/>
    <cellStyle name="Обычный 18 7 6" xfId="4275"/>
    <cellStyle name="Обычный 18 7 7" xfId="4276"/>
    <cellStyle name="Обычный 18 7 8" xfId="4277"/>
    <cellStyle name="Обычный 18 8" xfId="4278"/>
    <cellStyle name="Обычный 18 8 2" xfId="4279"/>
    <cellStyle name="Обычный 18 8 3" xfId="4280"/>
    <cellStyle name="Обычный 18 8 4" xfId="4281"/>
    <cellStyle name="Обычный 18 8 5" xfId="4282"/>
    <cellStyle name="Обычный 18 8 6" xfId="4283"/>
    <cellStyle name="Обычный 18 8 7" xfId="4284"/>
    <cellStyle name="Обычный 18 8 8" xfId="4285"/>
    <cellStyle name="Обычный 18 9" xfId="4286"/>
    <cellStyle name="Обычный 18 9 2" xfId="4287"/>
    <cellStyle name="Обычный 18 9 3" xfId="4288"/>
    <cellStyle name="Обычный 18 9 4" xfId="4289"/>
    <cellStyle name="Обычный 18 9 5" xfId="4290"/>
    <cellStyle name="Обычный 18 9 6" xfId="4291"/>
    <cellStyle name="Обычный 18 9 7" xfId="4292"/>
    <cellStyle name="Обычный 18 9 8" xfId="4293"/>
    <cellStyle name="Обычный 19" xfId="4294"/>
    <cellStyle name="Обычный 19 10" xfId="4295"/>
    <cellStyle name="Обычный 19 10 2" xfId="4296"/>
    <cellStyle name="Обычный 19 10 3" xfId="4297"/>
    <cellStyle name="Обычный 19 10 4" xfId="4298"/>
    <cellStyle name="Обычный 19 10 5" xfId="4299"/>
    <cellStyle name="Обычный 19 10 6" xfId="4300"/>
    <cellStyle name="Обычный 19 10 7" xfId="4301"/>
    <cellStyle name="Обычный 19 10 8" xfId="4302"/>
    <cellStyle name="Обычный 19 11" xfId="4303"/>
    <cellStyle name="Обычный 19 12" xfId="4304"/>
    <cellStyle name="Обычный 19 13" xfId="4305"/>
    <cellStyle name="Обычный 19 14" xfId="4306"/>
    <cellStyle name="Обычный 19 15" xfId="4307"/>
    <cellStyle name="Обычный 19 16" xfId="4308"/>
    <cellStyle name="Обычный 19 17" xfId="4309"/>
    <cellStyle name="Обычный 19 18" xfId="4310"/>
    <cellStyle name="Обычный 19 19" xfId="4311"/>
    <cellStyle name="Обычный 19 2" xfId="4312"/>
    <cellStyle name="Обычный 19 2 10" xfId="4313"/>
    <cellStyle name="Обычный 19 2 11" xfId="4314"/>
    <cellStyle name="Обычный 19 2 12" xfId="4315"/>
    <cellStyle name="Обычный 19 2 13" xfId="4316"/>
    <cellStyle name="Обычный 19 2 14" xfId="4317"/>
    <cellStyle name="Обычный 19 2 15" xfId="4318"/>
    <cellStyle name="Обычный 19 2 16" xfId="4319"/>
    <cellStyle name="Обычный 19 2 17" xfId="4320"/>
    <cellStyle name="Обычный 19 2 18" xfId="4321"/>
    <cellStyle name="Обычный 19 2 2" xfId="4322"/>
    <cellStyle name="Обычный 19 2 2 2" xfId="4323"/>
    <cellStyle name="Обычный 19 2 2 3" xfId="4324"/>
    <cellStyle name="Обычный 19 2 2 4" xfId="4325"/>
    <cellStyle name="Обычный 19 2 2 5" xfId="4326"/>
    <cellStyle name="Обычный 19 2 2 6" xfId="4327"/>
    <cellStyle name="Обычный 19 2 2 7" xfId="4328"/>
    <cellStyle name="Обычный 19 2 2 8" xfId="4329"/>
    <cellStyle name="Обычный 19 2 3" xfId="4330"/>
    <cellStyle name="Обычный 19 2 3 2" xfId="4331"/>
    <cellStyle name="Обычный 19 2 3 3" xfId="4332"/>
    <cellStyle name="Обычный 19 2 3 4" xfId="4333"/>
    <cellStyle name="Обычный 19 2 3 5" xfId="4334"/>
    <cellStyle name="Обычный 19 2 3 6" xfId="4335"/>
    <cellStyle name="Обычный 19 2 3 7" xfId="4336"/>
    <cellStyle name="Обычный 19 2 3 8" xfId="4337"/>
    <cellStyle name="Обычный 19 2 4" xfId="4338"/>
    <cellStyle name="Обычный 19 2 4 2" xfId="4339"/>
    <cellStyle name="Обычный 19 2 4 3" xfId="4340"/>
    <cellStyle name="Обычный 19 2 4 4" xfId="4341"/>
    <cellStyle name="Обычный 19 2 4 5" xfId="4342"/>
    <cellStyle name="Обычный 19 2 4 6" xfId="4343"/>
    <cellStyle name="Обычный 19 2 4 7" xfId="4344"/>
    <cellStyle name="Обычный 19 2 4 8" xfId="4345"/>
    <cellStyle name="Обычный 19 2 5" xfId="4346"/>
    <cellStyle name="Обычный 19 2 5 2" xfId="4347"/>
    <cellStyle name="Обычный 19 2 5 3" xfId="4348"/>
    <cellStyle name="Обычный 19 2 5 4" xfId="4349"/>
    <cellStyle name="Обычный 19 2 5 5" xfId="4350"/>
    <cellStyle name="Обычный 19 2 5 6" xfId="4351"/>
    <cellStyle name="Обычный 19 2 5 7" xfId="4352"/>
    <cellStyle name="Обычный 19 2 5 8" xfId="4353"/>
    <cellStyle name="Обычный 19 2 6" xfId="4354"/>
    <cellStyle name="Обычный 19 2 6 2" xfId="4355"/>
    <cellStyle name="Обычный 19 2 6 3" xfId="4356"/>
    <cellStyle name="Обычный 19 2 6 4" xfId="4357"/>
    <cellStyle name="Обычный 19 2 6 5" xfId="4358"/>
    <cellStyle name="Обычный 19 2 6 6" xfId="4359"/>
    <cellStyle name="Обычный 19 2 6 7" xfId="4360"/>
    <cellStyle name="Обычный 19 2 6 8" xfId="4361"/>
    <cellStyle name="Обычный 19 2 7" xfId="4362"/>
    <cellStyle name="Обычный 19 2 7 2" xfId="4363"/>
    <cellStyle name="Обычный 19 2 7 3" xfId="4364"/>
    <cellStyle name="Обычный 19 2 7 4" xfId="4365"/>
    <cellStyle name="Обычный 19 2 7 5" xfId="4366"/>
    <cellStyle name="Обычный 19 2 7 6" xfId="4367"/>
    <cellStyle name="Обычный 19 2 7 7" xfId="4368"/>
    <cellStyle name="Обычный 19 2 7 8" xfId="4369"/>
    <cellStyle name="Обычный 19 2 8" xfId="4370"/>
    <cellStyle name="Обычный 19 2 8 2" xfId="4371"/>
    <cellStyle name="Обычный 19 2 8 3" xfId="4372"/>
    <cellStyle name="Обычный 19 2 8 4" xfId="4373"/>
    <cellStyle name="Обычный 19 2 8 5" xfId="4374"/>
    <cellStyle name="Обычный 19 2 8 6" xfId="4375"/>
    <cellStyle name="Обычный 19 2 8 7" xfId="4376"/>
    <cellStyle name="Обычный 19 2 8 8" xfId="4377"/>
    <cellStyle name="Обычный 19 2 9" xfId="4378"/>
    <cellStyle name="Обычный 19 20" xfId="4379"/>
    <cellStyle name="Обычный 19 21" xfId="4380"/>
    <cellStyle name="Обычный 19 22" xfId="4381"/>
    <cellStyle name="Обычный 19 3" xfId="4382"/>
    <cellStyle name="Обычный 19 3 10" xfId="4383"/>
    <cellStyle name="Обычный 19 3 11" xfId="4384"/>
    <cellStyle name="Обычный 19 3 12" xfId="4385"/>
    <cellStyle name="Обычный 19 3 13" xfId="4386"/>
    <cellStyle name="Обычный 19 3 14" xfId="4387"/>
    <cellStyle name="Обычный 19 3 15" xfId="4388"/>
    <cellStyle name="Обычный 19 3 16" xfId="4389"/>
    <cellStyle name="Обычный 19 3 17" xfId="4390"/>
    <cellStyle name="Обычный 19 3 18" xfId="4391"/>
    <cellStyle name="Обычный 19 3 2" xfId="4392"/>
    <cellStyle name="Обычный 19 3 2 2" xfId="4393"/>
    <cellStyle name="Обычный 19 3 2 3" xfId="4394"/>
    <cellStyle name="Обычный 19 3 2 4" xfId="4395"/>
    <cellStyle name="Обычный 19 3 2 5" xfId="4396"/>
    <cellStyle name="Обычный 19 3 2 6" xfId="4397"/>
    <cellStyle name="Обычный 19 3 2 7" xfId="4398"/>
    <cellStyle name="Обычный 19 3 2 8" xfId="4399"/>
    <cellStyle name="Обычный 19 3 3" xfId="4400"/>
    <cellStyle name="Обычный 19 3 3 2" xfId="4401"/>
    <cellStyle name="Обычный 19 3 3 3" xfId="4402"/>
    <cellStyle name="Обычный 19 3 3 4" xfId="4403"/>
    <cellStyle name="Обычный 19 3 3 5" xfId="4404"/>
    <cellStyle name="Обычный 19 3 3 6" xfId="4405"/>
    <cellStyle name="Обычный 19 3 3 7" xfId="4406"/>
    <cellStyle name="Обычный 19 3 3 8" xfId="4407"/>
    <cellStyle name="Обычный 19 3 4" xfId="4408"/>
    <cellStyle name="Обычный 19 3 4 2" xfId="4409"/>
    <cellStyle name="Обычный 19 3 4 3" xfId="4410"/>
    <cellStyle name="Обычный 19 3 4 4" xfId="4411"/>
    <cellStyle name="Обычный 19 3 4 5" xfId="4412"/>
    <cellStyle name="Обычный 19 3 4 6" xfId="4413"/>
    <cellStyle name="Обычный 19 3 4 7" xfId="4414"/>
    <cellStyle name="Обычный 19 3 4 8" xfId="4415"/>
    <cellStyle name="Обычный 19 3 5" xfId="4416"/>
    <cellStyle name="Обычный 19 3 5 2" xfId="4417"/>
    <cellStyle name="Обычный 19 3 5 3" xfId="4418"/>
    <cellStyle name="Обычный 19 3 5 4" xfId="4419"/>
    <cellStyle name="Обычный 19 3 5 5" xfId="4420"/>
    <cellStyle name="Обычный 19 3 5 6" xfId="4421"/>
    <cellStyle name="Обычный 19 3 5 7" xfId="4422"/>
    <cellStyle name="Обычный 19 3 5 8" xfId="4423"/>
    <cellStyle name="Обычный 19 3 6" xfId="4424"/>
    <cellStyle name="Обычный 19 3 6 2" xfId="4425"/>
    <cellStyle name="Обычный 19 3 6 3" xfId="4426"/>
    <cellStyle name="Обычный 19 3 6 4" xfId="4427"/>
    <cellStyle name="Обычный 19 3 6 5" xfId="4428"/>
    <cellStyle name="Обычный 19 3 6 6" xfId="4429"/>
    <cellStyle name="Обычный 19 3 6 7" xfId="4430"/>
    <cellStyle name="Обычный 19 3 6 8" xfId="4431"/>
    <cellStyle name="Обычный 19 3 7" xfId="4432"/>
    <cellStyle name="Обычный 19 3 7 2" xfId="4433"/>
    <cellStyle name="Обычный 19 3 7 3" xfId="4434"/>
    <cellStyle name="Обычный 19 3 7 4" xfId="4435"/>
    <cellStyle name="Обычный 19 3 7 5" xfId="4436"/>
    <cellStyle name="Обычный 19 3 7 6" xfId="4437"/>
    <cellStyle name="Обычный 19 3 7 7" xfId="4438"/>
    <cellStyle name="Обычный 19 3 7 8" xfId="4439"/>
    <cellStyle name="Обычный 19 3 8" xfId="4440"/>
    <cellStyle name="Обычный 19 3 8 2" xfId="4441"/>
    <cellStyle name="Обычный 19 3 8 3" xfId="4442"/>
    <cellStyle name="Обычный 19 3 8 4" xfId="4443"/>
    <cellStyle name="Обычный 19 3 8 5" xfId="4444"/>
    <cellStyle name="Обычный 19 3 8 6" xfId="4445"/>
    <cellStyle name="Обычный 19 3 8 7" xfId="4446"/>
    <cellStyle name="Обычный 19 3 8 8" xfId="4447"/>
    <cellStyle name="Обычный 19 3 9" xfId="4448"/>
    <cellStyle name="Обычный 19 4" xfId="4449"/>
    <cellStyle name="Обычный 19 4 2" xfId="4450"/>
    <cellStyle name="Обычный 19 4 3" xfId="4451"/>
    <cellStyle name="Обычный 19 4 4" xfId="4452"/>
    <cellStyle name="Обычный 19 4 5" xfId="4453"/>
    <cellStyle name="Обычный 19 4 6" xfId="4454"/>
    <cellStyle name="Обычный 19 4 7" xfId="4455"/>
    <cellStyle name="Обычный 19 4 8" xfId="4456"/>
    <cellStyle name="Обычный 19 5" xfId="4457"/>
    <cellStyle name="Обычный 19 5 2" xfId="4458"/>
    <cellStyle name="Обычный 19 5 3" xfId="4459"/>
    <cellStyle name="Обычный 19 5 4" xfId="4460"/>
    <cellStyle name="Обычный 19 5 5" xfId="4461"/>
    <cellStyle name="Обычный 19 5 6" xfId="4462"/>
    <cellStyle name="Обычный 19 5 7" xfId="4463"/>
    <cellStyle name="Обычный 19 5 8" xfId="4464"/>
    <cellStyle name="Обычный 19 6" xfId="4465"/>
    <cellStyle name="Обычный 19 6 2" xfId="4466"/>
    <cellStyle name="Обычный 19 6 3" xfId="4467"/>
    <cellStyle name="Обычный 19 6 4" xfId="4468"/>
    <cellStyle name="Обычный 19 6 5" xfId="4469"/>
    <cellStyle name="Обычный 19 6 6" xfId="4470"/>
    <cellStyle name="Обычный 19 6 7" xfId="4471"/>
    <cellStyle name="Обычный 19 6 8" xfId="4472"/>
    <cellStyle name="Обычный 19 7" xfId="4473"/>
    <cellStyle name="Обычный 19 7 2" xfId="4474"/>
    <cellStyle name="Обычный 19 7 3" xfId="4475"/>
    <cellStyle name="Обычный 19 7 4" xfId="4476"/>
    <cellStyle name="Обычный 19 7 5" xfId="4477"/>
    <cellStyle name="Обычный 19 7 6" xfId="4478"/>
    <cellStyle name="Обычный 19 7 7" xfId="4479"/>
    <cellStyle name="Обычный 19 7 8" xfId="4480"/>
    <cellStyle name="Обычный 19 8" xfId="4481"/>
    <cellStyle name="Обычный 19 8 2" xfId="4482"/>
    <cellStyle name="Обычный 19 8 3" xfId="4483"/>
    <cellStyle name="Обычный 19 8 4" xfId="4484"/>
    <cellStyle name="Обычный 19 8 5" xfId="4485"/>
    <cellStyle name="Обычный 19 8 6" xfId="4486"/>
    <cellStyle name="Обычный 19 8 7" xfId="4487"/>
    <cellStyle name="Обычный 19 8 8" xfId="4488"/>
    <cellStyle name="Обычный 19 9" xfId="4489"/>
    <cellStyle name="Обычный 19 9 2" xfId="4490"/>
    <cellStyle name="Обычный 19 9 3" xfId="4491"/>
    <cellStyle name="Обычный 19 9 4" xfId="4492"/>
    <cellStyle name="Обычный 19 9 5" xfId="4493"/>
    <cellStyle name="Обычный 19 9 6" xfId="4494"/>
    <cellStyle name="Обычный 19 9 7" xfId="4495"/>
    <cellStyle name="Обычный 19 9 8" xfId="4496"/>
    <cellStyle name="Обычный 2" xfId="4497"/>
    <cellStyle name="Обычный 2 10" xfId="4498"/>
    <cellStyle name="Обычный 2 11" xfId="4499"/>
    <cellStyle name="Обычный 2 12" xfId="4500"/>
    <cellStyle name="Обычный 2 2" xfId="4501"/>
    <cellStyle name="Обычный 2 2 10" xfId="4502"/>
    <cellStyle name="Обычный 2 2 10 2" xfId="4503"/>
    <cellStyle name="Обычный 2 2 10 3" xfId="4504"/>
    <cellStyle name="Обычный 2 2 10 4" xfId="4505"/>
    <cellStyle name="Обычный 2 2 10 5" xfId="4506"/>
    <cellStyle name="Обычный 2 2 10 6" xfId="4507"/>
    <cellStyle name="Обычный 2 2 10 7" xfId="4508"/>
    <cellStyle name="Обычный 2 2 10 8" xfId="4509"/>
    <cellStyle name="Обычный 2 2 11" xfId="4510"/>
    <cellStyle name="Обычный 2 2 11 2" xfId="4511"/>
    <cellStyle name="Обычный 2 2 11 3" xfId="4512"/>
    <cellStyle name="Обычный 2 2 11 4" xfId="4513"/>
    <cellStyle name="Обычный 2 2 11 5" xfId="4514"/>
    <cellStyle name="Обычный 2 2 11 6" xfId="4515"/>
    <cellStyle name="Обычный 2 2 11 7" xfId="4516"/>
    <cellStyle name="Обычный 2 2 11 8" xfId="4517"/>
    <cellStyle name="Обычный 2 2 12" xfId="4518"/>
    <cellStyle name="Обычный 2 2 12 2" xfId="4519"/>
    <cellStyle name="Обычный 2 2 12 3" xfId="4520"/>
    <cellStyle name="Обычный 2 2 12 4" xfId="4521"/>
    <cellStyle name="Обычный 2 2 12 5" xfId="4522"/>
    <cellStyle name="Обычный 2 2 12 6" xfId="4523"/>
    <cellStyle name="Обычный 2 2 12 7" xfId="4524"/>
    <cellStyle name="Обычный 2 2 12 8" xfId="4525"/>
    <cellStyle name="Обычный 2 2 13" xfId="4526"/>
    <cellStyle name="Обычный 2 2 13 2" xfId="4527"/>
    <cellStyle name="Обычный 2 2 13 3" xfId="4528"/>
    <cellStyle name="Обычный 2 2 13 4" xfId="4529"/>
    <cellStyle name="Обычный 2 2 13 5" xfId="4530"/>
    <cellStyle name="Обычный 2 2 13 6" xfId="4531"/>
    <cellStyle name="Обычный 2 2 13 7" xfId="4532"/>
    <cellStyle name="Обычный 2 2 13 8" xfId="4533"/>
    <cellStyle name="Обычный 2 2 14" xfId="4534"/>
    <cellStyle name="Обычный 2 2 14 2" xfId="4535"/>
    <cellStyle name="Обычный 2 2 14 3" xfId="4536"/>
    <cellStyle name="Обычный 2 2 14 4" xfId="4537"/>
    <cellStyle name="Обычный 2 2 14 5" xfId="4538"/>
    <cellStyle name="Обычный 2 2 14 6" xfId="4539"/>
    <cellStyle name="Обычный 2 2 14 7" xfId="4540"/>
    <cellStyle name="Обычный 2 2 14 8" xfId="4541"/>
    <cellStyle name="Обычный 2 2 15" xfId="4542"/>
    <cellStyle name="Обычный 2 2 15 2" xfId="4543"/>
    <cellStyle name="Обычный 2 2 15 3" xfId="4544"/>
    <cellStyle name="Обычный 2 2 15 4" xfId="4545"/>
    <cellStyle name="Обычный 2 2 15 5" xfId="4546"/>
    <cellStyle name="Обычный 2 2 15 6" xfId="4547"/>
    <cellStyle name="Обычный 2 2 15 7" xfId="4548"/>
    <cellStyle name="Обычный 2 2 15 8" xfId="4549"/>
    <cellStyle name="Обычный 2 2 16" xfId="4550"/>
    <cellStyle name="Обычный 2 2 17" xfId="4551"/>
    <cellStyle name="Обычный 2 2 18" xfId="4552"/>
    <cellStyle name="Обычный 2 2 19" xfId="4553"/>
    <cellStyle name="Обычный 2 2 2" xfId="4554"/>
    <cellStyle name="Обычный 2 2 2 2" xfId="4555"/>
    <cellStyle name="Обычный 2 2 2 2 2" xfId="4556"/>
    <cellStyle name="Обычный 2 2 2 2 2 10" xfId="4557"/>
    <cellStyle name="Обычный 2 2 2 2 2 10 2" xfId="4558"/>
    <cellStyle name="Обычный 2 2 2 2 2 10 3" xfId="4559"/>
    <cellStyle name="Обычный 2 2 2 2 2 10 4" xfId="4560"/>
    <cellStyle name="Обычный 2 2 2 2 2 10 5" xfId="4561"/>
    <cellStyle name="Обычный 2 2 2 2 2 10 6" xfId="4562"/>
    <cellStyle name="Обычный 2 2 2 2 2 10 7" xfId="4563"/>
    <cellStyle name="Обычный 2 2 2 2 2 10 8" xfId="4564"/>
    <cellStyle name="Обычный 2 2 2 2 2 11" xfId="4565"/>
    <cellStyle name="Обычный 2 2 2 2 2 11 2" xfId="4566"/>
    <cellStyle name="Обычный 2 2 2 2 2 11 3" xfId="4567"/>
    <cellStyle name="Обычный 2 2 2 2 2 11 4" xfId="4568"/>
    <cellStyle name="Обычный 2 2 2 2 2 11 5" xfId="4569"/>
    <cellStyle name="Обычный 2 2 2 2 2 11 6" xfId="4570"/>
    <cellStyle name="Обычный 2 2 2 2 2 11 7" xfId="4571"/>
    <cellStyle name="Обычный 2 2 2 2 2 11 8" xfId="4572"/>
    <cellStyle name="Обычный 2 2 2 2 2 12" xfId="4573"/>
    <cellStyle name="Обычный 2 2 2 2 2 12 2" xfId="4574"/>
    <cellStyle name="Обычный 2 2 2 2 2 12 3" xfId="4575"/>
    <cellStyle name="Обычный 2 2 2 2 2 12 4" xfId="4576"/>
    <cellStyle name="Обычный 2 2 2 2 2 12 5" xfId="4577"/>
    <cellStyle name="Обычный 2 2 2 2 2 12 6" xfId="4578"/>
    <cellStyle name="Обычный 2 2 2 2 2 12 7" xfId="4579"/>
    <cellStyle name="Обычный 2 2 2 2 2 12 8" xfId="4580"/>
    <cellStyle name="Обычный 2 2 2 2 2 13" xfId="4581"/>
    <cellStyle name="Обычный 2 2 2 2 2 13 2" xfId="4582"/>
    <cellStyle name="Обычный 2 2 2 2 2 13 3" xfId="4583"/>
    <cellStyle name="Обычный 2 2 2 2 2 13 4" xfId="4584"/>
    <cellStyle name="Обычный 2 2 2 2 2 13 5" xfId="4585"/>
    <cellStyle name="Обычный 2 2 2 2 2 13 6" xfId="4586"/>
    <cellStyle name="Обычный 2 2 2 2 2 13 7" xfId="4587"/>
    <cellStyle name="Обычный 2 2 2 2 2 13 8" xfId="4588"/>
    <cellStyle name="Обычный 2 2 2 2 2 14" xfId="4589"/>
    <cellStyle name="Обычный 2 2 2 2 2 14 2" xfId="4590"/>
    <cellStyle name="Обычный 2 2 2 2 2 14 3" xfId="4591"/>
    <cellStyle name="Обычный 2 2 2 2 2 14 4" xfId="4592"/>
    <cellStyle name="Обычный 2 2 2 2 2 14 5" xfId="4593"/>
    <cellStyle name="Обычный 2 2 2 2 2 14 6" xfId="4594"/>
    <cellStyle name="Обычный 2 2 2 2 2 14 7" xfId="4595"/>
    <cellStyle name="Обычный 2 2 2 2 2 14 8" xfId="4596"/>
    <cellStyle name="Обычный 2 2 2 2 2 15" xfId="4597"/>
    <cellStyle name="Обычный 2 2 2 2 2 16" xfId="4598"/>
    <cellStyle name="Обычный 2 2 2 2 2 17" xfId="4599"/>
    <cellStyle name="Обычный 2 2 2 2 2 18" xfId="4600"/>
    <cellStyle name="Обычный 2 2 2 2 2 19" xfId="4601"/>
    <cellStyle name="Обычный 2 2 2 2 2 2" xfId="4602"/>
    <cellStyle name="Обычный 2 2 2 2 2 2 10" xfId="4603"/>
    <cellStyle name="Обычный 2 2 2 2 2 2 10 2" xfId="4604"/>
    <cellStyle name="Обычный 2 2 2 2 2 2 10 3" xfId="4605"/>
    <cellStyle name="Обычный 2 2 2 2 2 2 10 4" xfId="4606"/>
    <cellStyle name="Обычный 2 2 2 2 2 2 10 5" xfId="4607"/>
    <cellStyle name="Обычный 2 2 2 2 2 2 10 6" xfId="4608"/>
    <cellStyle name="Обычный 2 2 2 2 2 2 10 7" xfId="4609"/>
    <cellStyle name="Обычный 2 2 2 2 2 2 10 8" xfId="4610"/>
    <cellStyle name="Обычный 2 2 2 2 2 2 11" xfId="4611"/>
    <cellStyle name="Обычный 2 2 2 2 2 2 12" xfId="4612"/>
    <cellStyle name="Обычный 2 2 2 2 2 2 13" xfId="4613"/>
    <cellStyle name="Обычный 2 2 2 2 2 2 14" xfId="4614"/>
    <cellStyle name="Обычный 2 2 2 2 2 2 15" xfId="4615"/>
    <cellStyle name="Обычный 2 2 2 2 2 2 16" xfId="4616"/>
    <cellStyle name="Обычный 2 2 2 2 2 2 17" xfId="4617"/>
    <cellStyle name="Обычный 2 2 2 2 2 2 18" xfId="4618"/>
    <cellStyle name="Обычный 2 2 2 2 2 2 19" xfId="4619"/>
    <cellStyle name="Обычный 2 2 2 2 2 2 2" xfId="4620"/>
    <cellStyle name="Обычный 2 2 2 2 2 2 2 10" xfId="4621"/>
    <cellStyle name="Обычный 2 2 2 2 2 2 2 11" xfId="4622"/>
    <cellStyle name="Обычный 2 2 2 2 2 2 2 12" xfId="4623"/>
    <cellStyle name="Обычный 2 2 2 2 2 2 2 13" xfId="4624"/>
    <cellStyle name="Обычный 2 2 2 2 2 2 2 14" xfId="4625"/>
    <cellStyle name="Обычный 2 2 2 2 2 2 2 15" xfId="4626"/>
    <cellStyle name="Обычный 2 2 2 2 2 2 2 16" xfId="4627"/>
    <cellStyle name="Обычный 2 2 2 2 2 2 2 17" xfId="4628"/>
    <cellStyle name="Обычный 2 2 2 2 2 2 2 18" xfId="4629"/>
    <cellStyle name="Обычный 2 2 2 2 2 2 2 19" xfId="4630"/>
    <cellStyle name="Обычный 2 2 2 2 2 2 2 2" xfId="4631"/>
    <cellStyle name="Обычный 2 2 2 2 2 2 2 2 2" xfId="4632"/>
    <cellStyle name="Обычный 2 2 2 2 2 2 2 2 3" xfId="4633"/>
    <cellStyle name="Обычный 2 2 2 2 2 2 2 2 4" xfId="4634"/>
    <cellStyle name="Обычный 2 2 2 2 2 2 2 2 5" xfId="4635"/>
    <cellStyle name="Обычный 2 2 2 2 2 2 2 2 6" xfId="4636"/>
    <cellStyle name="Обычный 2 2 2 2 2 2 2 2 7" xfId="4637"/>
    <cellStyle name="Обычный 2 2 2 2 2 2 2 2 8" xfId="4638"/>
    <cellStyle name="Обычный 2 2 2 2 2 2 2 2 9" xfId="4639"/>
    <cellStyle name="Обычный 2 2 2 2 2 2 2 3" xfId="4640"/>
    <cellStyle name="Обычный 2 2 2 2 2 2 2 3 2" xfId="4641"/>
    <cellStyle name="Обычный 2 2 2 2 2 2 2 3 3" xfId="4642"/>
    <cellStyle name="Обычный 2 2 2 2 2 2 2 3 4" xfId="4643"/>
    <cellStyle name="Обычный 2 2 2 2 2 2 2 3 5" xfId="4644"/>
    <cellStyle name="Обычный 2 2 2 2 2 2 2 3 6" xfId="4645"/>
    <cellStyle name="Обычный 2 2 2 2 2 2 2 3 7" xfId="4646"/>
    <cellStyle name="Обычный 2 2 2 2 2 2 2 3 8" xfId="4647"/>
    <cellStyle name="Обычный 2 2 2 2 2 2 2 4" xfId="4648"/>
    <cellStyle name="Обычный 2 2 2 2 2 2 2 4 2" xfId="4649"/>
    <cellStyle name="Обычный 2 2 2 2 2 2 2 4 3" xfId="4650"/>
    <cellStyle name="Обычный 2 2 2 2 2 2 2 4 4" xfId="4651"/>
    <cellStyle name="Обычный 2 2 2 2 2 2 2 4 5" xfId="4652"/>
    <cellStyle name="Обычный 2 2 2 2 2 2 2 4 6" xfId="4653"/>
    <cellStyle name="Обычный 2 2 2 2 2 2 2 4 7" xfId="4654"/>
    <cellStyle name="Обычный 2 2 2 2 2 2 2 4 8" xfId="4655"/>
    <cellStyle name="Обычный 2 2 2 2 2 2 2 5" xfId="4656"/>
    <cellStyle name="Обычный 2 2 2 2 2 2 2 5 2" xfId="4657"/>
    <cellStyle name="Обычный 2 2 2 2 2 2 2 5 3" xfId="4658"/>
    <cellStyle name="Обычный 2 2 2 2 2 2 2 5 4" xfId="4659"/>
    <cellStyle name="Обычный 2 2 2 2 2 2 2 5 5" xfId="4660"/>
    <cellStyle name="Обычный 2 2 2 2 2 2 2 5 6" xfId="4661"/>
    <cellStyle name="Обычный 2 2 2 2 2 2 2 5 7" xfId="4662"/>
    <cellStyle name="Обычный 2 2 2 2 2 2 2 5 8" xfId="4663"/>
    <cellStyle name="Обычный 2 2 2 2 2 2 2 6" xfId="4664"/>
    <cellStyle name="Обычный 2 2 2 2 2 2 2 6 2" xfId="4665"/>
    <cellStyle name="Обычный 2 2 2 2 2 2 2 6 3" xfId="4666"/>
    <cellStyle name="Обычный 2 2 2 2 2 2 2 6 4" xfId="4667"/>
    <cellStyle name="Обычный 2 2 2 2 2 2 2 6 5" xfId="4668"/>
    <cellStyle name="Обычный 2 2 2 2 2 2 2 6 6" xfId="4669"/>
    <cellStyle name="Обычный 2 2 2 2 2 2 2 6 7" xfId="4670"/>
    <cellStyle name="Обычный 2 2 2 2 2 2 2 6 8" xfId="4671"/>
    <cellStyle name="Обычный 2 2 2 2 2 2 2 7" xfId="4672"/>
    <cellStyle name="Обычный 2 2 2 2 2 2 2 7 2" xfId="4673"/>
    <cellStyle name="Обычный 2 2 2 2 2 2 2 7 3" xfId="4674"/>
    <cellStyle name="Обычный 2 2 2 2 2 2 2 7 4" xfId="4675"/>
    <cellStyle name="Обычный 2 2 2 2 2 2 2 7 5" xfId="4676"/>
    <cellStyle name="Обычный 2 2 2 2 2 2 2 7 6" xfId="4677"/>
    <cellStyle name="Обычный 2 2 2 2 2 2 2 7 7" xfId="4678"/>
    <cellStyle name="Обычный 2 2 2 2 2 2 2 7 8" xfId="4679"/>
    <cellStyle name="Обычный 2 2 2 2 2 2 2 8" xfId="4680"/>
    <cellStyle name="Обычный 2 2 2 2 2 2 2 8 2" xfId="4681"/>
    <cellStyle name="Обычный 2 2 2 2 2 2 2 8 3" xfId="4682"/>
    <cellStyle name="Обычный 2 2 2 2 2 2 2 8 4" xfId="4683"/>
    <cellStyle name="Обычный 2 2 2 2 2 2 2 8 5" xfId="4684"/>
    <cellStyle name="Обычный 2 2 2 2 2 2 2 8 6" xfId="4685"/>
    <cellStyle name="Обычный 2 2 2 2 2 2 2 8 7" xfId="4686"/>
    <cellStyle name="Обычный 2 2 2 2 2 2 2 8 8" xfId="4687"/>
    <cellStyle name="Обычный 2 2 2 2 2 2 2 9" xfId="4688"/>
    <cellStyle name="Обычный 2 2 2 2 2 2 20" xfId="4689"/>
    <cellStyle name="Обычный 2 2 2 2 2 2 21" xfId="4690"/>
    <cellStyle name="Обычный 2 2 2 2 2 2 22" xfId="4691"/>
    <cellStyle name="Обычный 2 2 2 2 2 2 23" xfId="4692"/>
    <cellStyle name="Обычный 2 2 2 2 2 2 3" xfId="4693"/>
    <cellStyle name="Обычный 2 2 2 2 2 2 3 10" xfId="4694"/>
    <cellStyle name="Обычный 2 2 2 2 2 2 3 11" xfId="4695"/>
    <cellStyle name="Обычный 2 2 2 2 2 2 3 12" xfId="4696"/>
    <cellStyle name="Обычный 2 2 2 2 2 2 3 13" xfId="4697"/>
    <cellStyle name="Обычный 2 2 2 2 2 2 3 14" xfId="4698"/>
    <cellStyle name="Обычный 2 2 2 2 2 2 3 15" xfId="4699"/>
    <cellStyle name="Обычный 2 2 2 2 2 2 3 16" xfId="4700"/>
    <cellStyle name="Обычный 2 2 2 2 2 2 3 17" xfId="4701"/>
    <cellStyle name="Обычный 2 2 2 2 2 2 3 18" xfId="4702"/>
    <cellStyle name="Обычный 2 2 2 2 2 2 3 19" xfId="4703"/>
    <cellStyle name="Обычный 2 2 2 2 2 2 3 2" xfId="4704"/>
    <cellStyle name="Обычный 2 2 2 2 2 2 3 2 2" xfId="4705"/>
    <cellStyle name="Обычный 2 2 2 2 2 2 3 2 3" xfId="4706"/>
    <cellStyle name="Обычный 2 2 2 2 2 2 3 2 4" xfId="4707"/>
    <cellStyle name="Обычный 2 2 2 2 2 2 3 2 5" xfId="4708"/>
    <cellStyle name="Обычный 2 2 2 2 2 2 3 2 6" xfId="4709"/>
    <cellStyle name="Обычный 2 2 2 2 2 2 3 2 7" xfId="4710"/>
    <cellStyle name="Обычный 2 2 2 2 2 2 3 2 8" xfId="4711"/>
    <cellStyle name="Обычный 2 2 2 2 2 2 3 3" xfId="4712"/>
    <cellStyle name="Обычный 2 2 2 2 2 2 3 3 2" xfId="4713"/>
    <cellStyle name="Обычный 2 2 2 2 2 2 3 3 3" xfId="4714"/>
    <cellStyle name="Обычный 2 2 2 2 2 2 3 3 4" xfId="4715"/>
    <cellStyle name="Обычный 2 2 2 2 2 2 3 3 5" xfId="4716"/>
    <cellStyle name="Обычный 2 2 2 2 2 2 3 3 6" xfId="4717"/>
    <cellStyle name="Обычный 2 2 2 2 2 2 3 3 7" xfId="4718"/>
    <cellStyle name="Обычный 2 2 2 2 2 2 3 3 8" xfId="4719"/>
    <cellStyle name="Обычный 2 2 2 2 2 2 3 4" xfId="4720"/>
    <cellStyle name="Обычный 2 2 2 2 2 2 3 4 2" xfId="4721"/>
    <cellStyle name="Обычный 2 2 2 2 2 2 3 4 3" xfId="4722"/>
    <cellStyle name="Обычный 2 2 2 2 2 2 3 4 4" xfId="4723"/>
    <cellStyle name="Обычный 2 2 2 2 2 2 3 4 5" xfId="4724"/>
    <cellStyle name="Обычный 2 2 2 2 2 2 3 4 6" xfId="4725"/>
    <cellStyle name="Обычный 2 2 2 2 2 2 3 4 7" xfId="4726"/>
    <cellStyle name="Обычный 2 2 2 2 2 2 3 4 8" xfId="4727"/>
    <cellStyle name="Обычный 2 2 2 2 2 2 3 5" xfId="4728"/>
    <cellStyle name="Обычный 2 2 2 2 2 2 3 5 2" xfId="4729"/>
    <cellStyle name="Обычный 2 2 2 2 2 2 3 5 3" xfId="4730"/>
    <cellStyle name="Обычный 2 2 2 2 2 2 3 5 4" xfId="4731"/>
    <cellStyle name="Обычный 2 2 2 2 2 2 3 5 5" xfId="4732"/>
    <cellStyle name="Обычный 2 2 2 2 2 2 3 5 6" xfId="4733"/>
    <cellStyle name="Обычный 2 2 2 2 2 2 3 5 7" xfId="4734"/>
    <cellStyle name="Обычный 2 2 2 2 2 2 3 5 8" xfId="4735"/>
    <cellStyle name="Обычный 2 2 2 2 2 2 3 6" xfId="4736"/>
    <cellStyle name="Обычный 2 2 2 2 2 2 3 6 2" xfId="4737"/>
    <cellStyle name="Обычный 2 2 2 2 2 2 3 6 3" xfId="4738"/>
    <cellStyle name="Обычный 2 2 2 2 2 2 3 6 4" xfId="4739"/>
    <cellStyle name="Обычный 2 2 2 2 2 2 3 6 5" xfId="4740"/>
    <cellStyle name="Обычный 2 2 2 2 2 2 3 6 6" xfId="4741"/>
    <cellStyle name="Обычный 2 2 2 2 2 2 3 6 7" xfId="4742"/>
    <cellStyle name="Обычный 2 2 2 2 2 2 3 6 8" xfId="4743"/>
    <cellStyle name="Обычный 2 2 2 2 2 2 3 7" xfId="4744"/>
    <cellStyle name="Обычный 2 2 2 2 2 2 3 7 2" xfId="4745"/>
    <cellStyle name="Обычный 2 2 2 2 2 2 3 7 3" xfId="4746"/>
    <cellStyle name="Обычный 2 2 2 2 2 2 3 7 4" xfId="4747"/>
    <cellStyle name="Обычный 2 2 2 2 2 2 3 7 5" xfId="4748"/>
    <cellStyle name="Обычный 2 2 2 2 2 2 3 7 6" xfId="4749"/>
    <cellStyle name="Обычный 2 2 2 2 2 2 3 7 7" xfId="4750"/>
    <cellStyle name="Обычный 2 2 2 2 2 2 3 7 8" xfId="4751"/>
    <cellStyle name="Обычный 2 2 2 2 2 2 3 8" xfId="4752"/>
    <cellStyle name="Обычный 2 2 2 2 2 2 3 8 2" xfId="4753"/>
    <cellStyle name="Обычный 2 2 2 2 2 2 3 8 3" xfId="4754"/>
    <cellStyle name="Обычный 2 2 2 2 2 2 3 8 4" xfId="4755"/>
    <cellStyle name="Обычный 2 2 2 2 2 2 3 8 5" xfId="4756"/>
    <cellStyle name="Обычный 2 2 2 2 2 2 3 8 6" xfId="4757"/>
    <cellStyle name="Обычный 2 2 2 2 2 2 3 8 7" xfId="4758"/>
    <cellStyle name="Обычный 2 2 2 2 2 2 3 8 8" xfId="4759"/>
    <cellStyle name="Обычный 2 2 2 2 2 2 3 9" xfId="4760"/>
    <cellStyle name="Обычный 2 2 2 2 2 2 4" xfId="4761"/>
    <cellStyle name="Обычный 2 2 2 2 2 2 4 2" xfId="4762"/>
    <cellStyle name="Обычный 2 2 2 2 2 2 4 3" xfId="4763"/>
    <cellStyle name="Обычный 2 2 2 2 2 2 4 4" xfId="4764"/>
    <cellStyle name="Обычный 2 2 2 2 2 2 4 5" xfId="4765"/>
    <cellStyle name="Обычный 2 2 2 2 2 2 4 6" xfId="4766"/>
    <cellStyle name="Обычный 2 2 2 2 2 2 4 7" xfId="4767"/>
    <cellStyle name="Обычный 2 2 2 2 2 2 4 8" xfId="4768"/>
    <cellStyle name="Обычный 2 2 2 2 2 2 4 9" xfId="4769"/>
    <cellStyle name="Обычный 2 2 2 2 2 2 5" xfId="4770"/>
    <cellStyle name="Обычный 2 2 2 2 2 2 5 2" xfId="4771"/>
    <cellStyle name="Обычный 2 2 2 2 2 2 5 3" xfId="4772"/>
    <cellStyle name="Обычный 2 2 2 2 2 2 5 4" xfId="4773"/>
    <cellStyle name="Обычный 2 2 2 2 2 2 5 5" xfId="4774"/>
    <cellStyle name="Обычный 2 2 2 2 2 2 5 6" xfId="4775"/>
    <cellStyle name="Обычный 2 2 2 2 2 2 5 7" xfId="4776"/>
    <cellStyle name="Обычный 2 2 2 2 2 2 5 8" xfId="4777"/>
    <cellStyle name="Обычный 2 2 2 2 2 2 6" xfId="4778"/>
    <cellStyle name="Обычный 2 2 2 2 2 2 6 2" xfId="4779"/>
    <cellStyle name="Обычный 2 2 2 2 2 2 6 3" xfId="4780"/>
    <cellStyle name="Обычный 2 2 2 2 2 2 6 4" xfId="4781"/>
    <cellStyle name="Обычный 2 2 2 2 2 2 6 5" xfId="4782"/>
    <cellStyle name="Обычный 2 2 2 2 2 2 6 6" xfId="4783"/>
    <cellStyle name="Обычный 2 2 2 2 2 2 6 7" xfId="4784"/>
    <cellStyle name="Обычный 2 2 2 2 2 2 6 8" xfId="4785"/>
    <cellStyle name="Обычный 2 2 2 2 2 2 7" xfId="4786"/>
    <cellStyle name="Обычный 2 2 2 2 2 2 7 2" xfId="4787"/>
    <cellStyle name="Обычный 2 2 2 2 2 2 7 3" xfId="4788"/>
    <cellStyle name="Обычный 2 2 2 2 2 2 7 4" xfId="4789"/>
    <cellStyle name="Обычный 2 2 2 2 2 2 7 5" xfId="4790"/>
    <cellStyle name="Обычный 2 2 2 2 2 2 7 6" xfId="4791"/>
    <cellStyle name="Обычный 2 2 2 2 2 2 7 7" xfId="4792"/>
    <cellStyle name="Обычный 2 2 2 2 2 2 7 8" xfId="4793"/>
    <cellStyle name="Обычный 2 2 2 2 2 2 8" xfId="4794"/>
    <cellStyle name="Обычный 2 2 2 2 2 2 8 2" xfId="4795"/>
    <cellStyle name="Обычный 2 2 2 2 2 2 8 3" xfId="4796"/>
    <cellStyle name="Обычный 2 2 2 2 2 2 8 4" xfId="4797"/>
    <cellStyle name="Обычный 2 2 2 2 2 2 8 5" xfId="4798"/>
    <cellStyle name="Обычный 2 2 2 2 2 2 8 6" xfId="4799"/>
    <cellStyle name="Обычный 2 2 2 2 2 2 8 7" xfId="4800"/>
    <cellStyle name="Обычный 2 2 2 2 2 2 8 8" xfId="4801"/>
    <cellStyle name="Обычный 2 2 2 2 2 2 9" xfId="4802"/>
    <cellStyle name="Обычный 2 2 2 2 2 2 9 2" xfId="4803"/>
    <cellStyle name="Обычный 2 2 2 2 2 2 9 3" xfId="4804"/>
    <cellStyle name="Обычный 2 2 2 2 2 2 9 4" xfId="4805"/>
    <cellStyle name="Обычный 2 2 2 2 2 2 9 5" xfId="4806"/>
    <cellStyle name="Обычный 2 2 2 2 2 2 9 6" xfId="4807"/>
    <cellStyle name="Обычный 2 2 2 2 2 2 9 7" xfId="4808"/>
    <cellStyle name="Обычный 2 2 2 2 2 2 9 8" xfId="4809"/>
    <cellStyle name="Обычный 2 2 2 2 2 20" xfId="4810"/>
    <cellStyle name="Обычный 2 2 2 2 2 21" xfId="4811"/>
    <cellStyle name="Обычный 2 2 2 2 2 22" xfId="4812"/>
    <cellStyle name="Обычный 2 2 2 2 2 23" xfId="4813"/>
    <cellStyle name="Обычный 2 2 2 2 2 24" xfId="4814"/>
    <cellStyle name="Обычный 2 2 2 2 2 25" xfId="4815"/>
    <cellStyle name="Обычный 2 2 2 2 2 26" xfId="4816"/>
    <cellStyle name="Обычный 2 2 2 2 2 27" xfId="4817"/>
    <cellStyle name="Обычный 2 2 2 2 2 3" xfId="4818"/>
    <cellStyle name="Обычный 2 2 2 2 2 3 10" xfId="4819"/>
    <cellStyle name="Обычный 2 2 2 2 2 3 10 2" xfId="4820"/>
    <cellStyle name="Обычный 2 2 2 2 2 3 10 3" xfId="4821"/>
    <cellStyle name="Обычный 2 2 2 2 2 3 10 4" xfId="4822"/>
    <cellStyle name="Обычный 2 2 2 2 2 3 10 5" xfId="4823"/>
    <cellStyle name="Обычный 2 2 2 2 2 3 10 6" xfId="4824"/>
    <cellStyle name="Обычный 2 2 2 2 2 3 10 7" xfId="4825"/>
    <cellStyle name="Обычный 2 2 2 2 2 3 10 8" xfId="4826"/>
    <cellStyle name="Обычный 2 2 2 2 2 3 11" xfId="4827"/>
    <cellStyle name="Обычный 2 2 2 2 2 3 11 2" xfId="4828"/>
    <cellStyle name="Обычный 2 2 2 2 2 3 11 3" xfId="4829"/>
    <cellStyle name="Обычный 2 2 2 2 2 3 11 4" xfId="4830"/>
    <cellStyle name="Обычный 2 2 2 2 2 3 11 5" xfId="4831"/>
    <cellStyle name="Обычный 2 2 2 2 2 3 11 6" xfId="4832"/>
    <cellStyle name="Обычный 2 2 2 2 2 3 11 7" xfId="4833"/>
    <cellStyle name="Обычный 2 2 2 2 2 3 11 8" xfId="4834"/>
    <cellStyle name="Обычный 2 2 2 2 2 3 12" xfId="4835"/>
    <cellStyle name="Обычный 2 2 2 2 2 3 13" xfId="4836"/>
    <cellStyle name="Обычный 2 2 2 2 2 3 14" xfId="4837"/>
    <cellStyle name="Обычный 2 2 2 2 2 3 15" xfId="4838"/>
    <cellStyle name="Обычный 2 2 2 2 2 3 16" xfId="4839"/>
    <cellStyle name="Обычный 2 2 2 2 2 3 17" xfId="4840"/>
    <cellStyle name="Обычный 2 2 2 2 2 3 18" xfId="4841"/>
    <cellStyle name="Обычный 2 2 2 2 2 3 19" xfId="4842"/>
    <cellStyle name="Обычный 2 2 2 2 2 3 2" xfId="4843"/>
    <cellStyle name="Обычный 2 2 2 2 2 3 2 10" xfId="4844"/>
    <cellStyle name="Обычный 2 2 2 2 2 3 2 10 2" xfId="4845"/>
    <cellStyle name="Обычный 2 2 2 2 2 3 2 10 3" xfId="4846"/>
    <cellStyle name="Обычный 2 2 2 2 2 3 2 10 4" xfId="4847"/>
    <cellStyle name="Обычный 2 2 2 2 2 3 2 10 5" xfId="4848"/>
    <cellStyle name="Обычный 2 2 2 2 2 3 2 10 6" xfId="4849"/>
    <cellStyle name="Обычный 2 2 2 2 2 3 2 10 7" xfId="4850"/>
    <cellStyle name="Обычный 2 2 2 2 2 3 2 10 8" xfId="4851"/>
    <cellStyle name="Обычный 2 2 2 2 2 3 2 11" xfId="4852"/>
    <cellStyle name="Обычный 2 2 2 2 2 3 2 11 2" xfId="4853"/>
    <cellStyle name="Обычный 2 2 2 2 2 3 2 11 3" xfId="4854"/>
    <cellStyle name="Обычный 2 2 2 2 2 3 2 11 4" xfId="4855"/>
    <cellStyle name="Обычный 2 2 2 2 2 3 2 11 5" xfId="4856"/>
    <cellStyle name="Обычный 2 2 2 2 2 3 2 11 6" xfId="4857"/>
    <cellStyle name="Обычный 2 2 2 2 2 3 2 11 7" xfId="4858"/>
    <cellStyle name="Обычный 2 2 2 2 2 3 2 11 8" xfId="4859"/>
    <cellStyle name="Обычный 2 2 2 2 2 3 2 12" xfId="4860"/>
    <cellStyle name="Обычный 2 2 2 2 2 3 2 13" xfId="4861"/>
    <cellStyle name="Обычный 2 2 2 2 2 3 2 14" xfId="4862"/>
    <cellStyle name="Обычный 2 2 2 2 2 3 2 15" xfId="4863"/>
    <cellStyle name="Обычный 2 2 2 2 2 3 2 16" xfId="4864"/>
    <cellStyle name="Обычный 2 2 2 2 2 3 2 17" xfId="4865"/>
    <cellStyle name="Обычный 2 2 2 2 2 3 2 18" xfId="4866"/>
    <cellStyle name="Обычный 2 2 2 2 2 3 2 19" xfId="4867"/>
    <cellStyle name="Обычный 2 2 2 2 2 3 2 2" xfId="4868"/>
    <cellStyle name="Обычный 2 2 2 2 2 3 2 2 10" xfId="4869"/>
    <cellStyle name="Обычный 2 2 2 2 2 3 2 2 10 2" xfId="4870"/>
    <cellStyle name="Обычный 2 2 2 2 2 3 2 2 10 3" xfId="4871"/>
    <cellStyle name="Обычный 2 2 2 2 2 3 2 2 10 4" xfId="4872"/>
    <cellStyle name="Обычный 2 2 2 2 2 3 2 2 10 5" xfId="4873"/>
    <cellStyle name="Обычный 2 2 2 2 2 3 2 2 10 6" xfId="4874"/>
    <cellStyle name="Обычный 2 2 2 2 2 3 2 2 10 7" xfId="4875"/>
    <cellStyle name="Обычный 2 2 2 2 2 3 2 2 10 8" xfId="4876"/>
    <cellStyle name="Обычный 2 2 2 2 2 3 2 2 11" xfId="4877"/>
    <cellStyle name="Обычный 2 2 2 2 2 3 2 2 11 2" xfId="4878"/>
    <cellStyle name="Обычный 2 2 2 2 2 3 2 2 11 3" xfId="4879"/>
    <cellStyle name="Обычный 2 2 2 2 2 3 2 2 11 4" xfId="4880"/>
    <cellStyle name="Обычный 2 2 2 2 2 3 2 2 11 5" xfId="4881"/>
    <cellStyle name="Обычный 2 2 2 2 2 3 2 2 11 6" xfId="4882"/>
    <cellStyle name="Обычный 2 2 2 2 2 3 2 2 11 7" xfId="4883"/>
    <cellStyle name="Обычный 2 2 2 2 2 3 2 2 11 8" xfId="4884"/>
    <cellStyle name="Обычный 2 2 2 2 2 3 2 2 12" xfId="4885"/>
    <cellStyle name="Обычный 2 2 2 2 2 3 2 2 12 2" xfId="4886"/>
    <cellStyle name="Обычный 2 2 2 2 2 3 2 2 12 3" xfId="4887"/>
    <cellStyle name="Обычный 2 2 2 2 2 3 2 2 12 4" xfId="4888"/>
    <cellStyle name="Обычный 2 2 2 2 2 3 2 2 12 5" xfId="4889"/>
    <cellStyle name="Обычный 2 2 2 2 2 3 2 2 12 6" xfId="4890"/>
    <cellStyle name="Обычный 2 2 2 2 2 3 2 2 12 7" xfId="4891"/>
    <cellStyle name="Обычный 2 2 2 2 2 3 2 2 12 8" xfId="4892"/>
    <cellStyle name="Обычный 2 2 2 2 2 3 2 2 13" xfId="4893"/>
    <cellStyle name="Обычный 2 2 2 2 2 3 2 2 13 2" xfId="4894"/>
    <cellStyle name="Обычный 2 2 2 2 2 3 2 2 13 3" xfId="4895"/>
    <cellStyle name="Обычный 2 2 2 2 2 3 2 2 13 4" xfId="4896"/>
    <cellStyle name="Обычный 2 2 2 2 2 3 2 2 13 5" xfId="4897"/>
    <cellStyle name="Обычный 2 2 2 2 2 3 2 2 13 6" xfId="4898"/>
    <cellStyle name="Обычный 2 2 2 2 2 3 2 2 13 7" xfId="4899"/>
    <cellStyle name="Обычный 2 2 2 2 2 3 2 2 13 8" xfId="4900"/>
    <cellStyle name="Обычный 2 2 2 2 2 3 2 2 14" xfId="4901"/>
    <cellStyle name="Обычный 2 2 2 2 2 3 2 2 14 2" xfId="4902"/>
    <cellStyle name="Обычный 2 2 2 2 2 3 2 2 14 3" xfId="4903"/>
    <cellStyle name="Обычный 2 2 2 2 2 3 2 2 14 4" xfId="4904"/>
    <cellStyle name="Обычный 2 2 2 2 2 3 2 2 14 5" xfId="4905"/>
    <cellStyle name="Обычный 2 2 2 2 2 3 2 2 14 6" xfId="4906"/>
    <cellStyle name="Обычный 2 2 2 2 2 3 2 2 14 7" xfId="4907"/>
    <cellStyle name="Обычный 2 2 2 2 2 3 2 2 14 8" xfId="4908"/>
    <cellStyle name="Обычный 2 2 2 2 2 3 2 2 15" xfId="4909"/>
    <cellStyle name="Обычный 2 2 2 2 2 3 2 2 16" xfId="4910"/>
    <cellStyle name="Обычный 2 2 2 2 2 3 2 2 17" xfId="4911"/>
    <cellStyle name="Обычный 2 2 2 2 2 3 2 2 18" xfId="4912"/>
    <cellStyle name="Обычный 2 2 2 2 2 3 2 2 19" xfId="4913"/>
    <cellStyle name="Обычный 2 2 2 2 2 3 2 2 2" xfId="4914"/>
    <cellStyle name="Обычный 2 2 2 2 2 3 2 2 2 10" xfId="4915"/>
    <cellStyle name="Обычный 2 2 2 2 2 3 2 2 2 10 2" xfId="4916"/>
    <cellStyle name="Обычный 2 2 2 2 2 3 2 2 2 10 3" xfId="4917"/>
    <cellStyle name="Обычный 2 2 2 2 2 3 2 2 2 10 4" xfId="4918"/>
    <cellStyle name="Обычный 2 2 2 2 2 3 2 2 2 10 5" xfId="4919"/>
    <cellStyle name="Обычный 2 2 2 2 2 3 2 2 2 10 6" xfId="4920"/>
    <cellStyle name="Обычный 2 2 2 2 2 3 2 2 2 10 7" xfId="4921"/>
    <cellStyle name="Обычный 2 2 2 2 2 3 2 2 2 10 8" xfId="4922"/>
    <cellStyle name="Обычный 2 2 2 2 2 3 2 2 2 11" xfId="4923"/>
    <cellStyle name="Обычный 2 2 2 2 2 3 2 2 2 12" xfId="4924"/>
    <cellStyle name="Обычный 2 2 2 2 2 3 2 2 2 13" xfId="4925"/>
    <cellStyle name="Обычный 2 2 2 2 2 3 2 2 2 14" xfId="4926"/>
    <cellStyle name="Обычный 2 2 2 2 2 3 2 2 2 15" xfId="4927"/>
    <cellStyle name="Обычный 2 2 2 2 2 3 2 2 2 16" xfId="4928"/>
    <cellStyle name="Обычный 2 2 2 2 2 3 2 2 2 17" xfId="4929"/>
    <cellStyle name="Обычный 2 2 2 2 2 3 2 2 2 18" xfId="4930"/>
    <cellStyle name="Обычный 2 2 2 2 2 3 2 2 2 19" xfId="4931"/>
    <cellStyle name="Обычный 2 2 2 2 2 3 2 2 2 2" xfId="4932"/>
    <cellStyle name="Обычный 2 2 2 2 2 3 2 2 2 2 10" xfId="4933"/>
    <cellStyle name="Обычный 2 2 2 2 2 3 2 2 2 2 11" xfId="4934"/>
    <cellStyle name="Обычный 2 2 2 2 2 3 2 2 2 2 12" xfId="4935"/>
    <cellStyle name="Обычный 2 2 2 2 2 3 2 2 2 2 13" xfId="4936"/>
    <cellStyle name="Обычный 2 2 2 2 2 3 2 2 2 2 14" xfId="4937"/>
    <cellStyle name="Обычный 2 2 2 2 2 3 2 2 2 2 15" xfId="4938"/>
    <cellStyle name="Обычный 2 2 2 2 2 3 2 2 2 2 16" xfId="4939"/>
    <cellStyle name="Обычный 2 2 2 2 2 3 2 2 2 2 17" xfId="4940"/>
    <cellStyle name="Обычный 2 2 2 2 2 3 2 2 2 2 18" xfId="4941"/>
    <cellStyle name="Обычный 2 2 2 2 2 3 2 2 2 2 19" xfId="4942"/>
    <cellStyle name="Обычный 2 2 2 2 2 3 2 2 2 2 2" xfId="4943"/>
    <cellStyle name="Обычный 2 2 2 2 2 3 2 2 2 2 2 2" xfId="4944"/>
    <cellStyle name="Обычный 2 2 2 2 2 3 2 2 2 2 2 3" xfId="4945"/>
    <cellStyle name="Обычный 2 2 2 2 2 3 2 2 2 2 2 4" xfId="4946"/>
    <cellStyle name="Обычный 2 2 2 2 2 3 2 2 2 2 2 5" xfId="4947"/>
    <cellStyle name="Обычный 2 2 2 2 2 3 2 2 2 2 2 6" xfId="4948"/>
    <cellStyle name="Обычный 2 2 2 2 2 3 2 2 2 2 2 7" xfId="4949"/>
    <cellStyle name="Обычный 2 2 2 2 2 3 2 2 2 2 2 8" xfId="4950"/>
    <cellStyle name="Обычный 2 2 2 2 2 3 2 2 2 2 2 9" xfId="4951"/>
    <cellStyle name="Обычный 2 2 2 2 2 3 2 2 2 2 3" xfId="4952"/>
    <cellStyle name="Обычный 2 2 2 2 2 3 2 2 2 2 3 2" xfId="4953"/>
    <cellStyle name="Обычный 2 2 2 2 2 3 2 2 2 2 3 3" xfId="4954"/>
    <cellStyle name="Обычный 2 2 2 2 2 3 2 2 2 2 3 4" xfId="4955"/>
    <cellStyle name="Обычный 2 2 2 2 2 3 2 2 2 2 3 5" xfId="4956"/>
    <cellStyle name="Обычный 2 2 2 2 2 3 2 2 2 2 3 6" xfId="4957"/>
    <cellStyle name="Обычный 2 2 2 2 2 3 2 2 2 2 3 7" xfId="4958"/>
    <cellStyle name="Обычный 2 2 2 2 2 3 2 2 2 2 3 8" xfId="4959"/>
    <cellStyle name="Обычный 2 2 2 2 2 3 2 2 2 2 4" xfId="4960"/>
    <cellStyle name="Обычный 2 2 2 2 2 3 2 2 2 2 4 2" xfId="4961"/>
    <cellStyle name="Обычный 2 2 2 2 2 3 2 2 2 2 4 3" xfId="4962"/>
    <cellStyle name="Обычный 2 2 2 2 2 3 2 2 2 2 4 4" xfId="4963"/>
    <cellStyle name="Обычный 2 2 2 2 2 3 2 2 2 2 4 5" xfId="4964"/>
    <cellStyle name="Обычный 2 2 2 2 2 3 2 2 2 2 4 6" xfId="4965"/>
    <cellStyle name="Обычный 2 2 2 2 2 3 2 2 2 2 4 7" xfId="4966"/>
    <cellStyle name="Обычный 2 2 2 2 2 3 2 2 2 2 4 8" xfId="4967"/>
    <cellStyle name="Обычный 2 2 2 2 2 3 2 2 2 2 5" xfId="4968"/>
    <cellStyle name="Обычный 2 2 2 2 2 3 2 2 2 2 5 2" xfId="4969"/>
    <cellStyle name="Обычный 2 2 2 2 2 3 2 2 2 2 5 3" xfId="4970"/>
    <cellStyle name="Обычный 2 2 2 2 2 3 2 2 2 2 5 4" xfId="4971"/>
    <cellStyle name="Обычный 2 2 2 2 2 3 2 2 2 2 5 5" xfId="4972"/>
    <cellStyle name="Обычный 2 2 2 2 2 3 2 2 2 2 5 6" xfId="4973"/>
    <cellStyle name="Обычный 2 2 2 2 2 3 2 2 2 2 5 7" xfId="4974"/>
    <cellStyle name="Обычный 2 2 2 2 2 3 2 2 2 2 5 8" xfId="4975"/>
    <cellStyle name="Обычный 2 2 2 2 2 3 2 2 2 2 6" xfId="4976"/>
    <cellStyle name="Обычный 2 2 2 2 2 3 2 2 2 2 6 2" xfId="4977"/>
    <cellStyle name="Обычный 2 2 2 2 2 3 2 2 2 2 6 3" xfId="4978"/>
    <cellStyle name="Обычный 2 2 2 2 2 3 2 2 2 2 6 4" xfId="4979"/>
    <cellStyle name="Обычный 2 2 2 2 2 3 2 2 2 2 6 5" xfId="4980"/>
    <cellStyle name="Обычный 2 2 2 2 2 3 2 2 2 2 6 6" xfId="4981"/>
    <cellStyle name="Обычный 2 2 2 2 2 3 2 2 2 2 6 7" xfId="4982"/>
    <cellStyle name="Обычный 2 2 2 2 2 3 2 2 2 2 6 8" xfId="4983"/>
    <cellStyle name="Обычный 2 2 2 2 2 3 2 2 2 2 7" xfId="4984"/>
    <cellStyle name="Обычный 2 2 2 2 2 3 2 2 2 2 7 2" xfId="4985"/>
    <cellStyle name="Обычный 2 2 2 2 2 3 2 2 2 2 7 3" xfId="4986"/>
    <cellStyle name="Обычный 2 2 2 2 2 3 2 2 2 2 7 4" xfId="4987"/>
    <cellStyle name="Обычный 2 2 2 2 2 3 2 2 2 2 7 5" xfId="4988"/>
    <cellStyle name="Обычный 2 2 2 2 2 3 2 2 2 2 7 6" xfId="4989"/>
    <cellStyle name="Обычный 2 2 2 2 2 3 2 2 2 2 7 7" xfId="4990"/>
    <cellStyle name="Обычный 2 2 2 2 2 3 2 2 2 2 7 8" xfId="4991"/>
    <cellStyle name="Обычный 2 2 2 2 2 3 2 2 2 2 8" xfId="4992"/>
    <cellStyle name="Обычный 2 2 2 2 2 3 2 2 2 2 8 2" xfId="4993"/>
    <cellStyle name="Обычный 2 2 2 2 2 3 2 2 2 2 8 3" xfId="4994"/>
    <cellStyle name="Обычный 2 2 2 2 2 3 2 2 2 2 8 4" xfId="4995"/>
    <cellStyle name="Обычный 2 2 2 2 2 3 2 2 2 2 8 5" xfId="4996"/>
    <cellStyle name="Обычный 2 2 2 2 2 3 2 2 2 2 8 6" xfId="4997"/>
    <cellStyle name="Обычный 2 2 2 2 2 3 2 2 2 2 8 7" xfId="4998"/>
    <cellStyle name="Обычный 2 2 2 2 2 3 2 2 2 2 8 8" xfId="4999"/>
    <cellStyle name="Обычный 2 2 2 2 2 3 2 2 2 2 9" xfId="5000"/>
    <cellStyle name="Обычный 2 2 2 2 2 3 2 2 2 20" xfId="5001"/>
    <cellStyle name="Обычный 2 2 2 2 2 3 2 2 2 21" xfId="5002"/>
    <cellStyle name="Обычный 2 2 2 2 2 3 2 2 2 22" xfId="5003"/>
    <cellStyle name="Обычный 2 2 2 2 2 3 2 2 2 23" xfId="5004"/>
    <cellStyle name="Обычный 2 2 2 2 2 3 2 2 2 3" xfId="5005"/>
    <cellStyle name="Обычный 2 2 2 2 2 3 2 2 2 3 10" xfId="5006"/>
    <cellStyle name="Обычный 2 2 2 2 2 3 2 2 2 3 11" xfId="5007"/>
    <cellStyle name="Обычный 2 2 2 2 2 3 2 2 2 3 12" xfId="5008"/>
    <cellStyle name="Обычный 2 2 2 2 2 3 2 2 2 3 13" xfId="5009"/>
    <cellStyle name="Обычный 2 2 2 2 2 3 2 2 2 3 14" xfId="5010"/>
    <cellStyle name="Обычный 2 2 2 2 2 3 2 2 2 3 15" xfId="5011"/>
    <cellStyle name="Обычный 2 2 2 2 2 3 2 2 2 3 16" xfId="5012"/>
    <cellStyle name="Обычный 2 2 2 2 2 3 2 2 2 3 17" xfId="5013"/>
    <cellStyle name="Обычный 2 2 2 2 2 3 2 2 2 3 18" xfId="5014"/>
    <cellStyle name="Обычный 2 2 2 2 2 3 2 2 2 3 19" xfId="5015"/>
    <cellStyle name="Обычный 2 2 2 2 2 3 2 2 2 3 2" xfId="5016"/>
    <cellStyle name="Обычный 2 2 2 2 2 3 2 2 2 3 2 2" xfId="5017"/>
    <cellStyle name="Обычный 2 2 2 2 2 3 2 2 2 3 2 3" xfId="5018"/>
    <cellStyle name="Обычный 2 2 2 2 2 3 2 2 2 3 2 4" xfId="5019"/>
    <cellStyle name="Обычный 2 2 2 2 2 3 2 2 2 3 2 5" xfId="5020"/>
    <cellStyle name="Обычный 2 2 2 2 2 3 2 2 2 3 2 6" xfId="5021"/>
    <cellStyle name="Обычный 2 2 2 2 2 3 2 2 2 3 2 7" xfId="5022"/>
    <cellStyle name="Обычный 2 2 2 2 2 3 2 2 2 3 2 8" xfId="5023"/>
    <cellStyle name="Обычный 2 2 2 2 2 3 2 2 2 3 3" xfId="5024"/>
    <cellStyle name="Обычный 2 2 2 2 2 3 2 2 2 3 3 2" xfId="5025"/>
    <cellStyle name="Обычный 2 2 2 2 2 3 2 2 2 3 3 3" xfId="5026"/>
    <cellStyle name="Обычный 2 2 2 2 2 3 2 2 2 3 3 4" xfId="5027"/>
    <cellStyle name="Обычный 2 2 2 2 2 3 2 2 2 3 3 5" xfId="5028"/>
    <cellStyle name="Обычный 2 2 2 2 2 3 2 2 2 3 3 6" xfId="5029"/>
    <cellStyle name="Обычный 2 2 2 2 2 3 2 2 2 3 3 7" xfId="5030"/>
    <cellStyle name="Обычный 2 2 2 2 2 3 2 2 2 3 3 8" xfId="5031"/>
    <cellStyle name="Обычный 2 2 2 2 2 3 2 2 2 3 4" xfId="5032"/>
    <cellStyle name="Обычный 2 2 2 2 2 3 2 2 2 3 4 2" xfId="5033"/>
    <cellStyle name="Обычный 2 2 2 2 2 3 2 2 2 3 4 3" xfId="5034"/>
    <cellStyle name="Обычный 2 2 2 2 2 3 2 2 2 3 4 4" xfId="5035"/>
    <cellStyle name="Обычный 2 2 2 2 2 3 2 2 2 3 4 5" xfId="5036"/>
    <cellStyle name="Обычный 2 2 2 2 2 3 2 2 2 3 4 6" xfId="5037"/>
    <cellStyle name="Обычный 2 2 2 2 2 3 2 2 2 3 4 7" xfId="5038"/>
    <cellStyle name="Обычный 2 2 2 2 2 3 2 2 2 3 4 8" xfId="5039"/>
    <cellStyle name="Обычный 2 2 2 2 2 3 2 2 2 3 5" xfId="5040"/>
    <cellStyle name="Обычный 2 2 2 2 2 3 2 2 2 3 5 2" xfId="5041"/>
    <cellStyle name="Обычный 2 2 2 2 2 3 2 2 2 3 5 3" xfId="5042"/>
    <cellStyle name="Обычный 2 2 2 2 2 3 2 2 2 3 5 4" xfId="5043"/>
    <cellStyle name="Обычный 2 2 2 2 2 3 2 2 2 3 5 5" xfId="5044"/>
    <cellStyle name="Обычный 2 2 2 2 2 3 2 2 2 3 5 6" xfId="5045"/>
    <cellStyle name="Обычный 2 2 2 2 2 3 2 2 2 3 5 7" xfId="5046"/>
    <cellStyle name="Обычный 2 2 2 2 2 3 2 2 2 3 5 8" xfId="5047"/>
    <cellStyle name="Обычный 2 2 2 2 2 3 2 2 2 3 6" xfId="5048"/>
    <cellStyle name="Обычный 2 2 2 2 2 3 2 2 2 3 6 2" xfId="5049"/>
    <cellStyle name="Обычный 2 2 2 2 2 3 2 2 2 3 6 3" xfId="5050"/>
    <cellStyle name="Обычный 2 2 2 2 2 3 2 2 2 3 6 4" xfId="5051"/>
    <cellStyle name="Обычный 2 2 2 2 2 3 2 2 2 3 6 5" xfId="5052"/>
    <cellStyle name="Обычный 2 2 2 2 2 3 2 2 2 3 6 6" xfId="5053"/>
    <cellStyle name="Обычный 2 2 2 2 2 3 2 2 2 3 6 7" xfId="5054"/>
    <cellStyle name="Обычный 2 2 2 2 2 3 2 2 2 3 6 8" xfId="5055"/>
    <cellStyle name="Обычный 2 2 2 2 2 3 2 2 2 3 7" xfId="5056"/>
    <cellStyle name="Обычный 2 2 2 2 2 3 2 2 2 3 7 2" xfId="5057"/>
    <cellStyle name="Обычный 2 2 2 2 2 3 2 2 2 3 7 3" xfId="5058"/>
    <cellStyle name="Обычный 2 2 2 2 2 3 2 2 2 3 7 4" xfId="5059"/>
    <cellStyle name="Обычный 2 2 2 2 2 3 2 2 2 3 7 5" xfId="5060"/>
    <cellStyle name="Обычный 2 2 2 2 2 3 2 2 2 3 7 6" xfId="5061"/>
    <cellStyle name="Обычный 2 2 2 2 2 3 2 2 2 3 7 7" xfId="5062"/>
    <cellStyle name="Обычный 2 2 2 2 2 3 2 2 2 3 7 8" xfId="5063"/>
    <cellStyle name="Обычный 2 2 2 2 2 3 2 2 2 3 8" xfId="5064"/>
    <cellStyle name="Обычный 2 2 2 2 2 3 2 2 2 3 8 2" xfId="5065"/>
    <cellStyle name="Обычный 2 2 2 2 2 3 2 2 2 3 8 3" xfId="5066"/>
    <cellStyle name="Обычный 2 2 2 2 2 3 2 2 2 3 8 4" xfId="5067"/>
    <cellStyle name="Обычный 2 2 2 2 2 3 2 2 2 3 8 5" xfId="5068"/>
    <cellStyle name="Обычный 2 2 2 2 2 3 2 2 2 3 8 6" xfId="5069"/>
    <cellStyle name="Обычный 2 2 2 2 2 3 2 2 2 3 8 7" xfId="5070"/>
    <cellStyle name="Обычный 2 2 2 2 2 3 2 2 2 3 8 8" xfId="5071"/>
    <cellStyle name="Обычный 2 2 2 2 2 3 2 2 2 3 9" xfId="5072"/>
    <cellStyle name="Обычный 2 2 2 2 2 3 2 2 2 4" xfId="5073"/>
    <cellStyle name="Обычный 2 2 2 2 2 3 2 2 2 4 2" xfId="5074"/>
    <cellStyle name="Обычный 2 2 2 2 2 3 2 2 2 4 3" xfId="5075"/>
    <cellStyle name="Обычный 2 2 2 2 2 3 2 2 2 4 4" xfId="5076"/>
    <cellStyle name="Обычный 2 2 2 2 2 3 2 2 2 4 5" xfId="5077"/>
    <cellStyle name="Обычный 2 2 2 2 2 3 2 2 2 4 6" xfId="5078"/>
    <cellStyle name="Обычный 2 2 2 2 2 3 2 2 2 4 7" xfId="5079"/>
    <cellStyle name="Обычный 2 2 2 2 2 3 2 2 2 4 8" xfId="5080"/>
    <cellStyle name="Обычный 2 2 2 2 2 3 2 2 2 4 9" xfId="5081"/>
    <cellStyle name="Обычный 2 2 2 2 2 3 2 2 2 5" xfId="5082"/>
    <cellStyle name="Обычный 2 2 2 2 2 3 2 2 2 5 2" xfId="5083"/>
    <cellStyle name="Обычный 2 2 2 2 2 3 2 2 2 5 3" xfId="5084"/>
    <cellStyle name="Обычный 2 2 2 2 2 3 2 2 2 5 4" xfId="5085"/>
    <cellStyle name="Обычный 2 2 2 2 2 3 2 2 2 5 5" xfId="5086"/>
    <cellStyle name="Обычный 2 2 2 2 2 3 2 2 2 5 6" xfId="5087"/>
    <cellStyle name="Обычный 2 2 2 2 2 3 2 2 2 5 7" xfId="5088"/>
    <cellStyle name="Обычный 2 2 2 2 2 3 2 2 2 5 8" xfId="5089"/>
    <cellStyle name="Обычный 2 2 2 2 2 3 2 2 2 6" xfId="5090"/>
    <cellStyle name="Обычный 2 2 2 2 2 3 2 2 2 6 2" xfId="5091"/>
    <cellStyle name="Обычный 2 2 2 2 2 3 2 2 2 6 3" xfId="5092"/>
    <cellStyle name="Обычный 2 2 2 2 2 3 2 2 2 6 4" xfId="5093"/>
    <cellStyle name="Обычный 2 2 2 2 2 3 2 2 2 6 5" xfId="5094"/>
    <cellStyle name="Обычный 2 2 2 2 2 3 2 2 2 6 6" xfId="5095"/>
    <cellStyle name="Обычный 2 2 2 2 2 3 2 2 2 6 7" xfId="5096"/>
    <cellStyle name="Обычный 2 2 2 2 2 3 2 2 2 6 8" xfId="5097"/>
    <cellStyle name="Обычный 2 2 2 2 2 3 2 2 2 7" xfId="5098"/>
    <cellStyle name="Обычный 2 2 2 2 2 3 2 2 2 7 2" xfId="5099"/>
    <cellStyle name="Обычный 2 2 2 2 2 3 2 2 2 7 3" xfId="5100"/>
    <cellStyle name="Обычный 2 2 2 2 2 3 2 2 2 7 4" xfId="5101"/>
    <cellStyle name="Обычный 2 2 2 2 2 3 2 2 2 7 5" xfId="5102"/>
    <cellStyle name="Обычный 2 2 2 2 2 3 2 2 2 7 6" xfId="5103"/>
    <cellStyle name="Обычный 2 2 2 2 2 3 2 2 2 7 7" xfId="5104"/>
    <cellStyle name="Обычный 2 2 2 2 2 3 2 2 2 7 8" xfId="5105"/>
    <cellStyle name="Обычный 2 2 2 2 2 3 2 2 2 8" xfId="5106"/>
    <cellStyle name="Обычный 2 2 2 2 2 3 2 2 2 8 2" xfId="5107"/>
    <cellStyle name="Обычный 2 2 2 2 2 3 2 2 2 8 3" xfId="5108"/>
    <cellStyle name="Обычный 2 2 2 2 2 3 2 2 2 8 4" xfId="5109"/>
    <cellStyle name="Обычный 2 2 2 2 2 3 2 2 2 8 5" xfId="5110"/>
    <cellStyle name="Обычный 2 2 2 2 2 3 2 2 2 8 6" xfId="5111"/>
    <cellStyle name="Обычный 2 2 2 2 2 3 2 2 2 8 7" xfId="5112"/>
    <cellStyle name="Обычный 2 2 2 2 2 3 2 2 2 8 8" xfId="5113"/>
    <cellStyle name="Обычный 2 2 2 2 2 3 2 2 2 9" xfId="5114"/>
    <cellStyle name="Обычный 2 2 2 2 2 3 2 2 2 9 2" xfId="5115"/>
    <cellStyle name="Обычный 2 2 2 2 2 3 2 2 2 9 3" xfId="5116"/>
    <cellStyle name="Обычный 2 2 2 2 2 3 2 2 2 9 4" xfId="5117"/>
    <cellStyle name="Обычный 2 2 2 2 2 3 2 2 2 9 5" xfId="5118"/>
    <cellStyle name="Обычный 2 2 2 2 2 3 2 2 2 9 6" xfId="5119"/>
    <cellStyle name="Обычный 2 2 2 2 2 3 2 2 2 9 7" xfId="5120"/>
    <cellStyle name="Обычный 2 2 2 2 2 3 2 2 2 9 8" xfId="5121"/>
    <cellStyle name="Обычный 2 2 2 2 2 3 2 2 20" xfId="5122"/>
    <cellStyle name="Обычный 2 2 2 2 2 3 2 2 21" xfId="5123"/>
    <cellStyle name="Обычный 2 2 2 2 2 3 2 2 22" xfId="5124"/>
    <cellStyle name="Обычный 2 2 2 2 2 3 2 2 23" xfId="5125"/>
    <cellStyle name="Обычный 2 2 2 2 2 3 2 2 24" xfId="5126"/>
    <cellStyle name="Обычный 2 2 2 2 2 3 2 2 25" xfId="5127"/>
    <cellStyle name="Обычный 2 2 2 2 2 3 2 2 26" xfId="5128"/>
    <cellStyle name="Обычный 2 2 2 2 2 3 2 2 27" xfId="5129"/>
    <cellStyle name="Обычный 2 2 2 2 2 3 2 2 3" xfId="5130"/>
    <cellStyle name="Обычный 2 2 2 2 2 3 2 2 3 10" xfId="5131"/>
    <cellStyle name="Обычный 2 2 2 2 2 3 2 2 3 10 2" xfId="5132"/>
    <cellStyle name="Обычный 2 2 2 2 2 3 2 2 3 10 3" xfId="5133"/>
    <cellStyle name="Обычный 2 2 2 2 2 3 2 2 3 10 4" xfId="5134"/>
    <cellStyle name="Обычный 2 2 2 2 2 3 2 2 3 10 5" xfId="5135"/>
    <cellStyle name="Обычный 2 2 2 2 2 3 2 2 3 10 6" xfId="5136"/>
    <cellStyle name="Обычный 2 2 2 2 2 3 2 2 3 10 7" xfId="5137"/>
    <cellStyle name="Обычный 2 2 2 2 2 3 2 2 3 10 8" xfId="5138"/>
    <cellStyle name="Обычный 2 2 2 2 2 3 2 2 3 11" xfId="5139"/>
    <cellStyle name="Обычный 2 2 2 2 2 3 2 2 3 12" xfId="5140"/>
    <cellStyle name="Обычный 2 2 2 2 2 3 2 2 3 13" xfId="5141"/>
    <cellStyle name="Обычный 2 2 2 2 2 3 2 2 3 14" xfId="5142"/>
    <cellStyle name="Обычный 2 2 2 2 2 3 2 2 3 15" xfId="5143"/>
    <cellStyle name="Обычный 2 2 2 2 2 3 2 2 3 16" xfId="5144"/>
    <cellStyle name="Обычный 2 2 2 2 2 3 2 2 3 17" xfId="5145"/>
    <cellStyle name="Обычный 2 2 2 2 2 3 2 2 3 18" xfId="5146"/>
    <cellStyle name="Обычный 2 2 2 2 2 3 2 2 3 19" xfId="5147"/>
    <cellStyle name="Обычный 2 2 2 2 2 3 2 2 3 2" xfId="5148"/>
    <cellStyle name="Обычный 2 2 2 2 2 3 2 2 3 2 10" xfId="5149"/>
    <cellStyle name="Обычный 2 2 2 2 2 3 2 2 3 2 11" xfId="5150"/>
    <cellStyle name="Обычный 2 2 2 2 2 3 2 2 3 2 12" xfId="5151"/>
    <cellStyle name="Обычный 2 2 2 2 2 3 2 2 3 2 13" xfId="5152"/>
    <cellStyle name="Обычный 2 2 2 2 2 3 2 2 3 2 14" xfId="5153"/>
    <cellStyle name="Обычный 2 2 2 2 2 3 2 2 3 2 15" xfId="5154"/>
    <cellStyle name="Обычный 2 2 2 2 2 3 2 2 3 2 16" xfId="5155"/>
    <cellStyle name="Обычный 2 2 2 2 2 3 2 2 3 2 17" xfId="5156"/>
    <cellStyle name="Обычный 2 2 2 2 2 3 2 2 3 2 18" xfId="5157"/>
    <cellStyle name="Обычный 2 2 2 2 2 3 2 2 3 2 19" xfId="5158"/>
    <cellStyle name="Обычный 2 2 2 2 2 3 2 2 3 2 2" xfId="5159"/>
    <cellStyle name="Обычный 2 2 2 2 2 3 2 2 3 2 2 2" xfId="5160"/>
    <cellStyle name="Обычный 2 2 2 2 2 3 2 2 3 2 2 3" xfId="5161"/>
    <cellStyle name="Обычный 2 2 2 2 2 3 2 2 3 2 2 4" xfId="5162"/>
    <cellStyle name="Обычный 2 2 2 2 2 3 2 2 3 2 2 5" xfId="5163"/>
    <cellStyle name="Обычный 2 2 2 2 2 3 2 2 3 2 2 6" xfId="5164"/>
    <cellStyle name="Обычный 2 2 2 2 2 3 2 2 3 2 2 7" xfId="5165"/>
    <cellStyle name="Обычный 2 2 2 2 2 3 2 2 3 2 2 8" xfId="5166"/>
    <cellStyle name="Обычный 2 2 2 2 2 3 2 2 3 2 2 9" xfId="5167"/>
    <cellStyle name="Обычный 2 2 2 2 2 3 2 2 3 2 3" xfId="5168"/>
    <cellStyle name="Обычный 2 2 2 2 2 3 2 2 3 2 3 2" xfId="5169"/>
    <cellStyle name="Обычный 2 2 2 2 2 3 2 2 3 2 3 3" xfId="5170"/>
    <cellStyle name="Обычный 2 2 2 2 2 3 2 2 3 2 3 4" xfId="5171"/>
    <cellStyle name="Обычный 2 2 2 2 2 3 2 2 3 2 3 5" xfId="5172"/>
    <cellStyle name="Обычный 2 2 2 2 2 3 2 2 3 2 3 6" xfId="5173"/>
    <cellStyle name="Обычный 2 2 2 2 2 3 2 2 3 2 3 7" xfId="5174"/>
    <cellStyle name="Обычный 2 2 2 2 2 3 2 2 3 2 3 8" xfId="5175"/>
    <cellStyle name="Обычный 2 2 2 2 2 3 2 2 3 2 4" xfId="5176"/>
    <cellStyle name="Обычный 2 2 2 2 2 3 2 2 3 2 4 2" xfId="5177"/>
    <cellStyle name="Обычный 2 2 2 2 2 3 2 2 3 2 4 3" xfId="5178"/>
    <cellStyle name="Обычный 2 2 2 2 2 3 2 2 3 2 4 4" xfId="5179"/>
    <cellStyle name="Обычный 2 2 2 2 2 3 2 2 3 2 4 5" xfId="5180"/>
    <cellStyle name="Обычный 2 2 2 2 2 3 2 2 3 2 4 6" xfId="5181"/>
    <cellStyle name="Обычный 2 2 2 2 2 3 2 2 3 2 4 7" xfId="5182"/>
    <cellStyle name="Обычный 2 2 2 2 2 3 2 2 3 2 4 8" xfId="5183"/>
    <cellStyle name="Обычный 2 2 2 2 2 3 2 2 3 2 5" xfId="5184"/>
    <cellStyle name="Обычный 2 2 2 2 2 3 2 2 3 2 5 2" xfId="5185"/>
    <cellStyle name="Обычный 2 2 2 2 2 3 2 2 3 2 5 3" xfId="5186"/>
    <cellStyle name="Обычный 2 2 2 2 2 3 2 2 3 2 5 4" xfId="5187"/>
    <cellStyle name="Обычный 2 2 2 2 2 3 2 2 3 2 5 5" xfId="5188"/>
    <cellStyle name="Обычный 2 2 2 2 2 3 2 2 3 2 5 6" xfId="5189"/>
    <cellStyle name="Обычный 2 2 2 2 2 3 2 2 3 2 5 7" xfId="5190"/>
    <cellStyle name="Обычный 2 2 2 2 2 3 2 2 3 2 5 8" xfId="5191"/>
    <cellStyle name="Обычный 2 2 2 2 2 3 2 2 3 2 6" xfId="5192"/>
    <cellStyle name="Обычный 2 2 2 2 2 3 2 2 3 2 6 2" xfId="5193"/>
    <cellStyle name="Обычный 2 2 2 2 2 3 2 2 3 2 6 3" xfId="5194"/>
    <cellStyle name="Обычный 2 2 2 2 2 3 2 2 3 2 6 4" xfId="5195"/>
    <cellStyle name="Обычный 2 2 2 2 2 3 2 2 3 2 6 5" xfId="5196"/>
    <cellStyle name="Обычный 2 2 2 2 2 3 2 2 3 2 6 6" xfId="5197"/>
    <cellStyle name="Обычный 2 2 2 2 2 3 2 2 3 2 6 7" xfId="5198"/>
    <cellStyle name="Обычный 2 2 2 2 2 3 2 2 3 2 6 8" xfId="5199"/>
    <cellStyle name="Обычный 2 2 2 2 2 3 2 2 3 2 7" xfId="5200"/>
    <cellStyle name="Обычный 2 2 2 2 2 3 2 2 3 2 7 2" xfId="5201"/>
    <cellStyle name="Обычный 2 2 2 2 2 3 2 2 3 2 7 3" xfId="5202"/>
    <cellStyle name="Обычный 2 2 2 2 2 3 2 2 3 2 7 4" xfId="5203"/>
    <cellStyle name="Обычный 2 2 2 2 2 3 2 2 3 2 7 5" xfId="5204"/>
    <cellStyle name="Обычный 2 2 2 2 2 3 2 2 3 2 7 6" xfId="5205"/>
    <cellStyle name="Обычный 2 2 2 2 2 3 2 2 3 2 7 7" xfId="5206"/>
    <cellStyle name="Обычный 2 2 2 2 2 3 2 2 3 2 7 8" xfId="5207"/>
    <cellStyle name="Обычный 2 2 2 2 2 3 2 2 3 2 8" xfId="5208"/>
    <cellStyle name="Обычный 2 2 2 2 2 3 2 2 3 2 8 2" xfId="5209"/>
    <cellStyle name="Обычный 2 2 2 2 2 3 2 2 3 2 8 3" xfId="5210"/>
    <cellStyle name="Обычный 2 2 2 2 2 3 2 2 3 2 8 4" xfId="5211"/>
    <cellStyle name="Обычный 2 2 2 2 2 3 2 2 3 2 8 5" xfId="5212"/>
    <cellStyle name="Обычный 2 2 2 2 2 3 2 2 3 2 8 6" xfId="5213"/>
    <cellStyle name="Обычный 2 2 2 2 2 3 2 2 3 2 8 7" xfId="5214"/>
    <cellStyle name="Обычный 2 2 2 2 2 3 2 2 3 2 8 8" xfId="5215"/>
    <cellStyle name="Обычный 2 2 2 2 2 3 2 2 3 2 9" xfId="5216"/>
    <cellStyle name="Обычный 2 2 2 2 2 3 2 2 3 20" xfId="5217"/>
    <cellStyle name="Обычный 2 2 2 2 2 3 2 2 3 21" xfId="5218"/>
    <cellStyle name="Обычный 2 2 2 2 2 3 2 2 3 22" xfId="5219"/>
    <cellStyle name="Обычный 2 2 2 2 2 3 2 2 3 23" xfId="5220"/>
    <cellStyle name="Обычный 2 2 2 2 2 3 2 2 3 3" xfId="5221"/>
    <cellStyle name="Обычный 2 2 2 2 2 3 2 2 3 3 10" xfId="5222"/>
    <cellStyle name="Обычный 2 2 2 2 2 3 2 2 3 3 11" xfId="5223"/>
    <cellStyle name="Обычный 2 2 2 2 2 3 2 2 3 3 12" xfId="5224"/>
    <cellStyle name="Обычный 2 2 2 2 2 3 2 2 3 3 13" xfId="5225"/>
    <cellStyle name="Обычный 2 2 2 2 2 3 2 2 3 3 14" xfId="5226"/>
    <cellStyle name="Обычный 2 2 2 2 2 3 2 2 3 3 15" xfId="5227"/>
    <cellStyle name="Обычный 2 2 2 2 2 3 2 2 3 3 16" xfId="5228"/>
    <cellStyle name="Обычный 2 2 2 2 2 3 2 2 3 3 17" xfId="5229"/>
    <cellStyle name="Обычный 2 2 2 2 2 3 2 2 3 3 18" xfId="5230"/>
    <cellStyle name="Обычный 2 2 2 2 2 3 2 2 3 3 19" xfId="5231"/>
    <cellStyle name="Обычный 2 2 2 2 2 3 2 2 3 3 2" xfId="5232"/>
    <cellStyle name="Обычный 2 2 2 2 2 3 2 2 3 3 2 2" xfId="5233"/>
    <cellStyle name="Обычный 2 2 2 2 2 3 2 2 3 3 2 3" xfId="5234"/>
    <cellStyle name="Обычный 2 2 2 2 2 3 2 2 3 3 2 4" xfId="5235"/>
    <cellStyle name="Обычный 2 2 2 2 2 3 2 2 3 3 2 5" xfId="5236"/>
    <cellStyle name="Обычный 2 2 2 2 2 3 2 2 3 3 2 6" xfId="5237"/>
    <cellStyle name="Обычный 2 2 2 2 2 3 2 2 3 3 2 7" xfId="5238"/>
    <cellStyle name="Обычный 2 2 2 2 2 3 2 2 3 3 2 8" xfId="5239"/>
    <cellStyle name="Обычный 2 2 2 2 2 3 2 2 3 3 3" xfId="5240"/>
    <cellStyle name="Обычный 2 2 2 2 2 3 2 2 3 3 3 2" xfId="5241"/>
    <cellStyle name="Обычный 2 2 2 2 2 3 2 2 3 3 3 3" xfId="5242"/>
    <cellStyle name="Обычный 2 2 2 2 2 3 2 2 3 3 3 4" xfId="5243"/>
    <cellStyle name="Обычный 2 2 2 2 2 3 2 2 3 3 3 5" xfId="5244"/>
    <cellStyle name="Обычный 2 2 2 2 2 3 2 2 3 3 3 6" xfId="5245"/>
    <cellStyle name="Обычный 2 2 2 2 2 3 2 2 3 3 3 7" xfId="5246"/>
    <cellStyle name="Обычный 2 2 2 2 2 3 2 2 3 3 3 8" xfId="5247"/>
    <cellStyle name="Обычный 2 2 2 2 2 3 2 2 3 3 4" xfId="5248"/>
    <cellStyle name="Обычный 2 2 2 2 2 3 2 2 3 3 4 2" xfId="5249"/>
    <cellStyle name="Обычный 2 2 2 2 2 3 2 2 3 3 4 3" xfId="5250"/>
    <cellStyle name="Обычный 2 2 2 2 2 3 2 2 3 3 4 4" xfId="5251"/>
    <cellStyle name="Обычный 2 2 2 2 2 3 2 2 3 3 4 5" xfId="5252"/>
    <cellStyle name="Обычный 2 2 2 2 2 3 2 2 3 3 4 6" xfId="5253"/>
    <cellStyle name="Обычный 2 2 2 2 2 3 2 2 3 3 4 7" xfId="5254"/>
    <cellStyle name="Обычный 2 2 2 2 2 3 2 2 3 3 4 8" xfId="5255"/>
    <cellStyle name="Обычный 2 2 2 2 2 3 2 2 3 3 5" xfId="5256"/>
    <cellStyle name="Обычный 2 2 2 2 2 3 2 2 3 3 5 2" xfId="5257"/>
    <cellStyle name="Обычный 2 2 2 2 2 3 2 2 3 3 5 3" xfId="5258"/>
    <cellStyle name="Обычный 2 2 2 2 2 3 2 2 3 3 5 4" xfId="5259"/>
    <cellStyle name="Обычный 2 2 2 2 2 3 2 2 3 3 5 5" xfId="5260"/>
    <cellStyle name="Обычный 2 2 2 2 2 3 2 2 3 3 5 6" xfId="5261"/>
    <cellStyle name="Обычный 2 2 2 2 2 3 2 2 3 3 5 7" xfId="5262"/>
    <cellStyle name="Обычный 2 2 2 2 2 3 2 2 3 3 5 8" xfId="5263"/>
    <cellStyle name="Обычный 2 2 2 2 2 3 2 2 3 3 6" xfId="5264"/>
    <cellStyle name="Обычный 2 2 2 2 2 3 2 2 3 3 6 2" xfId="5265"/>
    <cellStyle name="Обычный 2 2 2 2 2 3 2 2 3 3 6 3" xfId="5266"/>
    <cellStyle name="Обычный 2 2 2 2 2 3 2 2 3 3 6 4" xfId="5267"/>
    <cellStyle name="Обычный 2 2 2 2 2 3 2 2 3 3 6 5" xfId="5268"/>
    <cellStyle name="Обычный 2 2 2 2 2 3 2 2 3 3 6 6" xfId="5269"/>
    <cellStyle name="Обычный 2 2 2 2 2 3 2 2 3 3 6 7" xfId="5270"/>
    <cellStyle name="Обычный 2 2 2 2 2 3 2 2 3 3 6 8" xfId="5271"/>
    <cellStyle name="Обычный 2 2 2 2 2 3 2 2 3 3 7" xfId="5272"/>
    <cellStyle name="Обычный 2 2 2 2 2 3 2 2 3 3 7 2" xfId="5273"/>
    <cellStyle name="Обычный 2 2 2 2 2 3 2 2 3 3 7 3" xfId="5274"/>
    <cellStyle name="Обычный 2 2 2 2 2 3 2 2 3 3 7 4" xfId="5275"/>
    <cellStyle name="Обычный 2 2 2 2 2 3 2 2 3 3 7 5" xfId="5276"/>
    <cellStyle name="Обычный 2 2 2 2 2 3 2 2 3 3 7 6" xfId="5277"/>
    <cellStyle name="Обычный 2 2 2 2 2 3 2 2 3 3 7 7" xfId="5278"/>
    <cellStyle name="Обычный 2 2 2 2 2 3 2 2 3 3 7 8" xfId="5279"/>
    <cellStyle name="Обычный 2 2 2 2 2 3 2 2 3 3 8" xfId="5280"/>
    <cellStyle name="Обычный 2 2 2 2 2 3 2 2 3 3 8 2" xfId="5281"/>
    <cellStyle name="Обычный 2 2 2 2 2 3 2 2 3 3 8 3" xfId="5282"/>
    <cellStyle name="Обычный 2 2 2 2 2 3 2 2 3 3 8 4" xfId="5283"/>
    <cellStyle name="Обычный 2 2 2 2 2 3 2 2 3 3 8 5" xfId="5284"/>
    <cellStyle name="Обычный 2 2 2 2 2 3 2 2 3 3 8 6" xfId="5285"/>
    <cellStyle name="Обычный 2 2 2 2 2 3 2 2 3 3 8 7" xfId="5286"/>
    <cellStyle name="Обычный 2 2 2 2 2 3 2 2 3 3 8 8" xfId="5287"/>
    <cellStyle name="Обычный 2 2 2 2 2 3 2 2 3 3 9" xfId="5288"/>
    <cellStyle name="Обычный 2 2 2 2 2 3 2 2 3 4" xfId="5289"/>
    <cellStyle name="Обычный 2 2 2 2 2 3 2 2 3 4 2" xfId="5290"/>
    <cellStyle name="Обычный 2 2 2 2 2 3 2 2 3 4 3" xfId="5291"/>
    <cellStyle name="Обычный 2 2 2 2 2 3 2 2 3 4 4" xfId="5292"/>
    <cellStyle name="Обычный 2 2 2 2 2 3 2 2 3 4 5" xfId="5293"/>
    <cellStyle name="Обычный 2 2 2 2 2 3 2 2 3 4 6" xfId="5294"/>
    <cellStyle name="Обычный 2 2 2 2 2 3 2 2 3 4 7" xfId="5295"/>
    <cellStyle name="Обычный 2 2 2 2 2 3 2 2 3 4 8" xfId="5296"/>
    <cellStyle name="Обычный 2 2 2 2 2 3 2 2 3 4 9" xfId="5297"/>
    <cellStyle name="Обычный 2 2 2 2 2 3 2 2 3 5" xfId="5298"/>
    <cellStyle name="Обычный 2 2 2 2 2 3 2 2 3 5 2" xfId="5299"/>
    <cellStyle name="Обычный 2 2 2 2 2 3 2 2 3 5 3" xfId="5300"/>
    <cellStyle name="Обычный 2 2 2 2 2 3 2 2 3 5 4" xfId="5301"/>
    <cellStyle name="Обычный 2 2 2 2 2 3 2 2 3 5 5" xfId="5302"/>
    <cellStyle name="Обычный 2 2 2 2 2 3 2 2 3 5 6" xfId="5303"/>
    <cellStyle name="Обычный 2 2 2 2 2 3 2 2 3 5 7" xfId="5304"/>
    <cellStyle name="Обычный 2 2 2 2 2 3 2 2 3 5 8" xfId="5305"/>
    <cellStyle name="Обычный 2 2 2 2 2 3 2 2 3 6" xfId="5306"/>
    <cellStyle name="Обычный 2 2 2 2 2 3 2 2 3 6 2" xfId="5307"/>
    <cellStyle name="Обычный 2 2 2 2 2 3 2 2 3 6 3" xfId="5308"/>
    <cellStyle name="Обычный 2 2 2 2 2 3 2 2 3 6 4" xfId="5309"/>
    <cellStyle name="Обычный 2 2 2 2 2 3 2 2 3 6 5" xfId="5310"/>
    <cellStyle name="Обычный 2 2 2 2 2 3 2 2 3 6 6" xfId="5311"/>
    <cellStyle name="Обычный 2 2 2 2 2 3 2 2 3 6 7" xfId="5312"/>
    <cellStyle name="Обычный 2 2 2 2 2 3 2 2 3 6 8" xfId="5313"/>
    <cellStyle name="Обычный 2 2 2 2 2 3 2 2 3 7" xfId="5314"/>
    <cellStyle name="Обычный 2 2 2 2 2 3 2 2 3 7 2" xfId="5315"/>
    <cellStyle name="Обычный 2 2 2 2 2 3 2 2 3 7 3" xfId="5316"/>
    <cellStyle name="Обычный 2 2 2 2 2 3 2 2 3 7 4" xfId="5317"/>
    <cellStyle name="Обычный 2 2 2 2 2 3 2 2 3 7 5" xfId="5318"/>
    <cellStyle name="Обычный 2 2 2 2 2 3 2 2 3 7 6" xfId="5319"/>
    <cellStyle name="Обычный 2 2 2 2 2 3 2 2 3 7 7" xfId="5320"/>
    <cellStyle name="Обычный 2 2 2 2 2 3 2 2 3 7 8" xfId="5321"/>
    <cellStyle name="Обычный 2 2 2 2 2 3 2 2 3 8" xfId="5322"/>
    <cellStyle name="Обычный 2 2 2 2 2 3 2 2 3 8 2" xfId="5323"/>
    <cellStyle name="Обычный 2 2 2 2 2 3 2 2 3 8 3" xfId="5324"/>
    <cellStyle name="Обычный 2 2 2 2 2 3 2 2 3 8 4" xfId="5325"/>
    <cellStyle name="Обычный 2 2 2 2 2 3 2 2 3 8 5" xfId="5326"/>
    <cellStyle name="Обычный 2 2 2 2 2 3 2 2 3 8 6" xfId="5327"/>
    <cellStyle name="Обычный 2 2 2 2 2 3 2 2 3 8 7" xfId="5328"/>
    <cellStyle name="Обычный 2 2 2 2 2 3 2 2 3 8 8" xfId="5329"/>
    <cellStyle name="Обычный 2 2 2 2 2 3 2 2 3 9" xfId="5330"/>
    <cellStyle name="Обычный 2 2 2 2 2 3 2 2 3 9 2" xfId="5331"/>
    <cellStyle name="Обычный 2 2 2 2 2 3 2 2 3 9 3" xfId="5332"/>
    <cellStyle name="Обычный 2 2 2 2 2 3 2 2 3 9 4" xfId="5333"/>
    <cellStyle name="Обычный 2 2 2 2 2 3 2 2 3 9 5" xfId="5334"/>
    <cellStyle name="Обычный 2 2 2 2 2 3 2 2 3 9 6" xfId="5335"/>
    <cellStyle name="Обычный 2 2 2 2 2 3 2 2 3 9 7" xfId="5336"/>
    <cellStyle name="Обычный 2 2 2 2 2 3 2 2 3 9 8" xfId="5337"/>
    <cellStyle name="Обычный 2 2 2 2 2 3 2 2 4" xfId="5338"/>
    <cellStyle name="Обычный 2 2 2 2 2 3 2 2 4 10" xfId="5339"/>
    <cellStyle name="Обычный 2 2 2 2 2 3 2 2 4 10 2" xfId="5340"/>
    <cellStyle name="Обычный 2 2 2 2 2 3 2 2 4 10 3" xfId="5341"/>
    <cellStyle name="Обычный 2 2 2 2 2 3 2 2 4 10 4" xfId="5342"/>
    <cellStyle name="Обычный 2 2 2 2 2 3 2 2 4 10 5" xfId="5343"/>
    <cellStyle name="Обычный 2 2 2 2 2 3 2 2 4 10 6" xfId="5344"/>
    <cellStyle name="Обычный 2 2 2 2 2 3 2 2 4 10 7" xfId="5345"/>
    <cellStyle name="Обычный 2 2 2 2 2 3 2 2 4 10 8" xfId="5346"/>
    <cellStyle name="Обычный 2 2 2 2 2 3 2 2 4 11" xfId="5347"/>
    <cellStyle name="Обычный 2 2 2 2 2 3 2 2 4 12" xfId="5348"/>
    <cellStyle name="Обычный 2 2 2 2 2 3 2 2 4 13" xfId="5349"/>
    <cellStyle name="Обычный 2 2 2 2 2 3 2 2 4 14" xfId="5350"/>
    <cellStyle name="Обычный 2 2 2 2 2 3 2 2 4 15" xfId="5351"/>
    <cellStyle name="Обычный 2 2 2 2 2 3 2 2 4 16" xfId="5352"/>
    <cellStyle name="Обычный 2 2 2 2 2 3 2 2 4 17" xfId="5353"/>
    <cellStyle name="Обычный 2 2 2 2 2 3 2 2 4 18" xfId="5354"/>
    <cellStyle name="Обычный 2 2 2 2 2 3 2 2 4 19" xfId="5355"/>
    <cellStyle name="Обычный 2 2 2 2 2 3 2 2 4 2" xfId="5356"/>
    <cellStyle name="Обычный 2 2 2 2 2 3 2 2 4 2 10" xfId="5357"/>
    <cellStyle name="Обычный 2 2 2 2 2 3 2 2 4 2 11" xfId="5358"/>
    <cellStyle name="Обычный 2 2 2 2 2 3 2 2 4 2 12" xfId="5359"/>
    <cellStyle name="Обычный 2 2 2 2 2 3 2 2 4 2 13" xfId="5360"/>
    <cellStyle name="Обычный 2 2 2 2 2 3 2 2 4 2 14" xfId="5361"/>
    <cellStyle name="Обычный 2 2 2 2 2 3 2 2 4 2 15" xfId="5362"/>
    <cellStyle name="Обычный 2 2 2 2 2 3 2 2 4 2 16" xfId="5363"/>
    <cellStyle name="Обычный 2 2 2 2 2 3 2 2 4 2 17" xfId="5364"/>
    <cellStyle name="Обычный 2 2 2 2 2 3 2 2 4 2 18" xfId="5365"/>
    <cellStyle name="Обычный 2 2 2 2 2 3 2 2 4 2 19" xfId="5366"/>
    <cellStyle name="Обычный 2 2 2 2 2 3 2 2 4 2 2" xfId="5367"/>
    <cellStyle name="Обычный 2 2 2 2 2 3 2 2 4 2 2 2" xfId="5368"/>
    <cellStyle name="Обычный 2 2 2 2 2 3 2 2 4 2 2 3" xfId="5369"/>
    <cellStyle name="Обычный 2 2 2 2 2 3 2 2 4 2 2 4" xfId="5370"/>
    <cellStyle name="Обычный 2 2 2 2 2 3 2 2 4 2 2 5" xfId="5371"/>
    <cellStyle name="Обычный 2 2 2 2 2 3 2 2 4 2 2 6" xfId="5372"/>
    <cellStyle name="Обычный 2 2 2 2 2 3 2 2 4 2 2 7" xfId="5373"/>
    <cellStyle name="Обычный 2 2 2 2 2 3 2 2 4 2 2 8" xfId="5374"/>
    <cellStyle name="Обычный 2 2 2 2 2 3 2 2 4 2 2 9" xfId="5375"/>
    <cellStyle name="Обычный 2 2 2 2 2 3 2 2 4 2 3" xfId="5376"/>
    <cellStyle name="Обычный 2 2 2 2 2 3 2 2 4 2 3 2" xfId="5377"/>
    <cellStyle name="Обычный 2 2 2 2 2 3 2 2 4 2 3 3" xfId="5378"/>
    <cellStyle name="Обычный 2 2 2 2 2 3 2 2 4 2 3 4" xfId="5379"/>
    <cellStyle name="Обычный 2 2 2 2 2 3 2 2 4 2 3 5" xfId="5380"/>
    <cellStyle name="Обычный 2 2 2 2 2 3 2 2 4 2 3 6" xfId="5381"/>
    <cellStyle name="Обычный 2 2 2 2 2 3 2 2 4 2 3 7" xfId="5382"/>
    <cellStyle name="Обычный 2 2 2 2 2 3 2 2 4 2 3 8" xfId="5383"/>
    <cellStyle name="Обычный 2 2 2 2 2 3 2 2 4 2 4" xfId="5384"/>
    <cellStyle name="Обычный 2 2 2 2 2 3 2 2 4 2 4 2" xfId="5385"/>
    <cellStyle name="Обычный 2 2 2 2 2 3 2 2 4 2 4 3" xfId="5386"/>
    <cellStyle name="Обычный 2 2 2 2 2 3 2 2 4 2 4 4" xfId="5387"/>
    <cellStyle name="Обычный 2 2 2 2 2 3 2 2 4 2 4 5" xfId="5388"/>
    <cellStyle name="Обычный 2 2 2 2 2 3 2 2 4 2 4 6" xfId="5389"/>
    <cellStyle name="Обычный 2 2 2 2 2 3 2 2 4 2 4 7" xfId="5390"/>
    <cellStyle name="Обычный 2 2 2 2 2 3 2 2 4 2 4 8" xfId="5391"/>
    <cellStyle name="Обычный 2 2 2 2 2 3 2 2 4 2 5" xfId="5392"/>
    <cellStyle name="Обычный 2 2 2 2 2 3 2 2 4 2 5 2" xfId="5393"/>
    <cellStyle name="Обычный 2 2 2 2 2 3 2 2 4 2 5 3" xfId="5394"/>
    <cellStyle name="Обычный 2 2 2 2 2 3 2 2 4 2 5 4" xfId="5395"/>
    <cellStyle name="Обычный 2 2 2 2 2 3 2 2 4 2 5 5" xfId="5396"/>
    <cellStyle name="Обычный 2 2 2 2 2 3 2 2 4 2 5 6" xfId="5397"/>
    <cellStyle name="Обычный 2 2 2 2 2 3 2 2 4 2 5 7" xfId="5398"/>
    <cellStyle name="Обычный 2 2 2 2 2 3 2 2 4 2 5 8" xfId="5399"/>
    <cellStyle name="Обычный 2 2 2 2 2 3 2 2 4 2 6" xfId="5400"/>
    <cellStyle name="Обычный 2 2 2 2 2 3 2 2 4 2 6 2" xfId="5401"/>
    <cellStyle name="Обычный 2 2 2 2 2 3 2 2 4 2 6 3" xfId="5402"/>
    <cellStyle name="Обычный 2 2 2 2 2 3 2 2 4 2 6 4" xfId="5403"/>
    <cellStyle name="Обычный 2 2 2 2 2 3 2 2 4 2 6 5" xfId="5404"/>
    <cellStyle name="Обычный 2 2 2 2 2 3 2 2 4 2 6 6" xfId="5405"/>
    <cellStyle name="Обычный 2 2 2 2 2 3 2 2 4 2 6 7" xfId="5406"/>
    <cellStyle name="Обычный 2 2 2 2 2 3 2 2 4 2 6 8" xfId="5407"/>
    <cellStyle name="Обычный 2 2 2 2 2 3 2 2 4 2 7" xfId="5408"/>
    <cellStyle name="Обычный 2 2 2 2 2 3 2 2 4 2 7 2" xfId="5409"/>
    <cellStyle name="Обычный 2 2 2 2 2 3 2 2 4 2 7 3" xfId="5410"/>
    <cellStyle name="Обычный 2 2 2 2 2 3 2 2 4 2 7 4" xfId="5411"/>
    <cellStyle name="Обычный 2 2 2 2 2 3 2 2 4 2 7 5" xfId="5412"/>
    <cellStyle name="Обычный 2 2 2 2 2 3 2 2 4 2 7 6" xfId="5413"/>
    <cellStyle name="Обычный 2 2 2 2 2 3 2 2 4 2 7 7" xfId="5414"/>
    <cellStyle name="Обычный 2 2 2 2 2 3 2 2 4 2 7 8" xfId="5415"/>
    <cellStyle name="Обычный 2 2 2 2 2 3 2 2 4 2 8" xfId="5416"/>
    <cellStyle name="Обычный 2 2 2 2 2 3 2 2 4 2 8 2" xfId="5417"/>
    <cellStyle name="Обычный 2 2 2 2 2 3 2 2 4 2 8 3" xfId="5418"/>
    <cellStyle name="Обычный 2 2 2 2 2 3 2 2 4 2 8 4" xfId="5419"/>
    <cellStyle name="Обычный 2 2 2 2 2 3 2 2 4 2 8 5" xfId="5420"/>
    <cellStyle name="Обычный 2 2 2 2 2 3 2 2 4 2 8 6" xfId="5421"/>
    <cellStyle name="Обычный 2 2 2 2 2 3 2 2 4 2 8 7" xfId="5422"/>
    <cellStyle name="Обычный 2 2 2 2 2 3 2 2 4 2 8 8" xfId="5423"/>
    <cellStyle name="Обычный 2 2 2 2 2 3 2 2 4 2 9" xfId="5424"/>
    <cellStyle name="Обычный 2 2 2 2 2 3 2 2 4 20" xfId="5425"/>
    <cellStyle name="Обычный 2 2 2 2 2 3 2 2 4 21" xfId="5426"/>
    <cellStyle name="Обычный 2 2 2 2 2 3 2 2 4 22" xfId="5427"/>
    <cellStyle name="Обычный 2 2 2 2 2 3 2 2 4 23" xfId="5428"/>
    <cellStyle name="Обычный 2 2 2 2 2 3 2 2 4 3" xfId="5429"/>
    <cellStyle name="Обычный 2 2 2 2 2 3 2 2 4 3 10" xfId="5430"/>
    <cellStyle name="Обычный 2 2 2 2 2 3 2 2 4 3 11" xfId="5431"/>
    <cellStyle name="Обычный 2 2 2 2 2 3 2 2 4 3 12" xfId="5432"/>
    <cellStyle name="Обычный 2 2 2 2 2 3 2 2 4 3 13" xfId="5433"/>
    <cellStyle name="Обычный 2 2 2 2 2 3 2 2 4 3 14" xfId="5434"/>
    <cellStyle name="Обычный 2 2 2 2 2 3 2 2 4 3 15" xfId="5435"/>
    <cellStyle name="Обычный 2 2 2 2 2 3 2 2 4 3 16" xfId="5436"/>
    <cellStyle name="Обычный 2 2 2 2 2 3 2 2 4 3 17" xfId="5437"/>
    <cellStyle name="Обычный 2 2 2 2 2 3 2 2 4 3 18" xfId="5438"/>
    <cellStyle name="Обычный 2 2 2 2 2 3 2 2 4 3 19" xfId="5439"/>
    <cellStyle name="Обычный 2 2 2 2 2 3 2 2 4 3 2" xfId="5440"/>
    <cellStyle name="Обычный 2 2 2 2 2 3 2 2 4 3 2 2" xfId="5441"/>
    <cellStyle name="Обычный 2 2 2 2 2 3 2 2 4 3 2 3" xfId="5442"/>
    <cellStyle name="Обычный 2 2 2 2 2 3 2 2 4 3 2 4" xfId="5443"/>
    <cellStyle name="Обычный 2 2 2 2 2 3 2 2 4 3 2 5" xfId="5444"/>
    <cellStyle name="Обычный 2 2 2 2 2 3 2 2 4 3 2 6" xfId="5445"/>
    <cellStyle name="Обычный 2 2 2 2 2 3 2 2 4 3 2 7" xfId="5446"/>
    <cellStyle name="Обычный 2 2 2 2 2 3 2 2 4 3 2 8" xfId="5447"/>
    <cellStyle name="Обычный 2 2 2 2 2 3 2 2 4 3 3" xfId="5448"/>
    <cellStyle name="Обычный 2 2 2 2 2 3 2 2 4 3 3 2" xfId="5449"/>
    <cellStyle name="Обычный 2 2 2 2 2 3 2 2 4 3 3 3" xfId="5450"/>
    <cellStyle name="Обычный 2 2 2 2 2 3 2 2 4 3 3 4" xfId="5451"/>
    <cellStyle name="Обычный 2 2 2 2 2 3 2 2 4 3 3 5" xfId="5452"/>
    <cellStyle name="Обычный 2 2 2 2 2 3 2 2 4 3 3 6" xfId="5453"/>
    <cellStyle name="Обычный 2 2 2 2 2 3 2 2 4 3 3 7" xfId="5454"/>
    <cellStyle name="Обычный 2 2 2 2 2 3 2 2 4 3 3 8" xfId="5455"/>
    <cellStyle name="Обычный 2 2 2 2 2 3 2 2 4 3 4" xfId="5456"/>
    <cellStyle name="Обычный 2 2 2 2 2 3 2 2 4 3 4 2" xfId="5457"/>
    <cellStyle name="Обычный 2 2 2 2 2 3 2 2 4 3 4 3" xfId="5458"/>
    <cellStyle name="Обычный 2 2 2 2 2 3 2 2 4 3 4 4" xfId="5459"/>
    <cellStyle name="Обычный 2 2 2 2 2 3 2 2 4 3 4 5" xfId="5460"/>
    <cellStyle name="Обычный 2 2 2 2 2 3 2 2 4 3 4 6" xfId="5461"/>
    <cellStyle name="Обычный 2 2 2 2 2 3 2 2 4 3 4 7" xfId="5462"/>
    <cellStyle name="Обычный 2 2 2 2 2 3 2 2 4 3 4 8" xfId="5463"/>
    <cellStyle name="Обычный 2 2 2 2 2 3 2 2 4 3 5" xfId="5464"/>
    <cellStyle name="Обычный 2 2 2 2 2 3 2 2 4 3 5 2" xfId="5465"/>
    <cellStyle name="Обычный 2 2 2 2 2 3 2 2 4 3 5 3" xfId="5466"/>
    <cellStyle name="Обычный 2 2 2 2 2 3 2 2 4 3 5 4" xfId="5467"/>
    <cellStyle name="Обычный 2 2 2 2 2 3 2 2 4 3 5 5" xfId="5468"/>
    <cellStyle name="Обычный 2 2 2 2 2 3 2 2 4 3 5 6" xfId="5469"/>
    <cellStyle name="Обычный 2 2 2 2 2 3 2 2 4 3 5 7" xfId="5470"/>
    <cellStyle name="Обычный 2 2 2 2 2 3 2 2 4 3 5 8" xfId="5471"/>
    <cellStyle name="Обычный 2 2 2 2 2 3 2 2 4 3 6" xfId="5472"/>
    <cellStyle name="Обычный 2 2 2 2 2 3 2 2 4 3 6 2" xfId="5473"/>
    <cellStyle name="Обычный 2 2 2 2 2 3 2 2 4 3 6 3" xfId="5474"/>
    <cellStyle name="Обычный 2 2 2 2 2 3 2 2 4 3 6 4" xfId="5475"/>
    <cellStyle name="Обычный 2 2 2 2 2 3 2 2 4 3 6 5" xfId="5476"/>
    <cellStyle name="Обычный 2 2 2 2 2 3 2 2 4 3 6 6" xfId="5477"/>
    <cellStyle name="Обычный 2 2 2 2 2 3 2 2 4 3 6 7" xfId="5478"/>
    <cellStyle name="Обычный 2 2 2 2 2 3 2 2 4 3 6 8" xfId="5479"/>
    <cellStyle name="Обычный 2 2 2 2 2 3 2 2 4 3 7" xfId="5480"/>
    <cellStyle name="Обычный 2 2 2 2 2 3 2 2 4 3 7 2" xfId="5481"/>
    <cellStyle name="Обычный 2 2 2 2 2 3 2 2 4 3 7 3" xfId="5482"/>
    <cellStyle name="Обычный 2 2 2 2 2 3 2 2 4 3 7 4" xfId="5483"/>
    <cellStyle name="Обычный 2 2 2 2 2 3 2 2 4 3 7 5" xfId="5484"/>
    <cellStyle name="Обычный 2 2 2 2 2 3 2 2 4 3 7 6" xfId="5485"/>
    <cellStyle name="Обычный 2 2 2 2 2 3 2 2 4 3 7 7" xfId="5486"/>
    <cellStyle name="Обычный 2 2 2 2 2 3 2 2 4 3 7 8" xfId="5487"/>
    <cellStyle name="Обычный 2 2 2 2 2 3 2 2 4 3 8" xfId="5488"/>
    <cellStyle name="Обычный 2 2 2 2 2 3 2 2 4 3 8 2" xfId="5489"/>
    <cellStyle name="Обычный 2 2 2 2 2 3 2 2 4 3 8 3" xfId="5490"/>
    <cellStyle name="Обычный 2 2 2 2 2 3 2 2 4 3 8 4" xfId="5491"/>
    <cellStyle name="Обычный 2 2 2 2 2 3 2 2 4 3 8 5" xfId="5492"/>
    <cellStyle name="Обычный 2 2 2 2 2 3 2 2 4 3 8 6" xfId="5493"/>
    <cellStyle name="Обычный 2 2 2 2 2 3 2 2 4 3 8 7" xfId="5494"/>
    <cellStyle name="Обычный 2 2 2 2 2 3 2 2 4 3 8 8" xfId="5495"/>
    <cellStyle name="Обычный 2 2 2 2 2 3 2 2 4 3 9" xfId="5496"/>
    <cellStyle name="Обычный 2 2 2 2 2 3 2 2 4 4" xfId="5497"/>
    <cellStyle name="Обычный 2 2 2 2 2 3 2 2 4 4 2" xfId="5498"/>
    <cellStyle name="Обычный 2 2 2 2 2 3 2 2 4 4 3" xfId="5499"/>
    <cellStyle name="Обычный 2 2 2 2 2 3 2 2 4 4 4" xfId="5500"/>
    <cellStyle name="Обычный 2 2 2 2 2 3 2 2 4 4 5" xfId="5501"/>
    <cellStyle name="Обычный 2 2 2 2 2 3 2 2 4 4 6" xfId="5502"/>
    <cellStyle name="Обычный 2 2 2 2 2 3 2 2 4 4 7" xfId="5503"/>
    <cellStyle name="Обычный 2 2 2 2 2 3 2 2 4 4 8" xfId="5504"/>
    <cellStyle name="Обычный 2 2 2 2 2 3 2 2 4 4 9" xfId="5505"/>
    <cellStyle name="Обычный 2 2 2 2 2 3 2 2 4 5" xfId="5506"/>
    <cellStyle name="Обычный 2 2 2 2 2 3 2 2 4 5 2" xfId="5507"/>
    <cellStyle name="Обычный 2 2 2 2 2 3 2 2 4 5 3" xfId="5508"/>
    <cellStyle name="Обычный 2 2 2 2 2 3 2 2 4 5 4" xfId="5509"/>
    <cellStyle name="Обычный 2 2 2 2 2 3 2 2 4 5 5" xfId="5510"/>
    <cellStyle name="Обычный 2 2 2 2 2 3 2 2 4 5 6" xfId="5511"/>
    <cellStyle name="Обычный 2 2 2 2 2 3 2 2 4 5 7" xfId="5512"/>
    <cellStyle name="Обычный 2 2 2 2 2 3 2 2 4 5 8" xfId="5513"/>
    <cellStyle name="Обычный 2 2 2 2 2 3 2 2 4 6" xfId="5514"/>
    <cellStyle name="Обычный 2 2 2 2 2 3 2 2 4 6 2" xfId="5515"/>
    <cellStyle name="Обычный 2 2 2 2 2 3 2 2 4 6 3" xfId="5516"/>
    <cellStyle name="Обычный 2 2 2 2 2 3 2 2 4 6 4" xfId="5517"/>
    <cellStyle name="Обычный 2 2 2 2 2 3 2 2 4 6 5" xfId="5518"/>
    <cellStyle name="Обычный 2 2 2 2 2 3 2 2 4 6 6" xfId="5519"/>
    <cellStyle name="Обычный 2 2 2 2 2 3 2 2 4 6 7" xfId="5520"/>
    <cellStyle name="Обычный 2 2 2 2 2 3 2 2 4 6 8" xfId="5521"/>
    <cellStyle name="Обычный 2 2 2 2 2 3 2 2 4 7" xfId="5522"/>
    <cellStyle name="Обычный 2 2 2 2 2 3 2 2 4 7 2" xfId="5523"/>
    <cellStyle name="Обычный 2 2 2 2 2 3 2 2 4 7 3" xfId="5524"/>
    <cellStyle name="Обычный 2 2 2 2 2 3 2 2 4 7 4" xfId="5525"/>
    <cellStyle name="Обычный 2 2 2 2 2 3 2 2 4 7 5" xfId="5526"/>
    <cellStyle name="Обычный 2 2 2 2 2 3 2 2 4 7 6" xfId="5527"/>
    <cellStyle name="Обычный 2 2 2 2 2 3 2 2 4 7 7" xfId="5528"/>
    <cellStyle name="Обычный 2 2 2 2 2 3 2 2 4 7 8" xfId="5529"/>
    <cellStyle name="Обычный 2 2 2 2 2 3 2 2 4 8" xfId="5530"/>
    <cellStyle name="Обычный 2 2 2 2 2 3 2 2 4 8 2" xfId="5531"/>
    <cellStyle name="Обычный 2 2 2 2 2 3 2 2 4 8 3" xfId="5532"/>
    <cellStyle name="Обычный 2 2 2 2 2 3 2 2 4 8 4" xfId="5533"/>
    <cellStyle name="Обычный 2 2 2 2 2 3 2 2 4 8 5" xfId="5534"/>
    <cellStyle name="Обычный 2 2 2 2 2 3 2 2 4 8 6" xfId="5535"/>
    <cellStyle name="Обычный 2 2 2 2 2 3 2 2 4 8 7" xfId="5536"/>
    <cellStyle name="Обычный 2 2 2 2 2 3 2 2 4 8 8" xfId="5537"/>
    <cellStyle name="Обычный 2 2 2 2 2 3 2 2 4 9" xfId="5538"/>
    <cellStyle name="Обычный 2 2 2 2 2 3 2 2 4 9 2" xfId="5539"/>
    <cellStyle name="Обычный 2 2 2 2 2 3 2 2 4 9 3" xfId="5540"/>
    <cellStyle name="Обычный 2 2 2 2 2 3 2 2 4 9 4" xfId="5541"/>
    <cellStyle name="Обычный 2 2 2 2 2 3 2 2 4 9 5" xfId="5542"/>
    <cellStyle name="Обычный 2 2 2 2 2 3 2 2 4 9 6" xfId="5543"/>
    <cellStyle name="Обычный 2 2 2 2 2 3 2 2 4 9 7" xfId="5544"/>
    <cellStyle name="Обычный 2 2 2 2 2 3 2 2 4 9 8" xfId="5545"/>
    <cellStyle name="Обычный 2 2 2 2 2 3 2 2 5" xfId="5546"/>
    <cellStyle name="Обычный 2 2 2 2 2 3 2 2 5 10" xfId="5547"/>
    <cellStyle name="Обычный 2 2 2 2 2 3 2 2 5 10 2" xfId="5548"/>
    <cellStyle name="Обычный 2 2 2 2 2 3 2 2 5 10 3" xfId="5549"/>
    <cellStyle name="Обычный 2 2 2 2 2 3 2 2 5 10 4" xfId="5550"/>
    <cellStyle name="Обычный 2 2 2 2 2 3 2 2 5 10 5" xfId="5551"/>
    <cellStyle name="Обычный 2 2 2 2 2 3 2 2 5 10 6" xfId="5552"/>
    <cellStyle name="Обычный 2 2 2 2 2 3 2 2 5 10 7" xfId="5553"/>
    <cellStyle name="Обычный 2 2 2 2 2 3 2 2 5 10 8" xfId="5554"/>
    <cellStyle name="Обычный 2 2 2 2 2 3 2 2 5 11" xfId="5555"/>
    <cellStyle name="Обычный 2 2 2 2 2 3 2 2 5 11 2" xfId="5556"/>
    <cellStyle name="Обычный 2 2 2 2 2 3 2 2 5 11 3" xfId="5557"/>
    <cellStyle name="Обычный 2 2 2 2 2 3 2 2 5 11 4" xfId="5558"/>
    <cellStyle name="Обычный 2 2 2 2 2 3 2 2 5 11 5" xfId="5559"/>
    <cellStyle name="Обычный 2 2 2 2 2 3 2 2 5 11 6" xfId="5560"/>
    <cellStyle name="Обычный 2 2 2 2 2 3 2 2 5 11 7" xfId="5561"/>
    <cellStyle name="Обычный 2 2 2 2 2 3 2 2 5 11 8" xfId="5562"/>
    <cellStyle name="Обычный 2 2 2 2 2 3 2 2 5 12" xfId="5563"/>
    <cellStyle name="Обычный 2 2 2 2 2 3 2 2 5 13" xfId="5564"/>
    <cellStyle name="Обычный 2 2 2 2 2 3 2 2 5 14" xfId="5565"/>
    <cellStyle name="Обычный 2 2 2 2 2 3 2 2 5 15" xfId="5566"/>
    <cellStyle name="Обычный 2 2 2 2 2 3 2 2 5 16" xfId="5567"/>
    <cellStyle name="Обычный 2 2 2 2 2 3 2 2 5 17" xfId="5568"/>
    <cellStyle name="Обычный 2 2 2 2 2 3 2 2 5 18" xfId="5569"/>
    <cellStyle name="Обычный 2 2 2 2 2 3 2 2 5 19" xfId="5570"/>
    <cellStyle name="Обычный 2 2 2 2 2 3 2 2 5 2" xfId="5571"/>
    <cellStyle name="Обычный 2 2 2 2 2 3 2 2 5 2 10" xfId="5572"/>
    <cellStyle name="Обычный 2 2 2 2 2 3 2 2 5 2 10 2" xfId="5573"/>
    <cellStyle name="Обычный 2 2 2 2 2 3 2 2 5 2 10 3" xfId="5574"/>
    <cellStyle name="Обычный 2 2 2 2 2 3 2 2 5 2 10 4" xfId="5575"/>
    <cellStyle name="Обычный 2 2 2 2 2 3 2 2 5 2 10 5" xfId="5576"/>
    <cellStyle name="Обычный 2 2 2 2 2 3 2 2 5 2 10 6" xfId="5577"/>
    <cellStyle name="Обычный 2 2 2 2 2 3 2 2 5 2 10 7" xfId="5578"/>
    <cellStyle name="Обычный 2 2 2 2 2 3 2 2 5 2 10 8" xfId="5579"/>
    <cellStyle name="Обычный 2 2 2 2 2 3 2 2 5 2 11" xfId="5580"/>
    <cellStyle name="Обычный 2 2 2 2 2 3 2 2 5 2 11 2" xfId="5581"/>
    <cellStyle name="Обычный 2 2 2 2 2 3 2 2 5 2 11 3" xfId="5582"/>
    <cellStyle name="Обычный 2 2 2 2 2 3 2 2 5 2 11 4" xfId="5583"/>
    <cellStyle name="Обычный 2 2 2 2 2 3 2 2 5 2 11 5" xfId="5584"/>
    <cellStyle name="Обычный 2 2 2 2 2 3 2 2 5 2 11 6" xfId="5585"/>
    <cellStyle name="Обычный 2 2 2 2 2 3 2 2 5 2 11 7" xfId="5586"/>
    <cellStyle name="Обычный 2 2 2 2 2 3 2 2 5 2 11 8" xfId="5587"/>
    <cellStyle name="Обычный 2 2 2 2 2 3 2 2 5 2 12" xfId="5588"/>
    <cellStyle name="Обычный 2 2 2 2 2 3 2 2 5 2 13" xfId="5589"/>
    <cellStyle name="Обычный 2 2 2 2 2 3 2 2 5 2 14" xfId="5590"/>
    <cellStyle name="Обычный 2 2 2 2 2 3 2 2 5 2 15" xfId="5591"/>
    <cellStyle name="Обычный 2 2 2 2 2 3 2 2 5 2 16" xfId="5592"/>
    <cellStyle name="Обычный 2 2 2 2 2 3 2 2 5 2 17" xfId="5593"/>
    <cellStyle name="Обычный 2 2 2 2 2 3 2 2 5 2 18" xfId="5594"/>
    <cellStyle name="Обычный 2 2 2 2 2 3 2 2 5 2 19" xfId="5595"/>
    <cellStyle name="Обычный 2 2 2 2 2 3 2 2 5 2 2" xfId="5596"/>
    <cellStyle name="Обычный 2 2 2 2 2 3 2 2 5 2 2 10" xfId="5597"/>
    <cellStyle name="Обычный 2 2 2 2 2 3 2 2 5 2 2 10 2" xfId="5598"/>
    <cellStyle name="Обычный 2 2 2 2 2 3 2 2 5 2 2 10 3" xfId="5599"/>
    <cellStyle name="Обычный 2 2 2 2 2 3 2 2 5 2 2 10 4" xfId="5600"/>
    <cellStyle name="Обычный 2 2 2 2 2 3 2 2 5 2 2 10 5" xfId="5601"/>
    <cellStyle name="Обычный 2 2 2 2 2 3 2 2 5 2 2 10 6" xfId="5602"/>
    <cellStyle name="Обычный 2 2 2 2 2 3 2 2 5 2 2 10 7" xfId="5603"/>
    <cellStyle name="Обычный 2 2 2 2 2 3 2 2 5 2 2 10 8" xfId="5604"/>
    <cellStyle name="Обычный 2 2 2 2 2 3 2 2 5 2 2 11" xfId="5605"/>
    <cellStyle name="Обычный 2 2 2 2 2 3 2 2 5 2 2 11 2" xfId="5606"/>
    <cellStyle name="Обычный 2 2 2 2 2 3 2 2 5 2 2 11 3" xfId="5607"/>
    <cellStyle name="Обычный 2 2 2 2 2 3 2 2 5 2 2 11 4" xfId="5608"/>
    <cellStyle name="Обычный 2 2 2 2 2 3 2 2 5 2 2 11 5" xfId="5609"/>
    <cellStyle name="Обычный 2 2 2 2 2 3 2 2 5 2 2 11 6" xfId="5610"/>
    <cellStyle name="Обычный 2 2 2 2 2 3 2 2 5 2 2 11 7" xfId="5611"/>
    <cellStyle name="Обычный 2 2 2 2 2 3 2 2 5 2 2 11 8" xfId="5612"/>
    <cellStyle name="Обычный 2 2 2 2 2 3 2 2 5 2 2 12" xfId="5613"/>
    <cellStyle name="Обычный 2 2 2 2 2 3 2 2 5 2 2 13" xfId="5614"/>
    <cellStyle name="Обычный 2 2 2 2 2 3 2 2 5 2 2 14" xfId="5615"/>
    <cellStyle name="Обычный 2 2 2 2 2 3 2 2 5 2 2 15" xfId="5616"/>
    <cellStyle name="Обычный 2 2 2 2 2 3 2 2 5 2 2 16" xfId="5617"/>
    <cellStyle name="Обычный 2 2 2 2 2 3 2 2 5 2 2 17" xfId="5618"/>
    <cellStyle name="Обычный 2 2 2 2 2 3 2 2 5 2 2 18" xfId="5619"/>
    <cellStyle name="Обычный 2 2 2 2 2 3 2 2 5 2 2 19" xfId="5620"/>
    <cellStyle name="Обычный 2 2 2 2 2 3 2 2 5 2 2 2" xfId="5621"/>
    <cellStyle name="Обычный 2 2 2 2 2 3 2 2 5 2 2 2 10" xfId="5622"/>
    <cellStyle name="Обычный 2 2 2 2 2 3 2 2 5 2 2 2 10 2" xfId="5623"/>
    <cellStyle name="Обычный 2 2 2 2 2 3 2 2 5 2 2 2 10 3" xfId="5624"/>
    <cellStyle name="Обычный 2 2 2 2 2 3 2 2 5 2 2 2 10 4" xfId="5625"/>
    <cellStyle name="Обычный 2 2 2 2 2 3 2 2 5 2 2 2 10 5" xfId="5626"/>
    <cellStyle name="Обычный 2 2 2 2 2 3 2 2 5 2 2 2 10 6" xfId="5627"/>
    <cellStyle name="Обычный 2 2 2 2 2 3 2 2 5 2 2 2 10 7" xfId="5628"/>
    <cellStyle name="Обычный 2 2 2 2 2 3 2 2 5 2 2 2 10 8" xfId="5629"/>
    <cellStyle name="Обычный 2 2 2 2 2 3 2 2 5 2 2 2 11" xfId="5630"/>
    <cellStyle name="Обычный 2 2 2 2 2 3 2 2 5 2 2 2 11 2" xfId="5631"/>
    <cellStyle name="Обычный 2 2 2 2 2 3 2 2 5 2 2 2 11 3" xfId="5632"/>
    <cellStyle name="Обычный 2 2 2 2 2 3 2 2 5 2 2 2 11 4" xfId="5633"/>
    <cellStyle name="Обычный 2 2 2 2 2 3 2 2 5 2 2 2 11 5" xfId="5634"/>
    <cellStyle name="Обычный 2 2 2 2 2 3 2 2 5 2 2 2 11 6" xfId="5635"/>
    <cellStyle name="Обычный 2 2 2 2 2 3 2 2 5 2 2 2 11 7" xfId="5636"/>
    <cellStyle name="Обычный 2 2 2 2 2 3 2 2 5 2 2 2 11 8" xfId="5637"/>
    <cellStyle name="Обычный 2 2 2 2 2 3 2 2 5 2 2 2 12" xfId="5638"/>
    <cellStyle name="Обычный 2 2 2 2 2 3 2 2 5 2 2 2 12 2" xfId="5639"/>
    <cellStyle name="Обычный 2 2 2 2 2 3 2 2 5 2 2 2 12 3" xfId="5640"/>
    <cellStyle name="Обычный 2 2 2 2 2 3 2 2 5 2 2 2 12 4" xfId="5641"/>
    <cellStyle name="Обычный 2 2 2 2 2 3 2 2 5 2 2 2 12 5" xfId="5642"/>
    <cellStyle name="Обычный 2 2 2 2 2 3 2 2 5 2 2 2 12 6" xfId="5643"/>
    <cellStyle name="Обычный 2 2 2 2 2 3 2 2 5 2 2 2 12 7" xfId="5644"/>
    <cellStyle name="Обычный 2 2 2 2 2 3 2 2 5 2 2 2 12 8" xfId="5645"/>
    <cellStyle name="Обычный 2 2 2 2 2 3 2 2 5 2 2 2 13" xfId="5646"/>
    <cellStyle name="Обычный 2 2 2 2 2 3 2 2 5 2 2 2 14" xfId="5647"/>
    <cellStyle name="Обычный 2 2 2 2 2 3 2 2 5 2 2 2 15" xfId="5648"/>
    <cellStyle name="Обычный 2 2 2 2 2 3 2 2 5 2 2 2 16" xfId="5649"/>
    <cellStyle name="Обычный 2 2 2 2 2 3 2 2 5 2 2 2 17" xfId="5650"/>
    <cellStyle name="Обычный 2 2 2 2 2 3 2 2 5 2 2 2 18" xfId="5651"/>
    <cellStyle name="Обычный 2 2 2 2 2 3 2 2 5 2 2 2 19" xfId="5652"/>
    <cellStyle name="Обычный 2 2 2 2 2 3 2 2 5 2 2 2 2" xfId="5653"/>
    <cellStyle name="Обычный 2 2 2 2 2 3 2 2 5 2 2 2 2 10" xfId="5654"/>
    <cellStyle name="Обычный 2 2 2 2 2 3 2 2 5 2 2 2 2 10 2" xfId="5655"/>
    <cellStyle name="Обычный 2 2 2 2 2 3 2 2 5 2 2 2 2 10 3" xfId="5656"/>
    <cellStyle name="Обычный 2 2 2 2 2 3 2 2 5 2 2 2 2 10 4" xfId="5657"/>
    <cellStyle name="Обычный 2 2 2 2 2 3 2 2 5 2 2 2 2 10 5" xfId="5658"/>
    <cellStyle name="Обычный 2 2 2 2 2 3 2 2 5 2 2 2 2 10 6" xfId="5659"/>
    <cellStyle name="Обычный 2 2 2 2 2 3 2 2 5 2 2 2 2 10 7" xfId="5660"/>
    <cellStyle name="Обычный 2 2 2 2 2 3 2 2 5 2 2 2 2 10 8" xfId="5661"/>
    <cellStyle name="Обычный 2 2 2 2 2 3 2 2 5 2 2 2 2 11" xfId="5662"/>
    <cellStyle name="Обычный 2 2 2 2 2 3 2 2 5 2 2 2 2 12" xfId="5663"/>
    <cellStyle name="Обычный 2 2 2 2 2 3 2 2 5 2 2 2 2 13" xfId="5664"/>
    <cellStyle name="Обычный 2 2 2 2 2 3 2 2 5 2 2 2 2 14" xfId="5665"/>
    <cellStyle name="Обычный 2 2 2 2 2 3 2 2 5 2 2 2 2 15" xfId="5666"/>
    <cellStyle name="Обычный 2 2 2 2 2 3 2 2 5 2 2 2 2 16" xfId="5667"/>
    <cellStyle name="Обычный 2 2 2 2 2 3 2 2 5 2 2 2 2 17" xfId="5668"/>
    <cellStyle name="Обычный 2 2 2 2 2 3 2 2 5 2 2 2 2 18" xfId="5669"/>
    <cellStyle name="Обычный 2 2 2 2 2 3 2 2 5 2 2 2 2 19" xfId="5670"/>
    <cellStyle name="Обычный 2 2 2 2 2 3 2 2 5 2 2 2 2 2" xfId="5671"/>
    <cellStyle name="Обычный 2 2 2 2 2 3 2 2 5 2 2 2 2 2 10" xfId="5672"/>
    <cellStyle name="Обычный 2 2 2 2 2 3 2 2 5 2 2 2 2 2 11" xfId="5673"/>
    <cellStyle name="Обычный 2 2 2 2 2 3 2 2 5 2 2 2 2 2 12" xfId="5674"/>
    <cellStyle name="Обычный 2 2 2 2 2 3 2 2 5 2 2 2 2 2 13" xfId="5675"/>
    <cellStyle name="Обычный 2 2 2 2 2 3 2 2 5 2 2 2 2 2 14" xfId="5676"/>
    <cellStyle name="Обычный 2 2 2 2 2 3 2 2 5 2 2 2 2 2 15" xfId="5677"/>
    <cellStyle name="Обычный 2 2 2 2 2 3 2 2 5 2 2 2 2 2 16" xfId="5678"/>
    <cellStyle name="Обычный 2 2 2 2 2 3 2 2 5 2 2 2 2 2 17" xfId="5679"/>
    <cellStyle name="Обычный 2 2 2 2 2 3 2 2 5 2 2 2 2 2 18" xfId="5680"/>
    <cellStyle name="Обычный 2 2 2 2 2 3 2 2 5 2 2 2 2 2 19" xfId="5681"/>
    <cellStyle name="Обычный 2 2 2 2 2 3 2 2 5 2 2 2 2 2 2" xfId="5682"/>
    <cellStyle name="Обычный 2 2 2 2 2 3 2 2 5 2 2 2 2 2 2 2" xfId="5683"/>
    <cellStyle name="Обычный 2 2 2 2 2 3 2 2 5 2 2 2 2 2 2 3" xfId="5684"/>
    <cellStyle name="Обычный 2 2 2 2 2 3 2 2 5 2 2 2 2 2 2 4" xfId="5685"/>
    <cellStyle name="Обычный 2 2 2 2 2 3 2 2 5 2 2 2 2 2 2 5" xfId="5686"/>
    <cellStyle name="Обычный 2 2 2 2 2 3 2 2 5 2 2 2 2 2 2 6" xfId="5687"/>
    <cellStyle name="Обычный 2 2 2 2 2 3 2 2 5 2 2 2 2 2 2 7" xfId="5688"/>
    <cellStyle name="Обычный 2 2 2 2 2 3 2 2 5 2 2 2 2 2 2 8" xfId="5689"/>
    <cellStyle name="Обычный 2 2 2 2 2 3 2 2 5 2 2 2 2 2 3" xfId="5690"/>
    <cellStyle name="Обычный 2 2 2 2 2 3 2 2 5 2 2 2 2 2 3 2" xfId="5691"/>
    <cellStyle name="Обычный 2 2 2 2 2 3 2 2 5 2 2 2 2 2 3 3" xfId="5692"/>
    <cellStyle name="Обычный 2 2 2 2 2 3 2 2 5 2 2 2 2 2 3 4" xfId="5693"/>
    <cellStyle name="Обычный 2 2 2 2 2 3 2 2 5 2 2 2 2 2 3 5" xfId="5694"/>
    <cellStyle name="Обычный 2 2 2 2 2 3 2 2 5 2 2 2 2 2 3 6" xfId="5695"/>
    <cellStyle name="Обычный 2 2 2 2 2 3 2 2 5 2 2 2 2 2 3 7" xfId="5696"/>
    <cellStyle name="Обычный 2 2 2 2 2 3 2 2 5 2 2 2 2 2 3 8" xfId="5697"/>
    <cellStyle name="Обычный 2 2 2 2 2 3 2 2 5 2 2 2 2 2 4" xfId="5698"/>
    <cellStyle name="Обычный 2 2 2 2 2 3 2 2 5 2 2 2 2 2 4 2" xfId="5699"/>
    <cellStyle name="Обычный 2 2 2 2 2 3 2 2 5 2 2 2 2 2 4 3" xfId="5700"/>
    <cellStyle name="Обычный 2 2 2 2 2 3 2 2 5 2 2 2 2 2 4 4" xfId="5701"/>
    <cellStyle name="Обычный 2 2 2 2 2 3 2 2 5 2 2 2 2 2 4 5" xfId="5702"/>
    <cellStyle name="Обычный 2 2 2 2 2 3 2 2 5 2 2 2 2 2 4 6" xfId="5703"/>
    <cellStyle name="Обычный 2 2 2 2 2 3 2 2 5 2 2 2 2 2 4 7" xfId="5704"/>
    <cellStyle name="Обычный 2 2 2 2 2 3 2 2 5 2 2 2 2 2 4 8" xfId="5705"/>
    <cellStyle name="Обычный 2 2 2 2 2 3 2 2 5 2 2 2 2 2 5" xfId="5706"/>
    <cellStyle name="Обычный 2 2 2 2 2 3 2 2 5 2 2 2 2 2 5 2" xfId="5707"/>
    <cellStyle name="Обычный 2 2 2 2 2 3 2 2 5 2 2 2 2 2 5 3" xfId="5708"/>
    <cellStyle name="Обычный 2 2 2 2 2 3 2 2 5 2 2 2 2 2 5 4" xfId="5709"/>
    <cellStyle name="Обычный 2 2 2 2 2 3 2 2 5 2 2 2 2 2 5 5" xfId="5710"/>
    <cellStyle name="Обычный 2 2 2 2 2 3 2 2 5 2 2 2 2 2 5 6" xfId="5711"/>
    <cellStyle name="Обычный 2 2 2 2 2 3 2 2 5 2 2 2 2 2 5 7" xfId="5712"/>
    <cellStyle name="Обычный 2 2 2 2 2 3 2 2 5 2 2 2 2 2 5 8" xfId="5713"/>
    <cellStyle name="Обычный 2 2 2 2 2 3 2 2 5 2 2 2 2 2 6" xfId="5714"/>
    <cellStyle name="Обычный 2 2 2 2 2 3 2 2 5 2 2 2 2 2 6 2" xfId="5715"/>
    <cellStyle name="Обычный 2 2 2 2 2 3 2 2 5 2 2 2 2 2 6 3" xfId="5716"/>
    <cellStyle name="Обычный 2 2 2 2 2 3 2 2 5 2 2 2 2 2 6 4" xfId="5717"/>
    <cellStyle name="Обычный 2 2 2 2 2 3 2 2 5 2 2 2 2 2 6 5" xfId="5718"/>
    <cellStyle name="Обычный 2 2 2 2 2 3 2 2 5 2 2 2 2 2 6 6" xfId="5719"/>
    <cellStyle name="Обычный 2 2 2 2 2 3 2 2 5 2 2 2 2 2 6 7" xfId="5720"/>
    <cellStyle name="Обычный 2 2 2 2 2 3 2 2 5 2 2 2 2 2 6 8" xfId="5721"/>
    <cellStyle name="Обычный 2 2 2 2 2 3 2 2 5 2 2 2 2 2 7" xfId="5722"/>
    <cellStyle name="Обычный 2 2 2 2 2 3 2 2 5 2 2 2 2 2 7 2" xfId="5723"/>
    <cellStyle name="Обычный 2 2 2 2 2 3 2 2 5 2 2 2 2 2 7 3" xfId="5724"/>
    <cellStyle name="Обычный 2 2 2 2 2 3 2 2 5 2 2 2 2 2 7 4" xfId="5725"/>
    <cellStyle name="Обычный 2 2 2 2 2 3 2 2 5 2 2 2 2 2 7 5" xfId="5726"/>
    <cellStyle name="Обычный 2 2 2 2 2 3 2 2 5 2 2 2 2 2 7 6" xfId="5727"/>
    <cellStyle name="Обычный 2 2 2 2 2 3 2 2 5 2 2 2 2 2 7 7" xfId="5728"/>
    <cellStyle name="Обычный 2 2 2 2 2 3 2 2 5 2 2 2 2 2 7 8" xfId="5729"/>
    <cellStyle name="Обычный 2 2 2 2 2 3 2 2 5 2 2 2 2 2 8" xfId="5730"/>
    <cellStyle name="Обычный 2 2 2 2 2 3 2 2 5 2 2 2 2 2 8 2" xfId="5731"/>
    <cellStyle name="Обычный 2 2 2 2 2 3 2 2 5 2 2 2 2 2 8 3" xfId="5732"/>
    <cellStyle name="Обычный 2 2 2 2 2 3 2 2 5 2 2 2 2 2 8 4" xfId="5733"/>
    <cellStyle name="Обычный 2 2 2 2 2 3 2 2 5 2 2 2 2 2 8 5" xfId="5734"/>
    <cellStyle name="Обычный 2 2 2 2 2 3 2 2 5 2 2 2 2 2 8 6" xfId="5735"/>
    <cellStyle name="Обычный 2 2 2 2 2 3 2 2 5 2 2 2 2 2 8 7" xfId="5736"/>
    <cellStyle name="Обычный 2 2 2 2 2 3 2 2 5 2 2 2 2 2 8 8" xfId="5737"/>
    <cellStyle name="Обычный 2 2 2 2 2 3 2 2 5 2 2 2 2 2 9" xfId="5738"/>
    <cellStyle name="Обычный 2 2 2 2 2 3 2 2 5 2 2 2 2 20" xfId="5739"/>
    <cellStyle name="Обычный 2 2 2 2 2 3 2 2 5 2 2 2 2 21" xfId="5740"/>
    <cellStyle name="Обычный 2 2 2 2 2 3 2 2 5 2 2 2 2 22" xfId="5741"/>
    <cellStyle name="Обычный 2 2 2 2 2 3 2 2 5 2 2 2 2 23" xfId="5742"/>
    <cellStyle name="Обычный 2 2 2 2 2 3 2 2 5 2 2 2 2 3" xfId="5743"/>
    <cellStyle name="Обычный 2 2 2 2 2 3 2 2 5 2 2 2 2 3 10" xfId="5744"/>
    <cellStyle name="Обычный 2 2 2 2 2 3 2 2 5 2 2 2 2 3 11" xfId="5745"/>
    <cellStyle name="Обычный 2 2 2 2 2 3 2 2 5 2 2 2 2 3 12" xfId="5746"/>
    <cellStyle name="Обычный 2 2 2 2 2 3 2 2 5 2 2 2 2 3 13" xfId="5747"/>
    <cellStyle name="Обычный 2 2 2 2 2 3 2 2 5 2 2 2 2 3 14" xfId="5748"/>
    <cellStyle name="Обычный 2 2 2 2 2 3 2 2 5 2 2 2 2 3 15" xfId="5749"/>
    <cellStyle name="Обычный 2 2 2 2 2 3 2 2 5 2 2 2 2 3 16" xfId="5750"/>
    <cellStyle name="Обычный 2 2 2 2 2 3 2 2 5 2 2 2 2 3 17" xfId="5751"/>
    <cellStyle name="Обычный 2 2 2 2 2 3 2 2 5 2 2 2 2 3 18" xfId="5752"/>
    <cellStyle name="Обычный 2 2 2 2 2 3 2 2 5 2 2 2 2 3 2" xfId="5753"/>
    <cellStyle name="Обычный 2 2 2 2 2 3 2 2 5 2 2 2 2 3 2 2" xfId="5754"/>
    <cellStyle name="Обычный 2 2 2 2 2 3 2 2 5 2 2 2 2 3 2 3" xfId="5755"/>
    <cellStyle name="Обычный 2 2 2 2 2 3 2 2 5 2 2 2 2 3 2 4" xfId="5756"/>
    <cellStyle name="Обычный 2 2 2 2 2 3 2 2 5 2 2 2 2 3 2 5" xfId="5757"/>
    <cellStyle name="Обычный 2 2 2 2 2 3 2 2 5 2 2 2 2 3 2 6" xfId="5758"/>
    <cellStyle name="Обычный 2 2 2 2 2 3 2 2 5 2 2 2 2 3 2 7" xfId="5759"/>
    <cellStyle name="Обычный 2 2 2 2 2 3 2 2 5 2 2 2 2 3 2 8" xfId="5760"/>
    <cellStyle name="Обычный 2 2 2 2 2 3 2 2 5 2 2 2 2 3 3" xfId="5761"/>
    <cellStyle name="Обычный 2 2 2 2 2 3 2 2 5 2 2 2 2 3 3 2" xfId="5762"/>
    <cellStyle name="Обычный 2 2 2 2 2 3 2 2 5 2 2 2 2 3 3 3" xfId="5763"/>
    <cellStyle name="Обычный 2 2 2 2 2 3 2 2 5 2 2 2 2 3 3 4" xfId="5764"/>
    <cellStyle name="Обычный 2 2 2 2 2 3 2 2 5 2 2 2 2 3 3 5" xfId="5765"/>
    <cellStyle name="Обычный 2 2 2 2 2 3 2 2 5 2 2 2 2 3 3 6" xfId="5766"/>
    <cellStyle name="Обычный 2 2 2 2 2 3 2 2 5 2 2 2 2 3 3 7" xfId="5767"/>
    <cellStyle name="Обычный 2 2 2 2 2 3 2 2 5 2 2 2 2 3 3 8" xfId="5768"/>
    <cellStyle name="Обычный 2 2 2 2 2 3 2 2 5 2 2 2 2 3 4" xfId="5769"/>
    <cellStyle name="Обычный 2 2 2 2 2 3 2 2 5 2 2 2 2 3 4 2" xfId="5770"/>
    <cellStyle name="Обычный 2 2 2 2 2 3 2 2 5 2 2 2 2 3 4 3" xfId="5771"/>
    <cellStyle name="Обычный 2 2 2 2 2 3 2 2 5 2 2 2 2 3 4 4" xfId="5772"/>
    <cellStyle name="Обычный 2 2 2 2 2 3 2 2 5 2 2 2 2 3 4 5" xfId="5773"/>
    <cellStyle name="Обычный 2 2 2 2 2 3 2 2 5 2 2 2 2 3 4 6" xfId="5774"/>
    <cellStyle name="Обычный 2 2 2 2 2 3 2 2 5 2 2 2 2 3 4 7" xfId="5775"/>
    <cellStyle name="Обычный 2 2 2 2 2 3 2 2 5 2 2 2 2 3 4 8" xfId="5776"/>
    <cellStyle name="Обычный 2 2 2 2 2 3 2 2 5 2 2 2 2 3 5" xfId="5777"/>
    <cellStyle name="Обычный 2 2 2 2 2 3 2 2 5 2 2 2 2 3 5 2" xfId="5778"/>
    <cellStyle name="Обычный 2 2 2 2 2 3 2 2 5 2 2 2 2 3 5 3" xfId="5779"/>
    <cellStyle name="Обычный 2 2 2 2 2 3 2 2 5 2 2 2 2 3 5 4" xfId="5780"/>
    <cellStyle name="Обычный 2 2 2 2 2 3 2 2 5 2 2 2 2 3 5 5" xfId="5781"/>
    <cellStyle name="Обычный 2 2 2 2 2 3 2 2 5 2 2 2 2 3 5 6" xfId="5782"/>
    <cellStyle name="Обычный 2 2 2 2 2 3 2 2 5 2 2 2 2 3 5 7" xfId="5783"/>
    <cellStyle name="Обычный 2 2 2 2 2 3 2 2 5 2 2 2 2 3 5 8" xfId="5784"/>
    <cellStyle name="Обычный 2 2 2 2 2 3 2 2 5 2 2 2 2 3 6" xfId="5785"/>
    <cellStyle name="Обычный 2 2 2 2 2 3 2 2 5 2 2 2 2 3 6 2" xfId="5786"/>
    <cellStyle name="Обычный 2 2 2 2 2 3 2 2 5 2 2 2 2 3 6 3" xfId="5787"/>
    <cellStyle name="Обычный 2 2 2 2 2 3 2 2 5 2 2 2 2 3 6 4" xfId="5788"/>
    <cellStyle name="Обычный 2 2 2 2 2 3 2 2 5 2 2 2 2 3 6 5" xfId="5789"/>
    <cellStyle name="Обычный 2 2 2 2 2 3 2 2 5 2 2 2 2 3 6 6" xfId="5790"/>
    <cellStyle name="Обычный 2 2 2 2 2 3 2 2 5 2 2 2 2 3 6 7" xfId="5791"/>
    <cellStyle name="Обычный 2 2 2 2 2 3 2 2 5 2 2 2 2 3 6 8" xfId="5792"/>
    <cellStyle name="Обычный 2 2 2 2 2 3 2 2 5 2 2 2 2 3 7" xfId="5793"/>
    <cellStyle name="Обычный 2 2 2 2 2 3 2 2 5 2 2 2 2 3 7 2" xfId="5794"/>
    <cellStyle name="Обычный 2 2 2 2 2 3 2 2 5 2 2 2 2 3 7 3" xfId="5795"/>
    <cellStyle name="Обычный 2 2 2 2 2 3 2 2 5 2 2 2 2 3 7 4" xfId="5796"/>
    <cellStyle name="Обычный 2 2 2 2 2 3 2 2 5 2 2 2 2 3 7 5" xfId="5797"/>
    <cellStyle name="Обычный 2 2 2 2 2 3 2 2 5 2 2 2 2 3 7 6" xfId="5798"/>
    <cellStyle name="Обычный 2 2 2 2 2 3 2 2 5 2 2 2 2 3 7 7" xfId="5799"/>
    <cellStyle name="Обычный 2 2 2 2 2 3 2 2 5 2 2 2 2 3 7 8" xfId="5800"/>
    <cellStyle name="Обычный 2 2 2 2 2 3 2 2 5 2 2 2 2 3 8" xfId="5801"/>
    <cellStyle name="Обычный 2 2 2 2 2 3 2 2 5 2 2 2 2 3 8 2" xfId="5802"/>
    <cellStyle name="Обычный 2 2 2 2 2 3 2 2 5 2 2 2 2 3 8 3" xfId="5803"/>
    <cellStyle name="Обычный 2 2 2 2 2 3 2 2 5 2 2 2 2 3 8 4" xfId="5804"/>
    <cellStyle name="Обычный 2 2 2 2 2 3 2 2 5 2 2 2 2 3 8 5" xfId="5805"/>
    <cellStyle name="Обычный 2 2 2 2 2 3 2 2 5 2 2 2 2 3 8 6" xfId="5806"/>
    <cellStyle name="Обычный 2 2 2 2 2 3 2 2 5 2 2 2 2 3 8 7" xfId="5807"/>
    <cellStyle name="Обычный 2 2 2 2 2 3 2 2 5 2 2 2 2 3 8 8" xfId="5808"/>
    <cellStyle name="Обычный 2 2 2 2 2 3 2 2 5 2 2 2 2 3 9" xfId="5809"/>
    <cellStyle name="Обычный 2 2 2 2 2 3 2 2 5 2 2 2 2 4" xfId="5810"/>
    <cellStyle name="Обычный 2 2 2 2 2 3 2 2 5 2 2 2 2 4 2" xfId="5811"/>
    <cellStyle name="Обычный 2 2 2 2 2 3 2 2 5 2 2 2 2 4 3" xfId="5812"/>
    <cellStyle name="Обычный 2 2 2 2 2 3 2 2 5 2 2 2 2 4 4" xfId="5813"/>
    <cellStyle name="Обычный 2 2 2 2 2 3 2 2 5 2 2 2 2 4 5" xfId="5814"/>
    <cellStyle name="Обычный 2 2 2 2 2 3 2 2 5 2 2 2 2 4 6" xfId="5815"/>
    <cellStyle name="Обычный 2 2 2 2 2 3 2 2 5 2 2 2 2 4 7" xfId="5816"/>
    <cellStyle name="Обычный 2 2 2 2 2 3 2 2 5 2 2 2 2 4 8" xfId="5817"/>
    <cellStyle name="Обычный 2 2 2 2 2 3 2 2 5 2 2 2 2 5" xfId="5818"/>
    <cellStyle name="Обычный 2 2 2 2 2 3 2 2 5 2 2 2 2 5 2" xfId="5819"/>
    <cellStyle name="Обычный 2 2 2 2 2 3 2 2 5 2 2 2 2 5 3" xfId="5820"/>
    <cellStyle name="Обычный 2 2 2 2 2 3 2 2 5 2 2 2 2 5 4" xfId="5821"/>
    <cellStyle name="Обычный 2 2 2 2 2 3 2 2 5 2 2 2 2 5 5" xfId="5822"/>
    <cellStyle name="Обычный 2 2 2 2 2 3 2 2 5 2 2 2 2 5 6" xfId="5823"/>
    <cellStyle name="Обычный 2 2 2 2 2 3 2 2 5 2 2 2 2 5 7" xfId="5824"/>
    <cellStyle name="Обычный 2 2 2 2 2 3 2 2 5 2 2 2 2 5 8" xfId="5825"/>
    <cellStyle name="Обычный 2 2 2 2 2 3 2 2 5 2 2 2 2 6" xfId="5826"/>
    <cellStyle name="Обычный 2 2 2 2 2 3 2 2 5 2 2 2 2 6 2" xfId="5827"/>
    <cellStyle name="Обычный 2 2 2 2 2 3 2 2 5 2 2 2 2 6 3" xfId="5828"/>
    <cellStyle name="Обычный 2 2 2 2 2 3 2 2 5 2 2 2 2 6 4" xfId="5829"/>
    <cellStyle name="Обычный 2 2 2 2 2 3 2 2 5 2 2 2 2 6 5" xfId="5830"/>
    <cellStyle name="Обычный 2 2 2 2 2 3 2 2 5 2 2 2 2 6 6" xfId="5831"/>
    <cellStyle name="Обычный 2 2 2 2 2 3 2 2 5 2 2 2 2 6 7" xfId="5832"/>
    <cellStyle name="Обычный 2 2 2 2 2 3 2 2 5 2 2 2 2 6 8" xfId="5833"/>
    <cellStyle name="Обычный 2 2 2 2 2 3 2 2 5 2 2 2 2 7" xfId="5834"/>
    <cellStyle name="Обычный 2 2 2 2 2 3 2 2 5 2 2 2 2 7 2" xfId="5835"/>
    <cellStyle name="Обычный 2 2 2 2 2 3 2 2 5 2 2 2 2 7 3" xfId="5836"/>
    <cellStyle name="Обычный 2 2 2 2 2 3 2 2 5 2 2 2 2 7 4" xfId="5837"/>
    <cellStyle name="Обычный 2 2 2 2 2 3 2 2 5 2 2 2 2 7 5" xfId="5838"/>
    <cellStyle name="Обычный 2 2 2 2 2 3 2 2 5 2 2 2 2 7 6" xfId="5839"/>
    <cellStyle name="Обычный 2 2 2 2 2 3 2 2 5 2 2 2 2 7 7" xfId="5840"/>
    <cellStyle name="Обычный 2 2 2 2 2 3 2 2 5 2 2 2 2 7 8" xfId="5841"/>
    <cellStyle name="Обычный 2 2 2 2 2 3 2 2 5 2 2 2 2 8" xfId="5842"/>
    <cellStyle name="Обычный 2 2 2 2 2 3 2 2 5 2 2 2 2 8 2" xfId="5843"/>
    <cellStyle name="Обычный 2 2 2 2 2 3 2 2 5 2 2 2 2 8 3" xfId="5844"/>
    <cellStyle name="Обычный 2 2 2 2 2 3 2 2 5 2 2 2 2 8 4" xfId="5845"/>
    <cellStyle name="Обычный 2 2 2 2 2 3 2 2 5 2 2 2 2 8 5" xfId="5846"/>
    <cellStyle name="Обычный 2 2 2 2 2 3 2 2 5 2 2 2 2 8 6" xfId="5847"/>
    <cellStyle name="Обычный 2 2 2 2 2 3 2 2 5 2 2 2 2 8 7" xfId="5848"/>
    <cellStyle name="Обычный 2 2 2 2 2 3 2 2 5 2 2 2 2 8 8" xfId="5849"/>
    <cellStyle name="Обычный 2 2 2 2 2 3 2 2 5 2 2 2 2 9" xfId="5850"/>
    <cellStyle name="Обычный 2 2 2 2 2 3 2 2 5 2 2 2 2 9 2" xfId="5851"/>
    <cellStyle name="Обычный 2 2 2 2 2 3 2 2 5 2 2 2 2 9 3" xfId="5852"/>
    <cellStyle name="Обычный 2 2 2 2 2 3 2 2 5 2 2 2 2 9 4" xfId="5853"/>
    <cellStyle name="Обычный 2 2 2 2 2 3 2 2 5 2 2 2 2 9 5" xfId="5854"/>
    <cellStyle name="Обычный 2 2 2 2 2 3 2 2 5 2 2 2 2 9 6" xfId="5855"/>
    <cellStyle name="Обычный 2 2 2 2 2 3 2 2 5 2 2 2 2 9 7" xfId="5856"/>
    <cellStyle name="Обычный 2 2 2 2 2 3 2 2 5 2 2 2 2 9 8" xfId="5857"/>
    <cellStyle name="Обычный 2 2 2 2 2 3 2 2 5 2 2 2 20" xfId="5858"/>
    <cellStyle name="Обычный 2 2 2 2 2 3 2 2 5 2 2 2 21" xfId="5859"/>
    <cellStyle name="Обычный 2 2 2 2 2 3 2 2 5 2 2 2 22" xfId="5860"/>
    <cellStyle name="Обычный 2 2 2 2 2 3 2 2 5 2 2 2 23" xfId="5861"/>
    <cellStyle name="Обычный 2 2 2 2 2 3 2 2 5 2 2 2 24" xfId="5862"/>
    <cellStyle name="Обычный 2 2 2 2 2 3 2 2 5 2 2 2 25" xfId="5863"/>
    <cellStyle name="Обычный 2 2 2 2 2 3 2 2 5 2 2 2 3" xfId="5864"/>
    <cellStyle name="Обычный 2 2 2 2 2 3 2 2 5 2 2 2 3 10" xfId="5865"/>
    <cellStyle name="Обычный 2 2 2 2 2 3 2 2 5 2 2 2 3 10 2" xfId="5866"/>
    <cellStyle name="Обычный 2 2 2 2 2 3 2 2 5 2 2 2 3 10 3" xfId="5867"/>
    <cellStyle name="Обычный 2 2 2 2 2 3 2 2 5 2 2 2 3 10 4" xfId="5868"/>
    <cellStyle name="Обычный 2 2 2 2 2 3 2 2 5 2 2 2 3 10 5" xfId="5869"/>
    <cellStyle name="Обычный 2 2 2 2 2 3 2 2 5 2 2 2 3 10 6" xfId="5870"/>
    <cellStyle name="Обычный 2 2 2 2 2 3 2 2 5 2 2 2 3 10 7" xfId="5871"/>
    <cellStyle name="Обычный 2 2 2 2 2 3 2 2 5 2 2 2 3 10 8" xfId="5872"/>
    <cellStyle name="Обычный 2 2 2 2 2 3 2 2 5 2 2 2 3 11" xfId="5873"/>
    <cellStyle name="Обычный 2 2 2 2 2 3 2 2 5 2 2 2 3 12" xfId="5874"/>
    <cellStyle name="Обычный 2 2 2 2 2 3 2 2 5 2 2 2 3 13" xfId="5875"/>
    <cellStyle name="Обычный 2 2 2 2 2 3 2 2 5 2 2 2 3 14" xfId="5876"/>
    <cellStyle name="Обычный 2 2 2 2 2 3 2 2 5 2 2 2 3 15" xfId="5877"/>
    <cellStyle name="Обычный 2 2 2 2 2 3 2 2 5 2 2 2 3 16" xfId="5878"/>
    <cellStyle name="Обычный 2 2 2 2 2 3 2 2 5 2 2 2 3 17" xfId="5879"/>
    <cellStyle name="Обычный 2 2 2 2 2 3 2 2 5 2 2 2 3 18" xfId="5880"/>
    <cellStyle name="Обычный 2 2 2 2 2 3 2 2 5 2 2 2 3 19" xfId="5881"/>
    <cellStyle name="Обычный 2 2 2 2 2 3 2 2 5 2 2 2 3 2" xfId="5882"/>
    <cellStyle name="Обычный 2 2 2 2 2 3 2 2 5 2 2 2 3 2 10" xfId="5883"/>
    <cellStyle name="Обычный 2 2 2 2 2 3 2 2 5 2 2 2 3 2 11" xfId="5884"/>
    <cellStyle name="Обычный 2 2 2 2 2 3 2 2 5 2 2 2 3 2 12" xfId="5885"/>
    <cellStyle name="Обычный 2 2 2 2 2 3 2 2 5 2 2 2 3 2 13" xfId="5886"/>
    <cellStyle name="Обычный 2 2 2 2 2 3 2 2 5 2 2 2 3 2 14" xfId="5887"/>
    <cellStyle name="Обычный 2 2 2 2 2 3 2 2 5 2 2 2 3 2 15" xfId="5888"/>
    <cellStyle name="Обычный 2 2 2 2 2 3 2 2 5 2 2 2 3 2 16" xfId="5889"/>
    <cellStyle name="Обычный 2 2 2 2 2 3 2 2 5 2 2 2 3 2 17" xfId="5890"/>
    <cellStyle name="Обычный 2 2 2 2 2 3 2 2 5 2 2 2 3 2 18" xfId="5891"/>
    <cellStyle name="Обычный 2 2 2 2 2 3 2 2 5 2 2 2 3 2 19" xfId="5892"/>
    <cellStyle name="Обычный 2 2 2 2 2 3 2 2 5 2 2 2 3 2 2" xfId="5893"/>
    <cellStyle name="Обычный 2 2 2 2 2 3 2 2 5 2 2 2 3 2 2 2" xfId="5894"/>
    <cellStyle name="Обычный 2 2 2 2 2 3 2 2 5 2 2 2 3 2 2 3" xfId="5895"/>
    <cellStyle name="Обычный 2 2 2 2 2 3 2 2 5 2 2 2 3 2 2 4" xfId="5896"/>
    <cellStyle name="Обычный 2 2 2 2 2 3 2 2 5 2 2 2 3 2 2 5" xfId="5897"/>
    <cellStyle name="Обычный 2 2 2 2 2 3 2 2 5 2 2 2 3 2 2 6" xfId="5898"/>
    <cellStyle name="Обычный 2 2 2 2 2 3 2 2 5 2 2 2 3 2 2 7" xfId="5899"/>
    <cellStyle name="Обычный 2 2 2 2 2 3 2 2 5 2 2 2 3 2 2 8" xfId="5900"/>
    <cellStyle name="Обычный 2 2 2 2 2 3 2 2 5 2 2 2 3 2 3" xfId="5901"/>
    <cellStyle name="Обычный 2 2 2 2 2 3 2 2 5 2 2 2 3 2 3 2" xfId="5902"/>
    <cellStyle name="Обычный 2 2 2 2 2 3 2 2 5 2 2 2 3 2 3 3" xfId="5903"/>
    <cellStyle name="Обычный 2 2 2 2 2 3 2 2 5 2 2 2 3 2 3 4" xfId="5904"/>
    <cellStyle name="Обычный 2 2 2 2 2 3 2 2 5 2 2 2 3 2 3 5" xfId="5905"/>
    <cellStyle name="Обычный 2 2 2 2 2 3 2 2 5 2 2 2 3 2 3 6" xfId="5906"/>
    <cellStyle name="Обычный 2 2 2 2 2 3 2 2 5 2 2 2 3 2 3 7" xfId="5907"/>
    <cellStyle name="Обычный 2 2 2 2 2 3 2 2 5 2 2 2 3 2 3 8" xfId="5908"/>
    <cellStyle name="Обычный 2 2 2 2 2 3 2 2 5 2 2 2 3 2 4" xfId="5909"/>
    <cellStyle name="Обычный 2 2 2 2 2 3 2 2 5 2 2 2 3 2 4 2" xfId="5910"/>
    <cellStyle name="Обычный 2 2 2 2 2 3 2 2 5 2 2 2 3 2 4 3" xfId="5911"/>
    <cellStyle name="Обычный 2 2 2 2 2 3 2 2 5 2 2 2 3 2 4 4" xfId="5912"/>
    <cellStyle name="Обычный 2 2 2 2 2 3 2 2 5 2 2 2 3 2 4 5" xfId="5913"/>
    <cellStyle name="Обычный 2 2 2 2 2 3 2 2 5 2 2 2 3 2 4 6" xfId="5914"/>
    <cellStyle name="Обычный 2 2 2 2 2 3 2 2 5 2 2 2 3 2 4 7" xfId="5915"/>
    <cellStyle name="Обычный 2 2 2 2 2 3 2 2 5 2 2 2 3 2 4 8" xfId="5916"/>
    <cellStyle name="Обычный 2 2 2 2 2 3 2 2 5 2 2 2 3 2 5" xfId="5917"/>
    <cellStyle name="Обычный 2 2 2 2 2 3 2 2 5 2 2 2 3 2 5 2" xfId="5918"/>
    <cellStyle name="Обычный 2 2 2 2 2 3 2 2 5 2 2 2 3 2 5 3" xfId="5919"/>
    <cellStyle name="Обычный 2 2 2 2 2 3 2 2 5 2 2 2 3 2 5 4" xfId="5920"/>
    <cellStyle name="Обычный 2 2 2 2 2 3 2 2 5 2 2 2 3 2 5 5" xfId="5921"/>
    <cellStyle name="Обычный 2 2 2 2 2 3 2 2 5 2 2 2 3 2 5 6" xfId="5922"/>
    <cellStyle name="Обычный 2 2 2 2 2 3 2 2 5 2 2 2 3 2 5 7" xfId="5923"/>
    <cellStyle name="Обычный 2 2 2 2 2 3 2 2 5 2 2 2 3 2 5 8" xfId="5924"/>
    <cellStyle name="Обычный 2 2 2 2 2 3 2 2 5 2 2 2 3 2 6" xfId="5925"/>
    <cellStyle name="Обычный 2 2 2 2 2 3 2 2 5 2 2 2 3 2 6 2" xfId="5926"/>
    <cellStyle name="Обычный 2 2 2 2 2 3 2 2 5 2 2 2 3 2 6 3" xfId="5927"/>
    <cellStyle name="Обычный 2 2 2 2 2 3 2 2 5 2 2 2 3 2 6 4" xfId="5928"/>
    <cellStyle name="Обычный 2 2 2 2 2 3 2 2 5 2 2 2 3 2 6 5" xfId="5929"/>
    <cellStyle name="Обычный 2 2 2 2 2 3 2 2 5 2 2 2 3 2 6 6" xfId="5930"/>
    <cellStyle name="Обычный 2 2 2 2 2 3 2 2 5 2 2 2 3 2 6 7" xfId="5931"/>
    <cellStyle name="Обычный 2 2 2 2 2 3 2 2 5 2 2 2 3 2 6 8" xfId="5932"/>
    <cellStyle name="Обычный 2 2 2 2 2 3 2 2 5 2 2 2 3 2 7" xfId="5933"/>
    <cellStyle name="Обычный 2 2 2 2 2 3 2 2 5 2 2 2 3 2 7 2" xfId="5934"/>
    <cellStyle name="Обычный 2 2 2 2 2 3 2 2 5 2 2 2 3 2 7 3" xfId="5935"/>
    <cellStyle name="Обычный 2 2 2 2 2 3 2 2 5 2 2 2 3 2 7 4" xfId="5936"/>
    <cellStyle name="Обычный 2 2 2 2 2 3 2 2 5 2 2 2 3 2 7 5" xfId="5937"/>
    <cellStyle name="Обычный 2 2 2 2 2 3 2 2 5 2 2 2 3 2 7 6" xfId="5938"/>
    <cellStyle name="Обычный 2 2 2 2 2 3 2 2 5 2 2 2 3 2 7 7" xfId="5939"/>
    <cellStyle name="Обычный 2 2 2 2 2 3 2 2 5 2 2 2 3 2 7 8" xfId="5940"/>
    <cellStyle name="Обычный 2 2 2 2 2 3 2 2 5 2 2 2 3 2 8" xfId="5941"/>
    <cellStyle name="Обычный 2 2 2 2 2 3 2 2 5 2 2 2 3 2 8 2" xfId="5942"/>
    <cellStyle name="Обычный 2 2 2 2 2 3 2 2 5 2 2 2 3 2 8 3" xfId="5943"/>
    <cellStyle name="Обычный 2 2 2 2 2 3 2 2 5 2 2 2 3 2 8 4" xfId="5944"/>
    <cellStyle name="Обычный 2 2 2 2 2 3 2 2 5 2 2 2 3 2 8 5" xfId="5945"/>
    <cellStyle name="Обычный 2 2 2 2 2 3 2 2 5 2 2 2 3 2 8 6" xfId="5946"/>
    <cellStyle name="Обычный 2 2 2 2 2 3 2 2 5 2 2 2 3 2 8 7" xfId="5947"/>
    <cellStyle name="Обычный 2 2 2 2 2 3 2 2 5 2 2 2 3 2 8 8" xfId="5948"/>
    <cellStyle name="Обычный 2 2 2 2 2 3 2 2 5 2 2 2 3 2 9" xfId="5949"/>
    <cellStyle name="Обычный 2 2 2 2 2 3 2 2 5 2 2 2 3 20" xfId="5950"/>
    <cellStyle name="Обычный 2 2 2 2 2 3 2 2 5 2 2 2 3 21" xfId="5951"/>
    <cellStyle name="Обычный 2 2 2 2 2 3 2 2 5 2 2 2 3 3" xfId="5952"/>
    <cellStyle name="Обычный 2 2 2 2 2 3 2 2 5 2 2 2 3 3 10" xfId="5953"/>
    <cellStyle name="Обычный 2 2 2 2 2 3 2 2 5 2 2 2 3 3 11" xfId="5954"/>
    <cellStyle name="Обычный 2 2 2 2 2 3 2 2 5 2 2 2 3 3 12" xfId="5955"/>
    <cellStyle name="Обычный 2 2 2 2 2 3 2 2 5 2 2 2 3 3 13" xfId="5956"/>
    <cellStyle name="Обычный 2 2 2 2 2 3 2 2 5 2 2 2 3 3 14" xfId="5957"/>
    <cellStyle name="Обычный 2 2 2 2 2 3 2 2 5 2 2 2 3 3 15" xfId="5958"/>
    <cellStyle name="Обычный 2 2 2 2 2 3 2 2 5 2 2 2 3 3 16" xfId="5959"/>
    <cellStyle name="Обычный 2 2 2 2 2 3 2 2 5 2 2 2 3 3 17" xfId="5960"/>
    <cellStyle name="Обычный 2 2 2 2 2 3 2 2 5 2 2 2 3 3 18" xfId="5961"/>
    <cellStyle name="Обычный 2 2 2 2 2 3 2 2 5 2 2 2 3 3 2" xfId="5962"/>
    <cellStyle name="Обычный 2 2 2 2 2 3 2 2 5 2 2 2 3 3 2 2" xfId="5963"/>
    <cellStyle name="Обычный 2 2 2 2 2 3 2 2 5 2 2 2 3 3 2 3" xfId="5964"/>
    <cellStyle name="Обычный 2 2 2 2 2 3 2 2 5 2 2 2 3 3 2 4" xfId="5965"/>
    <cellStyle name="Обычный 2 2 2 2 2 3 2 2 5 2 2 2 3 3 2 5" xfId="5966"/>
    <cellStyle name="Обычный 2 2 2 2 2 3 2 2 5 2 2 2 3 3 2 6" xfId="5967"/>
    <cellStyle name="Обычный 2 2 2 2 2 3 2 2 5 2 2 2 3 3 2 7" xfId="5968"/>
    <cellStyle name="Обычный 2 2 2 2 2 3 2 2 5 2 2 2 3 3 2 8" xfId="5969"/>
    <cellStyle name="Обычный 2 2 2 2 2 3 2 2 5 2 2 2 3 3 3" xfId="5970"/>
    <cellStyle name="Обычный 2 2 2 2 2 3 2 2 5 2 2 2 3 3 3 2" xfId="5971"/>
    <cellStyle name="Обычный 2 2 2 2 2 3 2 2 5 2 2 2 3 3 3 3" xfId="5972"/>
    <cellStyle name="Обычный 2 2 2 2 2 3 2 2 5 2 2 2 3 3 3 4" xfId="5973"/>
    <cellStyle name="Обычный 2 2 2 2 2 3 2 2 5 2 2 2 3 3 3 5" xfId="5974"/>
    <cellStyle name="Обычный 2 2 2 2 2 3 2 2 5 2 2 2 3 3 3 6" xfId="5975"/>
    <cellStyle name="Обычный 2 2 2 2 2 3 2 2 5 2 2 2 3 3 3 7" xfId="5976"/>
    <cellStyle name="Обычный 2 2 2 2 2 3 2 2 5 2 2 2 3 3 3 8" xfId="5977"/>
    <cellStyle name="Обычный 2 2 2 2 2 3 2 2 5 2 2 2 3 3 4" xfId="5978"/>
    <cellStyle name="Обычный 2 2 2 2 2 3 2 2 5 2 2 2 3 3 4 2" xfId="5979"/>
    <cellStyle name="Обычный 2 2 2 2 2 3 2 2 5 2 2 2 3 3 4 3" xfId="5980"/>
    <cellStyle name="Обычный 2 2 2 2 2 3 2 2 5 2 2 2 3 3 4 4" xfId="5981"/>
    <cellStyle name="Обычный 2 2 2 2 2 3 2 2 5 2 2 2 3 3 4 5" xfId="5982"/>
    <cellStyle name="Обычный 2 2 2 2 2 3 2 2 5 2 2 2 3 3 4 6" xfId="5983"/>
    <cellStyle name="Обычный 2 2 2 2 2 3 2 2 5 2 2 2 3 3 4 7" xfId="5984"/>
    <cellStyle name="Обычный 2 2 2 2 2 3 2 2 5 2 2 2 3 3 4 8" xfId="5985"/>
    <cellStyle name="Обычный 2 2 2 2 2 3 2 2 5 2 2 2 3 3 5" xfId="5986"/>
    <cellStyle name="Обычный 2 2 2 2 2 3 2 2 5 2 2 2 3 3 5 2" xfId="5987"/>
    <cellStyle name="Обычный 2 2 2 2 2 3 2 2 5 2 2 2 3 3 5 3" xfId="5988"/>
    <cellStyle name="Обычный 2 2 2 2 2 3 2 2 5 2 2 2 3 3 5 4" xfId="5989"/>
    <cellStyle name="Обычный 2 2 2 2 2 3 2 2 5 2 2 2 3 3 5 5" xfId="5990"/>
    <cellStyle name="Обычный 2 2 2 2 2 3 2 2 5 2 2 2 3 3 5 6" xfId="5991"/>
    <cellStyle name="Обычный 2 2 2 2 2 3 2 2 5 2 2 2 3 3 5 7" xfId="5992"/>
    <cellStyle name="Обычный 2 2 2 2 2 3 2 2 5 2 2 2 3 3 5 8" xfId="5993"/>
    <cellStyle name="Обычный 2 2 2 2 2 3 2 2 5 2 2 2 3 3 6" xfId="5994"/>
    <cellStyle name="Обычный 2 2 2 2 2 3 2 2 5 2 2 2 3 3 6 2" xfId="5995"/>
    <cellStyle name="Обычный 2 2 2 2 2 3 2 2 5 2 2 2 3 3 6 3" xfId="5996"/>
    <cellStyle name="Обычный 2 2 2 2 2 3 2 2 5 2 2 2 3 3 6 4" xfId="5997"/>
    <cellStyle name="Обычный 2 2 2 2 2 3 2 2 5 2 2 2 3 3 6 5" xfId="5998"/>
    <cellStyle name="Обычный 2 2 2 2 2 3 2 2 5 2 2 2 3 3 6 6" xfId="5999"/>
    <cellStyle name="Обычный 2 2 2 2 2 3 2 2 5 2 2 2 3 3 6 7" xfId="6000"/>
    <cellStyle name="Обычный 2 2 2 2 2 3 2 2 5 2 2 2 3 3 6 8" xfId="6001"/>
    <cellStyle name="Обычный 2 2 2 2 2 3 2 2 5 2 2 2 3 3 7" xfId="6002"/>
    <cellStyle name="Обычный 2 2 2 2 2 3 2 2 5 2 2 2 3 3 7 2" xfId="6003"/>
    <cellStyle name="Обычный 2 2 2 2 2 3 2 2 5 2 2 2 3 3 7 3" xfId="6004"/>
    <cellStyle name="Обычный 2 2 2 2 2 3 2 2 5 2 2 2 3 3 7 4" xfId="6005"/>
    <cellStyle name="Обычный 2 2 2 2 2 3 2 2 5 2 2 2 3 3 7 5" xfId="6006"/>
    <cellStyle name="Обычный 2 2 2 2 2 3 2 2 5 2 2 2 3 3 7 6" xfId="6007"/>
    <cellStyle name="Обычный 2 2 2 2 2 3 2 2 5 2 2 2 3 3 7 7" xfId="6008"/>
    <cellStyle name="Обычный 2 2 2 2 2 3 2 2 5 2 2 2 3 3 7 8" xfId="6009"/>
    <cellStyle name="Обычный 2 2 2 2 2 3 2 2 5 2 2 2 3 3 8" xfId="6010"/>
    <cellStyle name="Обычный 2 2 2 2 2 3 2 2 5 2 2 2 3 3 8 2" xfId="6011"/>
    <cellStyle name="Обычный 2 2 2 2 2 3 2 2 5 2 2 2 3 3 8 3" xfId="6012"/>
    <cellStyle name="Обычный 2 2 2 2 2 3 2 2 5 2 2 2 3 3 8 4" xfId="6013"/>
    <cellStyle name="Обычный 2 2 2 2 2 3 2 2 5 2 2 2 3 3 8 5" xfId="6014"/>
    <cellStyle name="Обычный 2 2 2 2 2 3 2 2 5 2 2 2 3 3 8 6" xfId="6015"/>
    <cellStyle name="Обычный 2 2 2 2 2 3 2 2 5 2 2 2 3 3 8 7" xfId="6016"/>
    <cellStyle name="Обычный 2 2 2 2 2 3 2 2 5 2 2 2 3 3 8 8" xfId="6017"/>
    <cellStyle name="Обычный 2 2 2 2 2 3 2 2 5 2 2 2 3 3 9" xfId="6018"/>
    <cellStyle name="Обычный 2 2 2 2 2 3 2 2 5 2 2 2 3 4" xfId="6019"/>
    <cellStyle name="Обычный 2 2 2 2 2 3 2 2 5 2 2 2 3 4 2" xfId="6020"/>
    <cellStyle name="Обычный 2 2 2 2 2 3 2 2 5 2 2 2 3 4 3" xfId="6021"/>
    <cellStyle name="Обычный 2 2 2 2 2 3 2 2 5 2 2 2 3 4 4" xfId="6022"/>
    <cellStyle name="Обычный 2 2 2 2 2 3 2 2 5 2 2 2 3 4 5" xfId="6023"/>
    <cellStyle name="Обычный 2 2 2 2 2 3 2 2 5 2 2 2 3 4 6" xfId="6024"/>
    <cellStyle name="Обычный 2 2 2 2 2 3 2 2 5 2 2 2 3 4 7" xfId="6025"/>
    <cellStyle name="Обычный 2 2 2 2 2 3 2 2 5 2 2 2 3 4 8" xfId="6026"/>
    <cellStyle name="Обычный 2 2 2 2 2 3 2 2 5 2 2 2 3 5" xfId="6027"/>
    <cellStyle name="Обычный 2 2 2 2 2 3 2 2 5 2 2 2 3 5 2" xfId="6028"/>
    <cellStyle name="Обычный 2 2 2 2 2 3 2 2 5 2 2 2 3 5 3" xfId="6029"/>
    <cellStyle name="Обычный 2 2 2 2 2 3 2 2 5 2 2 2 3 5 4" xfId="6030"/>
    <cellStyle name="Обычный 2 2 2 2 2 3 2 2 5 2 2 2 3 5 5" xfId="6031"/>
    <cellStyle name="Обычный 2 2 2 2 2 3 2 2 5 2 2 2 3 5 6" xfId="6032"/>
    <cellStyle name="Обычный 2 2 2 2 2 3 2 2 5 2 2 2 3 5 7" xfId="6033"/>
    <cellStyle name="Обычный 2 2 2 2 2 3 2 2 5 2 2 2 3 5 8" xfId="6034"/>
    <cellStyle name="Обычный 2 2 2 2 2 3 2 2 5 2 2 2 3 6" xfId="6035"/>
    <cellStyle name="Обычный 2 2 2 2 2 3 2 2 5 2 2 2 3 6 2" xfId="6036"/>
    <cellStyle name="Обычный 2 2 2 2 2 3 2 2 5 2 2 2 3 6 3" xfId="6037"/>
    <cellStyle name="Обычный 2 2 2 2 2 3 2 2 5 2 2 2 3 6 4" xfId="6038"/>
    <cellStyle name="Обычный 2 2 2 2 2 3 2 2 5 2 2 2 3 6 5" xfId="6039"/>
    <cellStyle name="Обычный 2 2 2 2 2 3 2 2 5 2 2 2 3 6 6" xfId="6040"/>
    <cellStyle name="Обычный 2 2 2 2 2 3 2 2 5 2 2 2 3 6 7" xfId="6041"/>
    <cellStyle name="Обычный 2 2 2 2 2 3 2 2 5 2 2 2 3 6 8" xfId="6042"/>
    <cellStyle name="Обычный 2 2 2 2 2 3 2 2 5 2 2 2 3 7" xfId="6043"/>
    <cellStyle name="Обычный 2 2 2 2 2 3 2 2 5 2 2 2 3 7 2" xfId="6044"/>
    <cellStyle name="Обычный 2 2 2 2 2 3 2 2 5 2 2 2 3 7 3" xfId="6045"/>
    <cellStyle name="Обычный 2 2 2 2 2 3 2 2 5 2 2 2 3 7 4" xfId="6046"/>
    <cellStyle name="Обычный 2 2 2 2 2 3 2 2 5 2 2 2 3 7 5" xfId="6047"/>
    <cellStyle name="Обычный 2 2 2 2 2 3 2 2 5 2 2 2 3 7 6" xfId="6048"/>
    <cellStyle name="Обычный 2 2 2 2 2 3 2 2 5 2 2 2 3 7 7" xfId="6049"/>
    <cellStyle name="Обычный 2 2 2 2 2 3 2 2 5 2 2 2 3 7 8" xfId="6050"/>
    <cellStyle name="Обычный 2 2 2 2 2 3 2 2 5 2 2 2 3 8" xfId="6051"/>
    <cellStyle name="Обычный 2 2 2 2 2 3 2 2 5 2 2 2 3 8 2" xfId="6052"/>
    <cellStyle name="Обычный 2 2 2 2 2 3 2 2 5 2 2 2 3 8 3" xfId="6053"/>
    <cellStyle name="Обычный 2 2 2 2 2 3 2 2 5 2 2 2 3 8 4" xfId="6054"/>
    <cellStyle name="Обычный 2 2 2 2 2 3 2 2 5 2 2 2 3 8 5" xfId="6055"/>
    <cellStyle name="Обычный 2 2 2 2 2 3 2 2 5 2 2 2 3 8 6" xfId="6056"/>
    <cellStyle name="Обычный 2 2 2 2 2 3 2 2 5 2 2 2 3 8 7" xfId="6057"/>
    <cellStyle name="Обычный 2 2 2 2 2 3 2 2 5 2 2 2 3 8 8" xfId="6058"/>
    <cellStyle name="Обычный 2 2 2 2 2 3 2 2 5 2 2 2 3 9" xfId="6059"/>
    <cellStyle name="Обычный 2 2 2 2 2 3 2 2 5 2 2 2 3 9 2" xfId="6060"/>
    <cellStyle name="Обычный 2 2 2 2 2 3 2 2 5 2 2 2 3 9 3" xfId="6061"/>
    <cellStyle name="Обычный 2 2 2 2 2 3 2 2 5 2 2 2 3 9 4" xfId="6062"/>
    <cellStyle name="Обычный 2 2 2 2 2 3 2 2 5 2 2 2 3 9 5" xfId="6063"/>
    <cellStyle name="Обычный 2 2 2 2 2 3 2 2 5 2 2 2 3 9 6" xfId="6064"/>
    <cellStyle name="Обычный 2 2 2 2 2 3 2 2 5 2 2 2 3 9 7" xfId="6065"/>
    <cellStyle name="Обычный 2 2 2 2 2 3 2 2 5 2 2 2 3 9 8" xfId="6066"/>
    <cellStyle name="Обычный 2 2 2 2 2 3 2 2 5 2 2 2 4" xfId="6067"/>
    <cellStyle name="Обычный 2 2 2 2 2 3 2 2 5 2 2 2 4 10" xfId="6068"/>
    <cellStyle name="Обычный 2 2 2 2 2 3 2 2 5 2 2 2 4 11" xfId="6069"/>
    <cellStyle name="Обычный 2 2 2 2 2 3 2 2 5 2 2 2 4 12" xfId="6070"/>
    <cellStyle name="Обычный 2 2 2 2 2 3 2 2 5 2 2 2 4 13" xfId="6071"/>
    <cellStyle name="Обычный 2 2 2 2 2 3 2 2 5 2 2 2 4 14" xfId="6072"/>
    <cellStyle name="Обычный 2 2 2 2 2 3 2 2 5 2 2 2 4 15" xfId="6073"/>
    <cellStyle name="Обычный 2 2 2 2 2 3 2 2 5 2 2 2 4 16" xfId="6074"/>
    <cellStyle name="Обычный 2 2 2 2 2 3 2 2 5 2 2 2 4 17" xfId="6075"/>
    <cellStyle name="Обычный 2 2 2 2 2 3 2 2 5 2 2 2 4 18" xfId="6076"/>
    <cellStyle name="Обычный 2 2 2 2 2 3 2 2 5 2 2 2 4 19" xfId="6077"/>
    <cellStyle name="Обычный 2 2 2 2 2 3 2 2 5 2 2 2 4 2" xfId="6078"/>
    <cellStyle name="Обычный 2 2 2 2 2 3 2 2 5 2 2 2 4 2 2" xfId="6079"/>
    <cellStyle name="Обычный 2 2 2 2 2 3 2 2 5 2 2 2 4 2 3" xfId="6080"/>
    <cellStyle name="Обычный 2 2 2 2 2 3 2 2 5 2 2 2 4 2 4" xfId="6081"/>
    <cellStyle name="Обычный 2 2 2 2 2 3 2 2 5 2 2 2 4 2 5" xfId="6082"/>
    <cellStyle name="Обычный 2 2 2 2 2 3 2 2 5 2 2 2 4 2 6" xfId="6083"/>
    <cellStyle name="Обычный 2 2 2 2 2 3 2 2 5 2 2 2 4 2 7" xfId="6084"/>
    <cellStyle name="Обычный 2 2 2 2 2 3 2 2 5 2 2 2 4 2 8" xfId="6085"/>
    <cellStyle name="Обычный 2 2 2 2 2 3 2 2 5 2 2 2 4 3" xfId="6086"/>
    <cellStyle name="Обычный 2 2 2 2 2 3 2 2 5 2 2 2 4 3 2" xfId="6087"/>
    <cellStyle name="Обычный 2 2 2 2 2 3 2 2 5 2 2 2 4 3 3" xfId="6088"/>
    <cellStyle name="Обычный 2 2 2 2 2 3 2 2 5 2 2 2 4 3 4" xfId="6089"/>
    <cellStyle name="Обычный 2 2 2 2 2 3 2 2 5 2 2 2 4 3 5" xfId="6090"/>
    <cellStyle name="Обычный 2 2 2 2 2 3 2 2 5 2 2 2 4 3 6" xfId="6091"/>
    <cellStyle name="Обычный 2 2 2 2 2 3 2 2 5 2 2 2 4 3 7" xfId="6092"/>
    <cellStyle name="Обычный 2 2 2 2 2 3 2 2 5 2 2 2 4 3 8" xfId="6093"/>
    <cellStyle name="Обычный 2 2 2 2 2 3 2 2 5 2 2 2 4 4" xfId="6094"/>
    <cellStyle name="Обычный 2 2 2 2 2 3 2 2 5 2 2 2 4 4 2" xfId="6095"/>
    <cellStyle name="Обычный 2 2 2 2 2 3 2 2 5 2 2 2 4 4 3" xfId="6096"/>
    <cellStyle name="Обычный 2 2 2 2 2 3 2 2 5 2 2 2 4 4 4" xfId="6097"/>
    <cellStyle name="Обычный 2 2 2 2 2 3 2 2 5 2 2 2 4 4 5" xfId="6098"/>
    <cellStyle name="Обычный 2 2 2 2 2 3 2 2 5 2 2 2 4 4 6" xfId="6099"/>
    <cellStyle name="Обычный 2 2 2 2 2 3 2 2 5 2 2 2 4 4 7" xfId="6100"/>
    <cellStyle name="Обычный 2 2 2 2 2 3 2 2 5 2 2 2 4 4 8" xfId="6101"/>
    <cellStyle name="Обычный 2 2 2 2 2 3 2 2 5 2 2 2 4 5" xfId="6102"/>
    <cellStyle name="Обычный 2 2 2 2 2 3 2 2 5 2 2 2 4 5 2" xfId="6103"/>
    <cellStyle name="Обычный 2 2 2 2 2 3 2 2 5 2 2 2 4 5 3" xfId="6104"/>
    <cellStyle name="Обычный 2 2 2 2 2 3 2 2 5 2 2 2 4 5 4" xfId="6105"/>
    <cellStyle name="Обычный 2 2 2 2 2 3 2 2 5 2 2 2 4 5 5" xfId="6106"/>
    <cellStyle name="Обычный 2 2 2 2 2 3 2 2 5 2 2 2 4 5 6" xfId="6107"/>
    <cellStyle name="Обычный 2 2 2 2 2 3 2 2 5 2 2 2 4 5 7" xfId="6108"/>
    <cellStyle name="Обычный 2 2 2 2 2 3 2 2 5 2 2 2 4 5 8" xfId="6109"/>
    <cellStyle name="Обычный 2 2 2 2 2 3 2 2 5 2 2 2 4 6" xfId="6110"/>
    <cellStyle name="Обычный 2 2 2 2 2 3 2 2 5 2 2 2 4 6 2" xfId="6111"/>
    <cellStyle name="Обычный 2 2 2 2 2 3 2 2 5 2 2 2 4 6 3" xfId="6112"/>
    <cellStyle name="Обычный 2 2 2 2 2 3 2 2 5 2 2 2 4 6 4" xfId="6113"/>
    <cellStyle name="Обычный 2 2 2 2 2 3 2 2 5 2 2 2 4 6 5" xfId="6114"/>
    <cellStyle name="Обычный 2 2 2 2 2 3 2 2 5 2 2 2 4 6 6" xfId="6115"/>
    <cellStyle name="Обычный 2 2 2 2 2 3 2 2 5 2 2 2 4 6 7" xfId="6116"/>
    <cellStyle name="Обычный 2 2 2 2 2 3 2 2 5 2 2 2 4 6 8" xfId="6117"/>
    <cellStyle name="Обычный 2 2 2 2 2 3 2 2 5 2 2 2 4 7" xfId="6118"/>
    <cellStyle name="Обычный 2 2 2 2 2 3 2 2 5 2 2 2 4 7 2" xfId="6119"/>
    <cellStyle name="Обычный 2 2 2 2 2 3 2 2 5 2 2 2 4 7 3" xfId="6120"/>
    <cellStyle name="Обычный 2 2 2 2 2 3 2 2 5 2 2 2 4 7 4" xfId="6121"/>
    <cellStyle name="Обычный 2 2 2 2 2 3 2 2 5 2 2 2 4 7 5" xfId="6122"/>
    <cellStyle name="Обычный 2 2 2 2 2 3 2 2 5 2 2 2 4 7 6" xfId="6123"/>
    <cellStyle name="Обычный 2 2 2 2 2 3 2 2 5 2 2 2 4 7 7" xfId="6124"/>
    <cellStyle name="Обычный 2 2 2 2 2 3 2 2 5 2 2 2 4 7 8" xfId="6125"/>
    <cellStyle name="Обычный 2 2 2 2 2 3 2 2 5 2 2 2 4 8" xfId="6126"/>
    <cellStyle name="Обычный 2 2 2 2 2 3 2 2 5 2 2 2 4 8 2" xfId="6127"/>
    <cellStyle name="Обычный 2 2 2 2 2 3 2 2 5 2 2 2 4 8 3" xfId="6128"/>
    <cellStyle name="Обычный 2 2 2 2 2 3 2 2 5 2 2 2 4 8 4" xfId="6129"/>
    <cellStyle name="Обычный 2 2 2 2 2 3 2 2 5 2 2 2 4 8 5" xfId="6130"/>
    <cellStyle name="Обычный 2 2 2 2 2 3 2 2 5 2 2 2 4 8 6" xfId="6131"/>
    <cellStyle name="Обычный 2 2 2 2 2 3 2 2 5 2 2 2 4 8 7" xfId="6132"/>
    <cellStyle name="Обычный 2 2 2 2 2 3 2 2 5 2 2 2 4 8 8" xfId="6133"/>
    <cellStyle name="Обычный 2 2 2 2 2 3 2 2 5 2 2 2 4 9" xfId="6134"/>
    <cellStyle name="Обычный 2 2 2 2 2 3 2 2 5 2 2 2 5" xfId="6135"/>
    <cellStyle name="Обычный 2 2 2 2 2 3 2 2 5 2 2 2 5 10" xfId="6136"/>
    <cellStyle name="Обычный 2 2 2 2 2 3 2 2 5 2 2 2 5 11" xfId="6137"/>
    <cellStyle name="Обычный 2 2 2 2 2 3 2 2 5 2 2 2 5 12" xfId="6138"/>
    <cellStyle name="Обычный 2 2 2 2 2 3 2 2 5 2 2 2 5 13" xfId="6139"/>
    <cellStyle name="Обычный 2 2 2 2 2 3 2 2 5 2 2 2 5 14" xfId="6140"/>
    <cellStyle name="Обычный 2 2 2 2 2 3 2 2 5 2 2 2 5 15" xfId="6141"/>
    <cellStyle name="Обычный 2 2 2 2 2 3 2 2 5 2 2 2 5 16" xfId="6142"/>
    <cellStyle name="Обычный 2 2 2 2 2 3 2 2 5 2 2 2 5 17" xfId="6143"/>
    <cellStyle name="Обычный 2 2 2 2 2 3 2 2 5 2 2 2 5 18" xfId="6144"/>
    <cellStyle name="Обычный 2 2 2 2 2 3 2 2 5 2 2 2 5 2" xfId="6145"/>
    <cellStyle name="Обычный 2 2 2 2 2 3 2 2 5 2 2 2 5 2 2" xfId="6146"/>
    <cellStyle name="Обычный 2 2 2 2 2 3 2 2 5 2 2 2 5 2 3" xfId="6147"/>
    <cellStyle name="Обычный 2 2 2 2 2 3 2 2 5 2 2 2 5 2 4" xfId="6148"/>
    <cellStyle name="Обычный 2 2 2 2 2 3 2 2 5 2 2 2 5 2 5" xfId="6149"/>
    <cellStyle name="Обычный 2 2 2 2 2 3 2 2 5 2 2 2 5 2 6" xfId="6150"/>
    <cellStyle name="Обычный 2 2 2 2 2 3 2 2 5 2 2 2 5 2 7" xfId="6151"/>
    <cellStyle name="Обычный 2 2 2 2 2 3 2 2 5 2 2 2 5 2 8" xfId="6152"/>
    <cellStyle name="Обычный 2 2 2 2 2 3 2 2 5 2 2 2 5 3" xfId="6153"/>
    <cellStyle name="Обычный 2 2 2 2 2 3 2 2 5 2 2 2 5 3 2" xfId="6154"/>
    <cellStyle name="Обычный 2 2 2 2 2 3 2 2 5 2 2 2 5 3 3" xfId="6155"/>
    <cellStyle name="Обычный 2 2 2 2 2 3 2 2 5 2 2 2 5 3 4" xfId="6156"/>
    <cellStyle name="Обычный 2 2 2 2 2 3 2 2 5 2 2 2 5 3 5" xfId="6157"/>
    <cellStyle name="Обычный 2 2 2 2 2 3 2 2 5 2 2 2 5 3 6" xfId="6158"/>
    <cellStyle name="Обычный 2 2 2 2 2 3 2 2 5 2 2 2 5 3 7" xfId="6159"/>
    <cellStyle name="Обычный 2 2 2 2 2 3 2 2 5 2 2 2 5 3 8" xfId="6160"/>
    <cellStyle name="Обычный 2 2 2 2 2 3 2 2 5 2 2 2 5 4" xfId="6161"/>
    <cellStyle name="Обычный 2 2 2 2 2 3 2 2 5 2 2 2 5 4 2" xfId="6162"/>
    <cellStyle name="Обычный 2 2 2 2 2 3 2 2 5 2 2 2 5 4 3" xfId="6163"/>
    <cellStyle name="Обычный 2 2 2 2 2 3 2 2 5 2 2 2 5 4 4" xfId="6164"/>
    <cellStyle name="Обычный 2 2 2 2 2 3 2 2 5 2 2 2 5 4 5" xfId="6165"/>
    <cellStyle name="Обычный 2 2 2 2 2 3 2 2 5 2 2 2 5 4 6" xfId="6166"/>
    <cellStyle name="Обычный 2 2 2 2 2 3 2 2 5 2 2 2 5 4 7" xfId="6167"/>
    <cellStyle name="Обычный 2 2 2 2 2 3 2 2 5 2 2 2 5 4 8" xfId="6168"/>
    <cellStyle name="Обычный 2 2 2 2 2 3 2 2 5 2 2 2 5 5" xfId="6169"/>
    <cellStyle name="Обычный 2 2 2 2 2 3 2 2 5 2 2 2 5 5 2" xfId="6170"/>
    <cellStyle name="Обычный 2 2 2 2 2 3 2 2 5 2 2 2 5 5 3" xfId="6171"/>
    <cellStyle name="Обычный 2 2 2 2 2 3 2 2 5 2 2 2 5 5 4" xfId="6172"/>
    <cellStyle name="Обычный 2 2 2 2 2 3 2 2 5 2 2 2 5 5 5" xfId="6173"/>
    <cellStyle name="Обычный 2 2 2 2 2 3 2 2 5 2 2 2 5 5 6" xfId="6174"/>
    <cellStyle name="Обычный 2 2 2 2 2 3 2 2 5 2 2 2 5 5 7" xfId="6175"/>
    <cellStyle name="Обычный 2 2 2 2 2 3 2 2 5 2 2 2 5 5 8" xfId="6176"/>
    <cellStyle name="Обычный 2 2 2 2 2 3 2 2 5 2 2 2 5 6" xfId="6177"/>
    <cellStyle name="Обычный 2 2 2 2 2 3 2 2 5 2 2 2 5 6 2" xfId="6178"/>
    <cellStyle name="Обычный 2 2 2 2 2 3 2 2 5 2 2 2 5 6 3" xfId="6179"/>
    <cellStyle name="Обычный 2 2 2 2 2 3 2 2 5 2 2 2 5 6 4" xfId="6180"/>
    <cellStyle name="Обычный 2 2 2 2 2 3 2 2 5 2 2 2 5 6 5" xfId="6181"/>
    <cellStyle name="Обычный 2 2 2 2 2 3 2 2 5 2 2 2 5 6 6" xfId="6182"/>
    <cellStyle name="Обычный 2 2 2 2 2 3 2 2 5 2 2 2 5 6 7" xfId="6183"/>
    <cellStyle name="Обычный 2 2 2 2 2 3 2 2 5 2 2 2 5 6 8" xfId="6184"/>
    <cellStyle name="Обычный 2 2 2 2 2 3 2 2 5 2 2 2 5 7" xfId="6185"/>
    <cellStyle name="Обычный 2 2 2 2 2 3 2 2 5 2 2 2 5 7 2" xfId="6186"/>
    <cellStyle name="Обычный 2 2 2 2 2 3 2 2 5 2 2 2 5 7 3" xfId="6187"/>
    <cellStyle name="Обычный 2 2 2 2 2 3 2 2 5 2 2 2 5 7 4" xfId="6188"/>
    <cellStyle name="Обычный 2 2 2 2 2 3 2 2 5 2 2 2 5 7 5" xfId="6189"/>
    <cellStyle name="Обычный 2 2 2 2 2 3 2 2 5 2 2 2 5 7 6" xfId="6190"/>
    <cellStyle name="Обычный 2 2 2 2 2 3 2 2 5 2 2 2 5 7 7" xfId="6191"/>
    <cellStyle name="Обычный 2 2 2 2 2 3 2 2 5 2 2 2 5 7 8" xfId="6192"/>
    <cellStyle name="Обычный 2 2 2 2 2 3 2 2 5 2 2 2 5 8" xfId="6193"/>
    <cellStyle name="Обычный 2 2 2 2 2 3 2 2 5 2 2 2 5 8 2" xfId="6194"/>
    <cellStyle name="Обычный 2 2 2 2 2 3 2 2 5 2 2 2 5 8 3" xfId="6195"/>
    <cellStyle name="Обычный 2 2 2 2 2 3 2 2 5 2 2 2 5 8 4" xfId="6196"/>
    <cellStyle name="Обычный 2 2 2 2 2 3 2 2 5 2 2 2 5 8 5" xfId="6197"/>
    <cellStyle name="Обычный 2 2 2 2 2 3 2 2 5 2 2 2 5 8 6" xfId="6198"/>
    <cellStyle name="Обычный 2 2 2 2 2 3 2 2 5 2 2 2 5 8 7" xfId="6199"/>
    <cellStyle name="Обычный 2 2 2 2 2 3 2 2 5 2 2 2 5 8 8" xfId="6200"/>
    <cellStyle name="Обычный 2 2 2 2 2 3 2 2 5 2 2 2 5 9" xfId="6201"/>
    <cellStyle name="Обычный 2 2 2 2 2 3 2 2 5 2 2 2 6" xfId="6202"/>
    <cellStyle name="Обычный 2 2 2 2 2 3 2 2 5 2 2 2 6 2" xfId="6203"/>
    <cellStyle name="Обычный 2 2 2 2 2 3 2 2 5 2 2 2 6 3" xfId="6204"/>
    <cellStyle name="Обычный 2 2 2 2 2 3 2 2 5 2 2 2 6 4" xfId="6205"/>
    <cellStyle name="Обычный 2 2 2 2 2 3 2 2 5 2 2 2 6 5" xfId="6206"/>
    <cellStyle name="Обычный 2 2 2 2 2 3 2 2 5 2 2 2 6 6" xfId="6207"/>
    <cellStyle name="Обычный 2 2 2 2 2 3 2 2 5 2 2 2 6 7" xfId="6208"/>
    <cellStyle name="Обычный 2 2 2 2 2 3 2 2 5 2 2 2 6 8" xfId="6209"/>
    <cellStyle name="Обычный 2 2 2 2 2 3 2 2 5 2 2 2 7" xfId="6210"/>
    <cellStyle name="Обычный 2 2 2 2 2 3 2 2 5 2 2 2 7 2" xfId="6211"/>
    <cellStyle name="Обычный 2 2 2 2 2 3 2 2 5 2 2 2 7 3" xfId="6212"/>
    <cellStyle name="Обычный 2 2 2 2 2 3 2 2 5 2 2 2 7 4" xfId="6213"/>
    <cellStyle name="Обычный 2 2 2 2 2 3 2 2 5 2 2 2 7 5" xfId="6214"/>
    <cellStyle name="Обычный 2 2 2 2 2 3 2 2 5 2 2 2 7 6" xfId="6215"/>
    <cellStyle name="Обычный 2 2 2 2 2 3 2 2 5 2 2 2 7 7" xfId="6216"/>
    <cellStyle name="Обычный 2 2 2 2 2 3 2 2 5 2 2 2 7 8" xfId="6217"/>
    <cellStyle name="Обычный 2 2 2 2 2 3 2 2 5 2 2 2 8" xfId="6218"/>
    <cellStyle name="Обычный 2 2 2 2 2 3 2 2 5 2 2 2 8 2" xfId="6219"/>
    <cellStyle name="Обычный 2 2 2 2 2 3 2 2 5 2 2 2 8 3" xfId="6220"/>
    <cellStyle name="Обычный 2 2 2 2 2 3 2 2 5 2 2 2 8 4" xfId="6221"/>
    <cellStyle name="Обычный 2 2 2 2 2 3 2 2 5 2 2 2 8 5" xfId="6222"/>
    <cellStyle name="Обычный 2 2 2 2 2 3 2 2 5 2 2 2 8 6" xfId="6223"/>
    <cellStyle name="Обычный 2 2 2 2 2 3 2 2 5 2 2 2 8 7" xfId="6224"/>
    <cellStyle name="Обычный 2 2 2 2 2 3 2 2 5 2 2 2 8 8" xfId="6225"/>
    <cellStyle name="Обычный 2 2 2 2 2 3 2 2 5 2 2 2 9" xfId="6226"/>
    <cellStyle name="Обычный 2 2 2 2 2 3 2 2 5 2 2 2 9 2" xfId="6227"/>
    <cellStyle name="Обычный 2 2 2 2 2 3 2 2 5 2 2 2 9 3" xfId="6228"/>
    <cellStyle name="Обычный 2 2 2 2 2 3 2 2 5 2 2 2 9 4" xfId="6229"/>
    <cellStyle name="Обычный 2 2 2 2 2 3 2 2 5 2 2 2 9 5" xfId="6230"/>
    <cellStyle name="Обычный 2 2 2 2 2 3 2 2 5 2 2 2 9 6" xfId="6231"/>
    <cellStyle name="Обычный 2 2 2 2 2 3 2 2 5 2 2 2 9 7" xfId="6232"/>
    <cellStyle name="Обычный 2 2 2 2 2 3 2 2 5 2 2 2 9 8" xfId="6233"/>
    <cellStyle name="Обычный 2 2 2 2 2 3 2 2 5 2 2 20" xfId="6234"/>
    <cellStyle name="Обычный 2 2 2 2 2 3 2 2 5 2 2 21" xfId="6235"/>
    <cellStyle name="Обычный 2 2 2 2 2 3 2 2 5 2 2 22" xfId="6236"/>
    <cellStyle name="Обычный 2 2 2 2 2 3 2 2 5 2 2 23" xfId="6237"/>
    <cellStyle name="Обычный 2 2 2 2 2 3 2 2 5 2 2 24" xfId="6238"/>
    <cellStyle name="Обычный 2 2 2 2 2 3 2 2 5 2 2 3" xfId="6239"/>
    <cellStyle name="Обычный 2 2 2 2 2 3 2 2 5 2 2 3 10" xfId="6240"/>
    <cellStyle name="Обычный 2 2 2 2 2 3 2 2 5 2 2 3 11" xfId="6241"/>
    <cellStyle name="Обычный 2 2 2 2 2 3 2 2 5 2 2 3 12" xfId="6242"/>
    <cellStyle name="Обычный 2 2 2 2 2 3 2 2 5 2 2 3 13" xfId="6243"/>
    <cellStyle name="Обычный 2 2 2 2 2 3 2 2 5 2 2 3 14" xfId="6244"/>
    <cellStyle name="Обычный 2 2 2 2 2 3 2 2 5 2 2 3 15" xfId="6245"/>
    <cellStyle name="Обычный 2 2 2 2 2 3 2 2 5 2 2 3 16" xfId="6246"/>
    <cellStyle name="Обычный 2 2 2 2 2 3 2 2 5 2 2 3 17" xfId="6247"/>
    <cellStyle name="Обычный 2 2 2 2 2 3 2 2 5 2 2 3 18" xfId="6248"/>
    <cellStyle name="Обычный 2 2 2 2 2 3 2 2 5 2 2 3 19" xfId="6249"/>
    <cellStyle name="Обычный 2 2 2 2 2 3 2 2 5 2 2 3 2" xfId="6250"/>
    <cellStyle name="Обычный 2 2 2 2 2 3 2 2 5 2 2 3 2 2" xfId="6251"/>
    <cellStyle name="Обычный 2 2 2 2 2 3 2 2 5 2 2 3 2 3" xfId="6252"/>
    <cellStyle name="Обычный 2 2 2 2 2 3 2 2 5 2 2 3 2 4" xfId="6253"/>
    <cellStyle name="Обычный 2 2 2 2 2 3 2 2 5 2 2 3 2 5" xfId="6254"/>
    <cellStyle name="Обычный 2 2 2 2 2 3 2 2 5 2 2 3 2 6" xfId="6255"/>
    <cellStyle name="Обычный 2 2 2 2 2 3 2 2 5 2 2 3 2 7" xfId="6256"/>
    <cellStyle name="Обычный 2 2 2 2 2 3 2 2 5 2 2 3 2 8" xfId="6257"/>
    <cellStyle name="Обычный 2 2 2 2 2 3 2 2 5 2 2 3 2 9" xfId="6258"/>
    <cellStyle name="Обычный 2 2 2 2 2 3 2 2 5 2 2 3 3" xfId="6259"/>
    <cellStyle name="Обычный 2 2 2 2 2 3 2 2 5 2 2 3 3 2" xfId="6260"/>
    <cellStyle name="Обычный 2 2 2 2 2 3 2 2 5 2 2 3 3 3" xfId="6261"/>
    <cellStyle name="Обычный 2 2 2 2 2 3 2 2 5 2 2 3 3 4" xfId="6262"/>
    <cellStyle name="Обычный 2 2 2 2 2 3 2 2 5 2 2 3 3 5" xfId="6263"/>
    <cellStyle name="Обычный 2 2 2 2 2 3 2 2 5 2 2 3 3 6" xfId="6264"/>
    <cellStyle name="Обычный 2 2 2 2 2 3 2 2 5 2 2 3 3 7" xfId="6265"/>
    <cellStyle name="Обычный 2 2 2 2 2 3 2 2 5 2 2 3 3 8" xfId="6266"/>
    <cellStyle name="Обычный 2 2 2 2 2 3 2 2 5 2 2 3 4" xfId="6267"/>
    <cellStyle name="Обычный 2 2 2 2 2 3 2 2 5 2 2 3 4 2" xfId="6268"/>
    <cellStyle name="Обычный 2 2 2 2 2 3 2 2 5 2 2 3 4 3" xfId="6269"/>
    <cellStyle name="Обычный 2 2 2 2 2 3 2 2 5 2 2 3 4 4" xfId="6270"/>
    <cellStyle name="Обычный 2 2 2 2 2 3 2 2 5 2 2 3 4 5" xfId="6271"/>
    <cellStyle name="Обычный 2 2 2 2 2 3 2 2 5 2 2 3 4 6" xfId="6272"/>
    <cellStyle name="Обычный 2 2 2 2 2 3 2 2 5 2 2 3 4 7" xfId="6273"/>
    <cellStyle name="Обычный 2 2 2 2 2 3 2 2 5 2 2 3 4 8" xfId="6274"/>
    <cellStyle name="Обычный 2 2 2 2 2 3 2 2 5 2 2 3 5" xfId="6275"/>
    <cellStyle name="Обычный 2 2 2 2 2 3 2 2 5 2 2 3 5 2" xfId="6276"/>
    <cellStyle name="Обычный 2 2 2 2 2 3 2 2 5 2 2 3 5 3" xfId="6277"/>
    <cellStyle name="Обычный 2 2 2 2 2 3 2 2 5 2 2 3 5 4" xfId="6278"/>
    <cellStyle name="Обычный 2 2 2 2 2 3 2 2 5 2 2 3 5 5" xfId="6279"/>
    <cellStyle name="Обычный 2 2 2 2 2 3 2 2 5 2 2 3 5 6" xfId="6280"/>
    <cellStyle name="Обычный 2 2 2 2 2 3 2 2 5 2 2 3 5 7" xfId="6281"/>
    <cellStyle name="Обычный 2 2 2 2 2 3 2 2 5 2 2 3 5 8" xfId="6282"/>
    <cellStyle name="Обычный 2 2 2 2 2 3 2 2 5 2 2 3 6" xfId="6283"/>
    <cellStyle name="Обычный 2 2 2 2 2 3 2 2 5 2 2 3 6 2" xfId="6284"/>
    <cellStyle name="Обычный 2 2 2 2 2 3 2 2 5 2 2 3 6 3" xfId="6285"/>
    <cellStyle name="Обычный 2 2 2 2 2 3 2 2 5 2 2 3 6 4" xfId="6286"/>
    <cellStyle name="Обычный 2 2 2 2 2 3 2 2 5 2 2 3 6 5" xfId="6287"/>
    <cellStyle name="Обычный 2 2 2 2 2 3 2 2 5 2 2 3 6 6" xfId="6288"/>
    <cellStyle name="Обычный 2 2 2 2 2 3 2 2 5 2 2 3 6 7" xfId="6289"/>
    <cellStyle name="Обычный 2 2 2 2 2 3 2 2 5 2 2 3 6 8" xfId="6290"/>
    <cellStyle name="Обычный 2 2 2 2 2 3 2 2 5 2 2 3 7" xfId="6291"/>
    <cellStyle name="Обычный 2 2 2 2 2 3 2 2 5 2 2 3 7 2" xfId="6292"/>
    <cellStyle name="Обычный 2 2 2 2 2 3 2 2 5 2 2 3 7 3" xfId="6293"/>
    <cellStyle name="Обычный 2 2 2 2 2 3 2 2 5 2 2 3 7 4" xfId="6294"/>
    <cellStyle name="Обычный 2 2 2 2 2 3 2 2 5 2 2 3 7 5" xfId="6295"/>
    <cellStyle name="Обычный 2 2 2 2 2 3 2 2 5 2 2 3 7 6" xfId="6296"/>
    <cellStyle name="Обычный 2 2 2 2 2 3 2 2 5 2 2 3 7 7" xfId="6297"/>
    <cellStyle name="Обычный 2 2 2 2 2 3 2 2 5 2 2 3 7 8" xfId="6298"/>
    <cellStyle name="Обычный 2 2 2 2 2 3 2 2 5 2 2 3 8" xfId="6299"/>
    <cellStyle name="Обычный 2 2 2 2 2 3 2 2 5 2 2 3 8 2" xfId="6300"/>
    <cellStyle name="Обычный 2 2 2 2 2 3 2 2 5 2 2 3 8 3" xfId="6301"/>
    <cellStyle name="Обычный 2 2 2 2 2 3 2 2 5 2 2 3 8 4" xfId="6302"/>
    <cellStyle name="Обычный 2 2 2 2 2 3 2 2 5 2 2 3 8 5" xfId="6303"/>
    <cellStyle name="Обычный 2 2 2 2 2 3 2 2 5 2 2 3 8 6" xfId="6304"/>
    <cellStyle name="Обычный 2 2 2 2 2 3 2 2 5 2 2 3 8 7" xfId="6305"/>
    <cellStyle name="Обычный 2 2 2 2 2 3 2 2 5 2 2 3 8 8" xfId="6306"/>
    <cellStyle name="Обычный 2 2 2 2 2 3 2 2 5 2 2 3 9" xfId="6307"/>
    <cellStyle name="Обычный 2 2 2 2 2 3 2 2 5 2 2 4" xfId="6308"/>
    <cellStyle name="Обычный 2 2 2 2 2 3 2 2 5 2 2 4 10" xfId="6309"/>
    <cellStyle name="Обычный 2 2 2 2 2 3 2 2 5 2 2 4 11" xfId="6310"/>
    <cellStyle name="Обычный 2 2 2 2 2 3 2 2 5 2 2 4 12" xfId="6311"/>
    <cellStyle name="Обычный 2 2 2 2 2 3 2 2 5 2 2 4 13" xfId="6312"/>
    <cellStyle name="Обычный 2 2 2 2 2 3 2 2 5 2 2 4 14" xfId="6313"/>
    <cellStyle name="Обычный 2 2 2 2 2 3 2 2 5 2 2 4 15" xfId="6314"/>
    <cellStyle name="Обычный 2 2 2 2 2 3 2 2 5 2 2 4 16" xfId="6315"/>
    <cellStyle name="Обычный 2 2 2 2 2 3 2 2 5 2 2 4 17" xfId="6316"/>
    <cellStyle name="Обычный 2 2 2 2 2 3 2 2 5 2 2 4 18" xfId="6317"/>
    <cellStyle name="Обычный 2 2 2 2 2 3 2 2 5 2 2 4 19" xfId="6318"/>
    <cellStyle name="Обычный 2 2 2 2 2 3 2 2 5 2 2 4 2" xfId="6319"/>
    <cellStyle name="Обычный 2 2 2 2 2 3 2 2 5 2 2 4 2 2" xfId="6320"/>
    <cellStyle name="Обычный 2 2 2 2 2 3 2 2 5 2 2 4 2 3" xfId="6321"/>
    <cellStyle name="Обычный 2 2 2 2 2 3 2 2 5 2 2 4 2 4" xfId="6322"/>
    <cellStyle name="Обычный 2 2 2 2 2 3 2 2 5 2 2 4 2 5" xfId="6323"/>
    <cellStyle name="Обычный 2 2 2 2 2 3 2 2 5 2 2 4 2 6" xfId="6324"/>
    <cellStyle name="Обычный 2 2 2 2 2 3 2 2 5 2 2 4 2 7" xfId="6325"/>
    <cellStyle name="Обычный 2 2 2 2 2 3 2 2 5 2 2 4 2 8" xfId="6326"/>
    <cellStyle name="Обычный 2 2 2 2 2 3 2 2 5 2 2 4 3" xfId="6327"/>
    <cellStyle name="Обычный 2 2 2 2 2 3 2 2 5 2 2 4 3 2" xfId="6328"/>
    <cellStyle name="Обычный 2 2 2 2 2 3 2 2 5 2 2 4 3 3" xfId="6329"/>
    <cellStyle name="Обычный 2 2 2 2 2 3 2 2 5 2 2 4 3 4" xfId="6330"/>
    <cellStyle name="Обычный 2 2 2 2 2 3 2 2 5 2 2 4 3 5" xfId="6331"/>
    <cellStyle name="Обычный 2 2 2 2 2 3 2 2 5 2 2 4 3 6" xfId="6332"/>
    <cellStyle name="Обычный 2 2 2 2 2 3 2 2 5 2 2 4 3 7" xfId="6333"/>
    <cellStyle name="Обычный 2 2 2 2 2 3 2 2 5 2 2 4 3 8" xfId="6334"/>
    <cellStyle name="Обычный 2 2 2 2 2 3 2 2 5 2 2 4 4" xfId="6335"/>
    <cellStyle name="Обычный 2 2 2 2 2 3 2 2 5 2 2 4 4 2" xfId="6336"/>
    <cellStyle name="Обычный 2 2 2 2 2 3 2 2 5 2 2 4 4 3" xfId="6337"/>
    <cellStyle name="Обычный 2 2 2 2 2 3 2 2 5 2 2 4 4 4" xfId="6338"/>
    <cellStyle name="Обычный 2 2 2 2 2 3 2 2 5 2 2 4 4 5" xfId="6339"/>
    <cellStyle name="Обычный 2 2 2 2 2 3 2 2 5 2 2 4 4 6" xfId="6340"/>
    <cellStyle name="Обычный 2 2 2 2 2 3 2 2 5 2 2 4 4 7" xfId="6341"/>
    <cellStyle name="Обычный 2 2 2 2 2 3 2 2 5 2 2 4 4 8" xfId="6342"/>
    <cellStyle name="Обычный 2 2 2 2 2 3 2 2 5 2 2 4 5" xfId="6343"/>
    <cellStyle name="Обычный 2 2 2 2 2 3 2 2 5 2 2 4 5 2" xfId="6344"/>
    <cellStyle name="Обычный 2 2 2 2 2 3 2 2 5 2 2 4 5 3" xfId="6345"/>
    <cellStyle name="Обычный 2 2 2 2 2 3 2 2 5 2 2 4 5 4" xfId="6346"/>
    <cellStyle name="Обычный 2 2 2 2 2 3 2 2 5 2 2 4 5 5" xfId="6347"/>
    <cellStyle name="Обычный 2 2 2 2 2 3 2 2 5 2 2 4 5 6" xfId="6348"/>
    <cellStyle name="Обычный 2 2 2 2 2 3 2 2 5 2 2 4 5 7" xfId="6349"/>
    <cellStyle name="Обычный 2 2 2 2 2 3 2 2 5 2 2 4 5 8" xfId="6350"/>
    <cellStyle name="Обычный 2 2 2 2 2 3 2 2 5 2 2 4 6" xfId="6351"/>
    <cellStyle name="Обычный 2 2 2 2 2 3 2 2 5 2 2 4 6 2" xfId="6352"/>
    <cellStyle name="Обычный 2 2 2 2 2 3 2 2 5 2 2 4 6 3" xfId="6353"/>
    <cellStyle name="Обычный 2 2 2 2 2 3 2 2 5 2 2 4 6 4" xfId="6354"/>
    <cellStyle name="Обычный 2 2 2 2 2 3 2 2 5 2 2 4 6 5" xfId="6355"/>
    <cellStyle name="Обычный 2 2 2 2 2 3 2 2 5 2 2 4 6 6" xfId="6356"/>
    <cellStyle name="Обычный 2 2 2 2 2 3 2 2 5 2 2 4 6 7" xfId="6357"/>
    <cellStyle name="Обычный 2 2 2 2 2 3 2 2 5 2 2 4 6 8" xfId="6358"/>
    <cellStyle name="Обычный 2 2 2 2 2 3 2 2 5 2 2 4 7" xfId="6359"/>
    <cellStyle name="Обычный 2 2 2 2 2 3 2 2 5 2 2 4 7 2" xfId="6360"/>
    <cellStyle name="Обычный 2 2 2 2 2 3 2 2 5 2 2 4 7 3" xfId="6361"/>
    <cellStyle name="Обычный 2 2 2 2 2 3 2 2 5 2 2 4 7 4" xfId="6362"/>
    <cellStyle name="Обычный 2 2 2 2 2 3 2 2 5 2 2 4 7 5" xfId="6363"/>
    <cellStyle name="Обычный 2 2 2 2 2 3 2 2 5 2 2 4 7 6" xfId="6364"/>
    <cellStyle name="Обычный 2 2 2 2 2 3 2 2 5 2 2 4 7 7" xfId="6365"/>
    <cellStyle name="Обычный 2 2 2 2 2 3 2 2 5 2 2 4 7 8" xfId="6366"/>
    <cellStyle name="Обычный 2 2 2 2 2 3 2 2 5 2 2 4 8" xfId="6367"/>
    <cellStyle name="Обычный 2 2 2 2 2 3 2 2 5 2 2 4 8 2" xfId="6368"/>
    <cellStyle name="Обычный 2 2 2 2 2 3 2 2 5 2 2 4 8 3" xfId="6369"/>
    <cellStyle name="Обычный 2 2 2 2 2 3 2 2 5 2 2 4 8 4" xfId="6370"/>
    <cellStyle name="Обычный 2 2 2 2 2 3 2 2 5 2 2 4 8 5" xfId="6371"/>
    <cellStyle name="Обычный 2 2 2 2 2 3 2 2 5 2 2 4 8 6" xfId="6372"/>
    <cellStyle name="Обычный 2 2 2 2 2 3 2 2 5 2 2 4 8 7" xfId="6373"/>
    <cellStyle name="Обычный 2 2 2 2 2 3 2 2 5 2 2 4 8 8" xfId="6374"/>
    <cellStyle name="Обычный 2 2 2 2 2 3 2 2 5 2 2 4 9" xfId="6375"/>
    <cellStyle name="Обычный 2 2 2 2 2 3 2 2 5 2 2 5" xfId="6376"/>
    <cellStyle name="Обычный 2 2 2 2 2 3 2 2 5 2 2 5 2" xfId="6377"/>
    <cellStyle name="Обычный 2 2 2 2 2 3 2 2 5 2 2 5 3" xfId="6378"/>
    <cellStyle name="Обычный 2 2 2 2 2 3 2 2 5 2 2 5 4" xfId="6379"/>
    <cellStyle name="Обычный 2 2 2 2 2 3 2 2 5 2 2 5 5" xfId="6380"/>
    <cellStyle name="Обычный 2 2 2 2 2 3 2 2 5 2 2 5 6" xfId="6381"/>
    <cellStyle name="Обычный 2 2 2 2 2 3 2 2 5 2 2 5 7" xfId="6382"/>
    <cellStyle name="Обычный 2 2 2 2 2 3 2 2 5 2 2 5 8" xfId="6383"/>
    <cellStyle name="Обычный 2 2 2 2 2 3 2 2 5 2 2 5 9" xfId="6384"/>
    <cellStyle name="Обычный 2 2 2 2 2 3 2 2 5 2 2 6" xfId="6385"/>
    <cellStyle name="Обычный 2 2 2 2 2 3 2 2 5 2 2 6 2" xfId="6386"/>
    <cellStyle name="Обычный 2 2 2 2 2 3 2 2 5 2 2 6 3" xfId="6387"/>
    <cellStyle name="Обычный 2 2 2 2 2 3 2 2 5 2 2 6 4" xfId="6388"/>
    <cellStyle name="Обычный 2 2 2 2 2 3 2 2 5 2 2 6 5" xfId="6389"/>
    <cellStyle name="Обычный 2 2 2 2 2 3 2 2 5 2 2 6 6" xfId="6390"/>
    <cellStyle name="Обычный 2 2 2 2 2 3 2 2 5 2 2 6 7" xfId="6391"/>
    <cellStyle name="Обычный 2 2 2 2 2 3 2 2 5 2 2 6 8" xfId="6392"/>
    <cellStyle name="Обычный 2 2 2 2 2 3 2 2 5 2 2 7" xfId="6393"/>
    <cellStyle name="Обычный 2 2 2 2 2 3 2 2 5 2 2 7 2" xfId="6394"/>
    <cellStyle name="Обычный 2 2 2 2 2 3 2 2 5 2 2 7 3" xfId="6395"/>
    <cellStyle name="Обычный 2 2 2 2 2 3 2 2 5 2 2 7 4" xfId="6396"/>
    <cellStyle name="Обычный 2 2 2 2 2 3 2 2 5 2 2 7 5" xfId="6397"/>
    <cellStyle name="Обычный 2 2 2 2 2 3 2 2 5 2 2 7 6" xfId="6398"/>
    <cellStyle name="Обычный 2 2 2 2 2 3 2 2 5 2 2 7 7" xfId="6399"/>
    <cellStyle name="Обычный 2 2 2 2 2 3 2 2 5 2 2 7 8" xfId="6400"/>
    <cellStyle name="Обычный 2 2 2 2 2 3 2 2 5 2 2 8" xfId="6401"/>
    <cellStyle name="Обычный 2 2 2 2 2 3 2 2 5 2 2 8 2" xfId="6402"/>
    <cellStyle name="Обычный 2 2 2 2 2 3 2 2 5 2 2 8 3" xfId="6403"/>
    <cellStyle name="Обычный 2 2 2 2 2 3 2 2 5 2 2 8 4" xfId="6404"/>
    <cellStyle name="Обычный 2 2 2 2 2 3 2 2 5 2 2 8 5" xfId="6405"/>
    <cellStyle name="Обычный 2 2 2 2 2 3 2 2 5 2 2 8 6" xfId="6406"/>
    <cellStyle name="Обычный 2 2 2 2 2 3 2 2 5 2 2 8 7" xfId="6407"/>
    <cellStyle name="Обычный 2 2 2 2 2 3 2 2 5 2 2 8 8" xfId="6408"/>
    <cellStyle name="Обычный 2 2 2 2 2 3 2 2 5 2 2 9" xfId="6409"/>
    <cellStyle name="Обычный 2 2 2 2 2 3 2 2 5 2 2 9 2" xfId="6410"/>
    <cellStyle name="Обычный 2 2 2 2 2 3 2 2 5 2 2 9 3" xfId="6411"/>
    <cellStyle name="Обычный 2 2 2 2 2 3 2 2 5 2 2 9 4" xfId="6412"/>
    <cellStyle name="Обычный 2 2 2 2 2 3 2 2 5 2 2 9 5" xfId="6413"/>
    <cellStyle name="Обычный 2 2 2 2 2 3 2 2 5 2 2 9 6" xfId="6414"/>
    <cellStyle name="Обычный 2 2 2 2 2 3 2 2 5 2 2 9 7" xfId="6415"/>
    <cellStyle name="Обычный 2 2 2 2 2 3 2 2 5 2 2 9 8" xfId="6416"/>
    <cellStyle name="Обычный 2 2 2 2 2 3 2 2 5 2 20" xfId="6417"/>
    <cellStyle name="Обычный 2 2 2 2 2 3 2 2 5 2 21" xfId="6418"/>
    <cellStyle name="Обычный 2 2 2 2 2 3 2 2 5 2 22" xfId="6419"/>
    <cellStyle name="Обычный 2 2 2 2 2 3 2 2 5 2 23" xfId="6420"/>
    <cellStyle name="Обычный 2 2 2 2 2 3 2 2 5 2 24" xfId="6421"/>
    <cellStyle name="Обычный 2 2 2 2 2 3 2 2 5 2 3" xfId="6422"/>
    <cellStyle name="Обычный 2 2 2 2 2 3 2 2 5 2 3 10" xfId="6423"/>
    <cellStyle name="Обычный 2 2 2 2 2 3 2 2 5 2 3 11" xfId="6424"/>
    <cellStyle name="Обычный 2 2 2 2 2 3 2 2 5 2 3 12" xfId="6425"/>
    <cellStyle name="Обычный 2 2 2 2 2 3 2 2 5 2 3 13" xfId="6426"/>
    <cellStyle name="Обычный 2 2 2 2 2 3 2 2 5 2 3 14" xfId="6427"/>
    <cellStyle name="Обычный 2 2 2 2 2 3 2 2 5 2 3 15" xfId="6428"/>
    <cellStyle name="Обычный 2 2 2 2 2 3 2 2 5 2 3 16" xfId="6429"/>
    <cellStyle name="Обычный 2 2 2 2 2 3 2 2 5 2 3 17" xfId="6430"/>
    <cellStyle name="Обычный 2 2 2 2 2 3 2 2 5 2 3 18" xfId="6431"/>
    <cellStyle name="Обычный 2 2 2 2 2 3 2 2 5 2 3 19" xfId="6432"/>
    <cellStyle name="Обычный 2 2 2 2 2 3 2 2 5 2 3 2" xfId="6433"/>
    <cellStyle name="Обычный 2 2 2 2 2 3 2 2 5 2 3 2 2" xfId="6434"/>
    <cellStyle name="Обычный 2 2 2 2 2 3 2 2 5 2 3 2 3" xfId="6435"/>
    <cellStyle name="Обычный 2 2 2 2 2 3 2 2 5 2 3 2 4" xfId="6436"/>
    <cellStyle name="Обычный 2 2 2 2 2 3 2 2 5 2 3 2 5" xfId="6437"/>
    <cellStyle name="Обычный 2 2 2 2 2 3 2 2 5 2 3 2 6" xfId="6438"/>
    <cellStyle name="Обычный 2 2 2 2 2 3 2 2 5 2 3 2 7" xfId="6439"/>
    <cellStyle name="Обычный 2 2 2 2 2 3 2 2 5 2 3 2 8" xfId="6440"/>
    <cellStyle name="Обычный 2 2 2 2 2 3 2 2 5 2 3 2 9" xfId="6441"/>
    <cellStyle name="Обычный 2 2 2 2 2 3 2 2 5 2 3 3" xfId="6442"/>
    <cellStyle name="Обычный 2 2 2 2 2 3 2 2 5 2 3 3 2" xfId="6443"/>
    <cellStyle name="Обычный 2 2 2 2 2 3 2 2 5 2 3 3 3" xfId="6444"/>
    <cellStyle name="Обычный 2 2 2 2 2 3 2 2 5 2 3 3 4" xfId="6445"/>
    <cellStyle name="Обычный 2 2 2 2 2 3 2 2 5 2 3 3 5" xfId="6446"/>
    <cellStyle name="Обычный 2 2 2 2 2 3 2 2 5 2 3 3 6" xfId="6447"/>
    <cellStyle name="Обычный 2 2 2 2 2 3 2 2 5 2 3 3 7" xfId="6448"/>
    <cellStyle name="Обычный 2 2 2 2 2 3 2 2 5 2 3 3 8" xfId="6449"/>
    <cellStyle name="Обычный 2 2 2 2 2 3 2 2 5 2 3 4" xfId="6450"/>
    <cellStyle name="Обычный 2 2 2 2 2 3 2 2 5 2 3 4 2" xfId="6451"/>
    <cellStyle name="Обычный 2 2 2 2 2 3 2 2 5 2 3 4 3" xfId="6452"/>
    <cellStyle name="Обычный 2 2 2 2 2 3 2 2 5 2 3 4 4" xfId="6453"/>
    <cellStyle name="Обычный 2 2 2 2 2 3 2 2 5 2 3 4 5" xfId="6454"/>
    <cellStyle name="Обычный 2 2 2 2 2 3 2 2 5 2 3 4 6" xfId="6455"/>
    <cellStyle name="Обычный 2 2 2 2 2 3 2 2 5 2 3 4 7" xfId="6456"/>
    <cellStyle name="Обычный 2 2 2 2 2 3 2 2 5 2 3 4 8" xfId="6457"/>
    <cellStyle name="Обычный 2 2 2 2 2 3 2 2 5 2 3 5" xfId="6458"/>
    <cellStyle name="Обычный 2 2 2 2 2 3 2 2 5 2 3 5 2" xfId="6459"/>
    <cellStyle name="Обычный 2 2 2 2 2 3 2 2 5 2 3 5 3" xfId="6460"/>
    <cellStyle name="Обычный 2 2 2 2 2 3 2 2 5 2 3 5 4" xfId="6461"/>
    <cellStyle name="Обычный 2 2 2 2 2 3 2 2 5 2 3 5 5" xfId="6462"/>
    <cellStyle name="Обычный 2 2 2 2 2 3 2 2 5 2 3 5 6" xfId="6463"/>
    <cellStyle name="Обычный 2 2 2 2 2 3 2 2 5 2 3 5 7" xfId="6464"/>
    <cellStyle name="Обычный 2 2 2 2 2 3 2 2 5 2 3 5 8" xfId="6465"/>
    <cellStyle name="Обычный 2 2 2 2 2 3 2 2 5 2 3 6" xfId="6466"/>
    <cellStyle name="Обычный 2 2 2 2 2 3 2 2 5 2 3 6 2" xfId="6467"/>
    <cellStyle name="Обычный 2 2 2 2 2 3 2 2 5 2 3 6 3" xfId="6468"/>
    <cellStyle name="Обычный 2 2 2 2 2 3 2 2 5 2 3 6 4" xfId="6469"/>
    <cellStyle name="Обычный 2 2 2 2 2 3 2 2 5 2 3 6 5" xfId="6470"/>
    <cellStyle name="Обычный 2 2 2 2 2 3 2 2 5 2 3 6 6" xfId="6471"/>
    <cellStyle name="Обычный 2 2 2 2 2 3 2 2 5 2 3 6 7" xfId="6472"/>
    <cellStyle name="Обычный 2 2 2 2 2 3 2 2 5 2 3 6 8" xfId="6473"/>
    <cellStyle name="Обычный 2 2 2 2 2 3 2 2 5 2 3 7" xfId="6474"/>
    <cellStyle name="Обычный 2 2 2 2 2 3 2 2 5 2 3 7 2" xfId="6475"/>
    <cellStyle name="Обычный 2 2 2 2 2 3 2 2 5 2 3 7 3" xfId="6476"/>
    <cellStyle name="Обычный 2 2 2 2 2 3 2 2 5 2 3 7 4" xfId="6477"/>
    <cellStyle name="Обычный 2 2 2 2 2 3 2 2 5 2 3 7 5" xfId="6478"/>
    <cellStyle name="Обычный 2 2 2 2 2 3 2 2 5 2 3 7 6" xfId="6479"/>
    <cellStyle name="Обычный 2 2 2 2 2 3 2 2 5 2 3 7 7" xfId="6480"/>
    <cellStyle name="Обычный 2 2 2 2 2 3 2 2 5 2 3 7 8" xfId="6481"/>
    <cellStyle name="Обычный 2 2 2 2 2 3 2 2 5 2 3 8" xfId="6482"/>
    <cellStyle name="Обычный 2 2 2 2 2 3 2 2 5 2 3 8 2" xfId="6483"/>
    <cellStyle name="Обычный 2 2 2 2 2 3 2 2 5 2 3 8 3" xfId="6484"/>
    <cellStyle name="Обычный 2 2 2 2 2 3 2 2 5 2 3 8 4" xfId="6485"/>
    <cellStyle name="Обычный 2 2 2 2 2 3 2 2 5 2 3 8 5" xfId="6486"/>
    <cellStyle name="Обычный 2 2 2 2 2 3 2 2 5 2 3 8 6" xfId="6487"/>
    <cellStyle name="Обычный 2 2 2 2 2 3 2 2 5 2 3 8 7" xfId="6488"/>
    <cellStyle name="Обычный 2 2 2 2 2 3 2 2 5 2 3 8 8" xfId="6489"/>
    <cellStyle name="Обычный 2 2 2 2 2 3 2 2 5 2 3 9" xfId="6490"/>
    <cellStyle name="Обычный 2 2 2 2 2 3 2 2 5 2 4" xfId="6491"/>
    <cellStyle name="Обычный 2 2 2 2 2 3 2 2 5 2 4 10" xfId="6492"/>
    <cellStyle name="Обычный 2 2 2 2 2 3 2 2 5 2 4 11" xfId="6493"/>
    <cellStyle name="Обычный 2 2 2 2 2 3 2 2 5 2 4 12" xfId="6494"/>
    <cellStyle name="Обычный 2 2 2 2 2 3 2 2 5 2 4 13" xfId="6495"/>
    <cellStyle name="Обычный 2 2 2 2 2 3 2 2 5 2 4 14" xfId="6496"/>
    <cellStyle name="Обычный 2 2 2 2 2 3 2 2 5 2 4 15" xfId="6497"/>
    <cellStyle name="Обычный 2 2 2 2 2 3 2 2 5 2 4 16" xfId="6498"/>
    <cellStyle name="Обычный 2 2 2 2 2 3 2 2 5 2 4 17" xfId="6499"/>
    <cellStyle name="Обычный 2 2 2 2 2 3 2 2 5 2 4 18" xfId="6500"/>
    <cellStyle name="Обычный 2 2 2 2 2 3 2 2 5 2 4 19" xfId="6501"/>
    <cellStyle name="Обычный 2 2 2 2 2 3 2 2 5 2 4 2" xfId="6502"/>
    <cellStyle name="Обычный 2 2 2 2 2 3 2 2 5 2 4 2 2" xfId="6503"/>
    <cellStyle name="Обычный 2 2 2 2 2 3 2 2 5 2 4 2 3" xfId="6504"/>
    <cellStyle name="Обычный 2 2 2 2 2 3 2 2 5 2 4 2 4" xfId="6505"/>
    <cellStyle name="Обычный 2 2 2 2 2 3 2 2 5 2 4 2 5" xfId="6506"/>
    <cellStyle name="Обычный 2 2 2 2 2 3 2 2 5 2 4 2 6" xfId="6507"/>
    <cellStyle name="Обычный 2 2 2 2 2 3 2 2 5 2 4 2 7" xfId="6508"/>
    <cellStyle name="Обычный 2 2 2 2 2 3 2 2 5 2 4 2 8" xfId="6509"/>
    <cellStyle name="Обычный 2 2 2 2 2 3 2 2 5 2 4 3" xfId="6510"/>
    <cellStyle name="Обычный 2 2 2 2 2 3 2 2 5 2 4 3 2" xfId="6511"/>
    <cellStyle name="Обычный 2 2 2 2 2 3 2 2 5 2 4 3 3" xfId="6512"/>
    <cellStyle name="Обычный 2 2 2 2 2 3 2 2 5 2 4 3 4" xfId="6513"/>
    <cellStyle name="Обычный 2 2 2 2 2 3 2 2 5 2 4 3 5" xfId="6514"/>
    <cellStyle name="Обычный 2 2 2 2 2 3 2 2 5 2 4 3 6" xfId="6515"/>
    <cellStyle name="Обычный 2 2 2 2 2 3 2 2 5 2 4 3 7" xfId="6516"/>
    <cellStyle name="Обычный 2 2 2 2 2 3 2 2 5 2 4 3 8" xfId="6517"/>
    <cellStyle name="Обычный 2 2 2 2 2 3 2 2 5 2 4 4" xfId="6518"/>
    <cellStyle name="Обычный 2 2 2 2 2 3 2 2 5 2 4 4 2" xfId="6519"/>
    <cellStyle name="Обычный 2 2 2 2 2 3 2 2 5 2 4 4 3" xfId="6520"/>
    <cellStyle name="Обычный 2 2 2 2 2 3 2 2 5 2 4 4 4" xfId="6521"/>
    <cellStyle name="Обычный 2 2 2 2 2 3 2 2 5 2 4 4 5" xfId="6522"/>
    <cellStyle name="Обычный 2 2 2 2 2 3 2 2 5 2 4 4 6" xfId="6523"/>
    <cellStyle name="Обычный 2 2 2 2 2 3 2 2 5 2 4 4 7" xfId="6524"/>
    <cellStyle name="Обычный 2 2 2 2 2 3 2 2 5 2 4 4 8" xfId="6525"/>
    <cellStyle name="Обычный 2 2 2 2 2 3 2 2 5 2 4 5" xfId="6526"/>
    <cellStyle name="Обычный 2 2 2 2 2 3 2 2 5 2 4 5 2" xfId="6527"/>
    <cellStyle name="Обычный 2 2 2 2 2 3 2 2 5 2 4 5 3" xfId="6528"/>
    <cellStyle name="Обычный 2 2 2 2 2 3 2 2 5 2 4 5 4" xfId="6529"/>
    <cellStyle name="Обычный 2 2 2 2 2 3 2 2 5 2 4 5 5" xfId="6530"/>
    <cellStyle name="Обычный 2 2 2 2 2 3 2 2 5 2 4 5 6" xfId="6531"/>
    <cellStyle name="Обычный 2 2 2 2 2 3 2 2 5 2 4 5 7" xfId="6532"/>
    <cellStyle name="Обычный 2 2 2 2 2 3 2 2 5 2 4 5 8" xfId="6533"/>
    <cellStyle name="Обычный 2 2 2 2 2 3 2 2 5 2 4 6" xfId="6534"/>
    <cellStyle name="Обычный 2 2 2 2 2 3 2 2 5 2 4 6 2" xfId="6535"/>
    <cellStyle name="Обычный 2 2 2 2 2 3 2 2 5 2 4 6 3" xfId="6536"/>
    <cellStyle name="Обычный 2 2 2 2 2 3 2 2 5 2 4 6 4" xfId="6537"/>
    <cellStyle name="Обычный 2 2 2 2 2 3 2 2 5 2 4 6 5" xfId="6538"/>
    <cellStyle name="Обычный 2 2 2 2 2 3 2 2 5 2 4 6 6" xfId="6539"/>
    <cellStyle name="Обычный 2 2 2 2 2 3 2 2 5 2 4 6 7" xfId="6540"/>
    <cellStyle name="Обычный 2 2 2 2 2 3 2 2 5 2 4 6 8" xfId="6541"/>
    <cellStyle name="Обычный 2 2 2 2 2 3 2 2 5 2 4 7" xfId="6542"/>
    <cellStyle name="Обычный 2 2 2 2 2 3 2 2 5 2 4 7 2" xfId="6543"/>
    <cellStyle name="Обычный 2 2 2 2 2 3 2 2 5 2 4 7 3" xfId="6544"/>
    <cellStyle name="Обычный 2 2 2 2 2 3 2 2 5 2 4 7 4" xfId="6545"/>
    <cellStyle name="Обычный 2 2 2 2 2 3 2 2 5 2 4 7 5" xfId="6546"/>
    <cellStyle name="Обычный 2 2 2 2 2 3 2 2 5 2 4 7 6" xfId="6547"/>
    <cellStyle name="Обычный 2 2 2 2 2 3 2 2 5 2 4 7 7" xfId="6548"/>
    <cellStyle name="Обычный 2 2 2 2 2 3 2 2 5 2 4 7 8" xfId="6549"/>
    <cellStyle name="Обычный 2 2 2 2 2 3 2 2 5 2 4 8" xfId="6550"/>
    <cellStyle name="Обычный 2 2 2 2 2 3 2 2 5 2 4 8 2" xfId="6551"/>
    <cellStyle name="Обычный 2 2 2 2 2 3 2 2 5 2 4 8 3" xfId="6552"/>
    <cellStyle name="Обычный 2 2 2 2 2 3 2 2 5 2 4 8 4" xfId="6553"/>
    <cellStyle name="Обычный 2 2 2 2 2 3 2 2 5 2 4 8 5" xfId="6554"/>
    <cellStyle name="Обычный 2 2 2 2 2 3 2 2 5 2 4 8 6" xfId="6555"/>
    <cellStyle name="Обычный 2 2 2 2 2 3 2 2 5 2 4 8 7" xfId="6556"/>
    <cellStyle name="Обычный 2 2 2 2 2 3 2 2 5 2 4 8 8" xfId="6557"/>
    <cellStyle name="Обычный 2 2 2 2 2 3 2 2 5 2 4 9" xfId="6558"/>
    <cellStyle name="Обычный 2 2 2 2 2 3 2 2 5 2 5" xfId="6559"/>
    <cellStyle name="Обычный 2 2 2 2 2 3 2 2 5 2 5 2" xfId="6560"/>
    <cellStyle name="Обычный 2 2 2 2 2 3 2 2 5 2 5 3" xfId="6561"/>
    <cellStyle name="Обычный 2 2 2 2 2 3 2 2 5 2 5 4" xfId="6562"/>
    <cellStyle name="Обычный 2 2 2 2 2 3 2 2 5 2 5 5" xfId="6563"/>
    <cellStyle name="Обычный 2 2 2 2 2 3 2 2 5 2 5 6" xfId="6564"/>
    <cellStyle name="Обычный 2 2 2 2 2 3 2 2 5 2 5 7" xfId="6565"/>
    <cellStyle name="Обычный 2 2 2 2 2 3 2 2 5 2 5 8" xfId="6566"/>
    <cellStyle name="Обычный 2 2 2 2 2 3 2 2 5 2 5 9" xfId="6567"/>
    <cellStyle name="Обычный 2 2 2 2 2 3 2 2 5 2 6" xfId="6568"/>
    <cellStyle name="Обычный 2 2 2 2 2 3 2 2 5 2 6 2" xfId="6569"/>
    <cellStyle name="Обычный 2 2 2 2 2 3 2 2 5 2 6 3" xfId="6570"/>
    <cellStyle name="Обычный 2 2 2 2 2 3 2 2 5 2 6 4" xfId="6571"/>
    <cellStyle name="Обычный 2 2 2 2 2 3 2 2 5 2 6 5" xfId="6572"/>
    <cellStyle name="Обычный 2 2 2 2 2 3 2 2 5 2 6 6" xfId="6573"/>
    <cellStyle name="Обычный 2 2 2 2 2 3 2 2 5 2 6 7" xfId="6574"/>
    <cellStyle name="Обычный 2 2 2 2 2 3 2 2 5 2 6 8" xfId="6575"/>
    <cellStyle name="Обычный 2 2 2 2 2 3 2 2 5 2 7" xfId="6576"/>
    <cellStyle name="Обычный 2 2 2 2 2 3 2 2 5 2 7 2" xfId="6577"/>
    <cellStyle name="Обычный 2 2 2 2 2 3 2 2 5 2 7 3" xfId="6578"/>
    <cellStyle name="Обычный 2 2 2 2 2 3 2 2 5 2 7 4" xfId="6579"/>
    <cellStyle name="Обычный 2 2 2 2 2 3 2 2 5 2 7 5" xfId="6580"/>
    <cellStyle name="Обычный 2 2 2 2 2 3 2 2 5 2 7 6" xfId="6581"/>
    <cellStyle name="Обычный 2 2 2 2 2 3 2 2 5 2 7 7" xfId="6582"/>
    <cellStyle name="Обычный 2 2 2 2 2 3 2 2 5 2 7 8" xfId="6583"/>
    <cellStyle name="Обычный 2 2 2 2 2 3 2 2 5 2 8" xfId="6584"/>
    <cellStyle name="Обычный 2 2 2 2 2 3 2 2 5 2 8 2" xfId="6585"/>
    <cellStyle name="Обычный 2 2 2 2 2 3 2 2 5 2 8 3" xfId="6586"/>
    <cellStyle name="Обычный 2 2 2 2 2 3 2 2 5 2 8 4" xfId="6587"/>
    <cellStyle name="Обычный 2 2 2 2 2 3 2 2 5 2 8 5" xfId="6588"/>
    <cellStyle name="Обычный 2 2 2 2 2 3 2 2 5 2 8 6" xfId="6589"/>
    <cellStyle name="Обычный 2 2 2 2 2 3 2 2 5 2 8 7" xfId="6590"/>
    <cellStyle name="Обычный 2 2 2 2 2 3 2 2 5 2 8 8" xfId="6591"/>
    <cellStyle name="Обычный 2 2 2 2 2 3 2 2 5 2 9" xfId="6592"/>
    <cellStyle name="Обычный 2 2 2 2 2 3 2 2 5 2 9 2" xfId="6593"/>
    <cellStyle name="Обычный 2 2 2 2 2 3 2 2 5 2 9 3" xfId="6594"/>
    <cellStyle name="Обычный 2 2 2 2 2 3 2 2 5 2 9 4" xfId="6595"/>
    <cellStyle name="Обычный 2 2 2 2 2 3 2 2 5 2 9 5" xfId="6596"/>
    <cellStyle name="Обычный 2 2 2 2 2 3 2 2 5 2 9 6" xfId="6597"/>
    <cellStyle name="Обычный 2 2 2 2 2 3 2 2 5 2 9 7" xfId="6598"/>
    <cellStyle name="Обычный 2 2 2 2 2 3 2 2 5 2 9 8" xfId="6599"/>
    <cellStyle name="Обычный 2 2 2 2 2 3 2 2 5 20" xfId="6600"/>
    <cellStyle name="Обычный 2 2 2 2 2 3 2 2 5 21" xfId="6601"/>
    <cellStyle name="Обычный 2 2 2 2 2 3 2 2 5 22" xfId="6602"/>
    <cellStyle name="Обычный 2 2 2 2 2 3 2 2 5 23" xfId="6603"/>
    <cellStyle name="Обычный 2 2 2 2 2 3 2 2 5 24" xfId="6604"/>
    <cellStyle name="Обычный 2 2 2 2 2 3 2 2 5 3" xfId="6605"/>
    <cellStyle name="Обычный 2 2 2 2 2 3 2 2 5 3 10" xfId="6606"/>
    <cellStyle name="Обычный 2 2 2 2 2 3 2 2 5 3 11" xfId="6607"/>
    <cellStyle name="Обычный 2 2 2 2 2 3 2 2 5 3 12" xfId="6608"/>
    <cellStyle name="Обычный 2 2 2 2 2 3 2 2 5 3 13" xfId="6609"/>
    <cellStyle name="Обычный 2 2 2 2 2 3 2 2 5 3 14" xfId="6610"/>
    <cellStyle name="Обычный 2 2 2 2 2 3 2 2 5 3 15" xfId="6611"/>
    <cellStyle name="Обычный 2 2 2 2 2 3 2 2 5 3 16" xfId="6612"/>
    <cellStyle name="Обычный 2 2 2 2 2 3 2 2 5 3 17" xfId="6613"/>
    <cellStyle name="Обычный 2 2 2 2 2 3 2 2 5 3 18" xfId="6614"/>
    <cellStyle name="Обычный 2 2 2 2 2 3 2 2 5 3 19" xfId="6615"/>
    <cellStyle name="Обычный 2 2 2 2 2 3 2 2 5 3 2" xfId="6616"/>
    <cellStyle name="Обычный 2 2 2 2 2 3 2 2 5 3 2 2" xfId="6617"/>
    <cellStyle name="Обычный 2 2 2 2 2 3 2 2 5 3 2 3" xfId="6618"/>
    <cellStyle name="Обычный 2 2 2 2 2 3 2 2 5 3 2 4" xfId="6619"/>
    <cellStyle name="Обычный 2 2 2 2 2 3 2 2 5 3 2 5" xfId="6620"/>
    <cellStyle name="Обычный 2 2 2 2 2 3 2 2 5 3 2 6" xfId="6621"/>
    <cellStyle name="Обычный 2 2 2 2 2 3 2 2 5 3 2 7" xfId="6622"/>
    <cellStyle name="Обычный 2 2 2 2 2 3 2 2 5 3 2 8" xfId="6623"/>
    <cellStyle name="Обычный 2 2 2 2 2 3 2 2 5 3 2 9" xfId="6624"/>
    <cellStyle name="Обычный 2 2 2 2 2 3 2 2 5 3 3" xfId="6625"/>
    <cellStyle name="Обычный 2 2 2 2 2 3 2 2 5 3 3 2" xfId="6626"/>
    <cellStyle name="Обычный 2 2 2 2 2 3 2 2 5 3 3 3" xfId="6627"/>
    <cellStyle name="Обычный 2 2 2 2 2 3 2 2 5 3 3 4" xfId="6628"/>
    <cellStyle name="Обычный 2 2 2 2 2 3 2 2 5 3 3 5" xfId="6629"/>
    <cellStyle name="Обычный 2 2 2 2 2 3 2 2 5 3 3 6" xfId="6630"/>
    <cellStyle name="Обычный 2 2 2 2 2 3 2 2 5 3 3 7" xfId="6631"/>
    <cellStyle name="Обычный 2 2 2 2 2 3 2 2 5 3 3 8" xfId="6632"/>
    <cellStyle name="Обычный 2 2 2 2 2 3 2 2 5 3 4" xfId="6633"/>
    <cellStyle name="Обычный 2 2 2 2 2 3 2 2 5 3 4 2" xfId="6634"/>
    <cellStyle name="Обычный 2 2 2 2 2 3 2 2 5 3 4 3" xfId="6635"/>
    <cellStyle name="Обычный 2 2 2 2 2 3 2 2 5 3 4 4" xfId="6636"/>
    <cellStyle name="Обычный 2 2 2 2 2 3 2 2 5 3 4 5" xfId="6637"/>
    <cellStyle name="Обычный 2 2 2 2 2 3 2 2 5 3 4 6" xfId="6638"/>
    <cellStyle name="Обычный 2 2 2 2 2 3 2 2 5 3 4 7" xfId="6639"/>
    <cellStyle name="Обычный 2 2 2 2 2 3 2 2 5 3 4 8" xfId="6640"/>
    <cellStyle name="Обычный 2 2 2 2 2 3 2 2 5 3 5" xfId="6641"/>
    <cellStyle name="Обычный 2 2 2 2 2 3 2 2 5 3 5 2" xfId="6642"/>
    <cellStyle name="Обычный 2 2 2 2 2 3 2 2 5 3 5 3" xfId="6643"/>
    <cellStyle name="Обычный 2 2 2 2 2 3 2 2 5 3 5 4" xfId="6644"/>
    <cellStyle name="Обычный 2 2 2 2 2 3 2 2 5 3 5 5" xfId="6645"/>
    <cellStyle name="Обычный 2 2 2 2 2 3 2 2 5 3 5 6" xfId="6646"/>
    <cellStyle name="Обычный 2 2 2 2 2 3 2 2 5 3 5 7" xfId="6647"/>
    <cellStyle name="Обычный 2 2 2 2 2 3 2 2 5 3 5 8" xfId="6648"/>
    <cellStyle name="Обычный 2 2 2 2 2 3 2 2 5 3 6" xfId="6649"/>
    <cellStyle name="Обычный 2 2 2 2 2 3 2 2 5 3 6 2" xfId="6650"/>
    <cellStyle name="Обычный 2 2 2 2 2 3 2 2 5 3 6 3" xfId="6651"/>
    <cellStyle name="Обычный 2 2 2 2 2 3 2 2 5 3 6 4" xfId="6652"/>
    <cellStyle name="Обычный 2 2 2 2 2 3 2 2 5 3 6 5" xfId="6653"/>
    <cellStyle name="Обычный 2 2 2 2 2 3 2 2 5 3 6 6" xfId="6654"/>
    <cellStyle name="Обычный 2 2 2 2 2 3 2 2 5 3 6 7" xfId="6655"/>
    <cellStyle name="Обычный 2 2 2 2 2 3 2 2 5 3 6 8" xfId="6656"/>
    <cellStyle name="Обычный 2 2 2 2 2 3 2 2 5 3 7" xfId="6657"/>
    <cellStyle name="Обычный 2 2 2 2 2 3 2 2 5 3 7 2" xfId="6658"/>
    <cellStyle name="Обычный 2 2 2 2 2 3 2 2 5 3 7 3" xfId="6659"/>
    <cellStyle name="Обычный 2 2 2 2 2 3 2 2 5 3 7 4" xfId="6660"/>
    <cellStyle name="Обычный 2 2 2 2 2 3 2 2 5 3 7 5" xfId="6661"/>
    <cellStyle name="Обычный 2 2 2 2 2 3 2 2 5 3 7 6" xfId="6662"/>
    <cellStyle name="Обычный 2 2 2 2 2 3 2 2 5 3 7 7" xfId="6663"/>
    <cellStyle name="Обычный 2 2 2 2 2 3 2 2 5 3 7 8" xfId="6664"/>
    <cellStyle name="Обычный 2 2 2 2 2 3 2 2 5 3 8" xfId="6665"/>
    <cellStyle name="Обычный 2 2 2 2 2 3 2 2 5 3 8 2" xfId="6666"/>
    <cellStyle name="Обычный 2 2 2 2 2 3 2 2 5 3 8 3" xfId="6667"/>
    <cellStyle name="Обычный 2 2 2 2 2 3 2 2 5 3 8 4" xfId="6668"/>
    <cellStyle name="Обычный 2 2 2 2 2 3 2 2 5 3 8 5" xfId="6669"/>
    <cellStyle name="Обычный 2 2 2 2 2 3 2 2 5 3 8 6" xfId="6670"/>
    <cellStyle name="Обычный 2 2 2 2 2 3 2 2 5 3 8 7" xfId="6671"/>
    <cellStyle name="Обычный 2 2 2 2 2 3 2 2 5 3 8 8" xfId="6672"/>
    <cellStyle name="Обычный 2 2 2 2 2 3 2 2 5 3 9" xfId="6673"/>
    <cellStyle name="Обычный 2 2 2 2 2 3 2 2 5 4" xfId="6674"/>
    <cellStyle name="Обычный 2 2 2 2 2 3 2 2 5 4 10" xfId="6675"/>
    <cellStyle name="Обычный 2 2 2 2 2 3 2 2 5 4 11" xfId="6676"/>
    <cellStyle name="Обычный 2 2 2 2 2 3 2 2 5 4 12" xfId="6677"/>
    <cellStyle name="Обычный 2 2 2 2 2 3 2 2 5 4 13" xfId="6678"/>
    <cellStyle name="Обычный 2 2 2 2 2 3 2 2 5 4 14" xfId="6679"/>
    <cellStyle name="Обычный 2 2 2 2 2 3 2 2 5 4 15" xfId="6680"/>
    <cellStyle name="Обычный 2 2 2 2 2 3 2 2 5 4 16" xfId="6681"/>
    <cellStyle name="Обычный 2 2 2 2 2 3 2 2 5 4 17" xfId="6682"/>
    <cellStyle name="Обычный 2 2 2 2 2 3 2 2 5 4 18" xfId="6683"/>
    <cellStyle name="Обычный 2 2 2 2 2 3 2 2 5 4 19" xfId="6684"/>
    <cellStyle name="Обычный 2 2 2 2 2 3 2 2 5 4 2" xfId="6685"/>
    <cellStyle name="Обычный 2 2 2 2 2 3 2 2 5 4 2 2" xfId="6686"/>
    <cellStyle name="Обычный 2 2 2 2 2 3 2 2 5 4 2 3" xfId="6687"/>
    <cellStyle name="Обычный 2 2 2 2 2 3 2 2 5 4 2 4" xfId="6688"/>
    <cellStyle name="Обычный 2 2 2 2 2 3 2 2 5 4 2 5" xfId="6689"/>
    <cellStyle name="Обычный 2 2 2 2 2 3 2 2 5 4 2 6" xfId="6690"/>
    <cellStyle name="Обычный 2 2 2 2 2 3 2 2 5 4 2 7" xfId="6691"/>
    <cellStyle name="Обычный 2 2 2 2 2 3 2 2 5 4 2 8" xfId="6692"/>
    <cellStyle name="Обычный 2 2 2 2 2 3 2 2 5 4 3" xfId="6693"/>
    <cellStyle name="Обычный 2 2 2 2 2 3 2 2 5 4 3 2" xfId="6694"/>
    <cellStyle name="Обычный 2 2 2 2 2 3 2 2 5 4 3 3" xfId="6695"/>
    <cellStyle name="Обычный 2 2 2 2 2 3 2 2 5 4 3 4" xfId="6696"/>
    <cellStyle name="Обычный 2 2 2 2 2 3 2 2 5 4 3 5" xfId="6697"/>
    <cellStyle name="Обычный 2 2 2 2 2 3 2 2 5 4 3 6" xfId="6698"/>
    <cellStyle name="Обычный 2 2 2 2 2 3 2 2 5 4 3 7" xfId="6699"/>
    <cellStyle name="Обычный 2 2 2 2 2 3 2 2 5 4 3 8" xfId="6700"/>
    <cellStyle name="Обычный 2 2 2 2 2 3 2 2 5 4 4" xfId="6701"/>
    <cellStyle name="Обычный 2 2 2 2 2 3 2 2 5 4 4 2" xfId="6702"/>
    <cellStyle name="Обычный 2 2 2 2 2 3 2 2 5 4 4 3" xfId="6703"/>
    <cellStyle name="Обычный 2 2 2 2 2 3 2 2 5 4 4 4" xfId="6704"/>
    <cellStyle name="Обычный 2 2 2 2 2 3 2 2 5 4 4 5" xfId="6705"/>
    <cellStyle name="Обычный 2 2 2 2 2 3 2 2 5 4 4 6" xfId="6706"/>
    <cellStyle name="Обычный 2 2 2 2 2 3 2 2 5 4 4 7" xfId="6707"/>
    <cellStyle name="Обычный 2 2 2 2 2 3 2 2 5 4 4 8" xfId="6708"/>
    <cellStyle name="Обычный 2 2 2 2 2 3 2 2 5 4 5" xfId="6709"/>
    <cellStyle name="Обычный 2 2 2 2 2 3 2 2 5 4 5 2" xfId="6710"/>
    <cellStyle name="Обычный 2 2 2 2 2 3 2 2 5 4 5 3" xfId="6711"/>
    <cellStyle name="Обычный 2 2 2 2 2 3 2 2 5 4 5 4" xfId="6712"/>
    <cellStyle name="Обычный 2 2 2 2 2 3 2 2 5 4 5 5" xfId="6713"/>
    <cellStyle name="Обычный 2 2 2 2 2 3 2 2 5 4 5 6" xfId="6714"/>
    <cellStyle name="Обычный 2 2 2 2 2 3 2 2 5 4 5 7" xfId="6715"/>
    <cellStyle name="Обычный 2 2 2 2 2 3 2 2 5 4 5 8" xfId="6716"/>
    <cellStyle name="Обычный 2 2 2 2 2 3 2 2 5 4 6" xfId="6717"/>
    <cellStyle name="Обычный 2 2 2 2 2 3 2 2 5 4 6 2" xfId="6718"/>
    <cellStyle name="Обычный 2 2 2 2 2 3 2 2 5 4 6 3" xfId="6719"/>
    <cellStyle name="Обычный 2 2 2 2 2 3 2 2 5 4 6 4" xfId="6720"/>
    <cellStyle name="Обычный 2 2 2 2 2 3 2 2 5 4 6 5" xfId="6721"/>
    <cellStyle name="Обычный 2 2 2 2 2 3 2 2 5 4 6 6" xfId="6722"/>
    <cellStyle name="Обычный 2 2 2 2 2 3 2 2 5 4 6 7" xfId="6723"/>
    <cellStyle name="Обычный 2 2 2 2 2 3 2 2 5 4 6 8" xfId="6724"/>
    <cellStyle name="Обычный 2 2 2 2 2 3 2 2 5 4 7" xfId="6725"/>
    <cellStyle name="Обычный 2 2 2 2 2 3 2 2 5 4 7 2" xfId="6726"/>
    <cellStyle name="Обычный 2 2 2 2 2 3 2 2 5 4 7 3" xfId="6727"/>
    <cellStyle name="Обычный 2 2 2 2 2 3 2 2 5 4 7 4" xfId="6728"/>
    <cellStyle name="Обычный 2 2 2 2 2 3 2 2 5 4 7 5" xfId="6729"/>
    <cellStyle name="Обычный 2 2 2 2 2 3 2 2 5 4 7 6" xfId="6730"/>
    <cellStyle name="Обычный 2 2 2 2 2 3 2 2 5 4 7 7" xfId="6731"/>
    <cellStyle name="Обычный 2 2 2 2 2 3 2 2 5 4 7 8" xfId="6732"/>
    <cellStyle name="Обычный 2 2 2 2 2 3 2 2 5 4 8" xfId="6733"/>
    <cellStyle name="Обычный 2 2 2 2 2 3 2 2 5 4 8 2" xfId="6734"/>
    <cellStyle name="Обычный 2 2 2 2 2 3 2 2 5 4 8 3" xfId="6735"/>
    <cellStyle name="Обычный 2 2 2 2 2 3 2 2 5 4 8 4" xfId="6736"/>
    <cellStyle name="Обычный 2 2 2 2 2 3 2 2 5 4 8 5" xfId="6737"/>
    <cellStyle name="Обычный 2 2 2 2 2 3 2 2 5 4 8 6" xfId="6738"/>
    <cellStyle name="Обычный 2 2 2 2 2 3 2 2 5 4 8 7" xfId="6739"/>
    <cellStyle name="Обычный 2 2 2 2 2 3 2 2 5 4 8 8" xfId="6740"/>
    <cellStyle name="Обычный 2 2 2 2 2 3 2 2 5 4 9" xfId="6741"/>
    <cellStyle name="Обычный 2 2 2 2 2 3 2 2 5 5" xfId="6742"/>
    <cellStyle name="Обычный 2 2 2 2 2 3 2 2 5 5 2" xfId="6743"/>
    <cellStyle name="Обычный 2 2 2 2 2 3 2 2 5 5 3" xfId="6744"/>
    <cellStyle name="Обычный 2 2 2 2 2 3 2 2 5 5 4" xfId="6745"/>
    <cellStyle name="Обычный 2 2 2 2 2 3 2 2 5 5 5" xfId="6746"/>
    <cellStyle name="Обычный 2 2 2 2 2 3 2 2 5 5 6" xfId="6747"/>
    <cellStyle name="Обычный 2 2 2 2 2 3 2 2 5 5 7" xfId="6748"/>
    <cellStyle name="Обычный 2 2 2 2 2 3 2 2 5 5 8" xfId="6749"/>
    <cellStyle name="Обычный 2 2 2 2 2 3 2 2 5 5 9" xfId="6750"/>
    <cellStyle name="Обычный 2 2 2 2 2 3 2 2 5 6" xfId="6751"/>
    <cellStyle name="Обычный 2 2 2 2 2 3 2 2 5 6 2" xfId="6752"/>
    <cellStyle name="Обычный 2 2 2 2 2 3 2 2 5 6 3" xfId="6753"/>
    <cellStyle name="Обычный 2 2 2 2 2 3 2 2 5 6 4" xfId="6754"/>
    <cellStyle name="Обычный 2 2 2 2 2 3 2 2 5 6 5" xfId="6755"/>
    <cellStyle name="Обычный 2 2 2 2 2 3 2 2 5 6 6" xfId="6756"/>
    <cellStyle name="Обычный 2 2 2 2 2 3 2 2 5 6 7" xfId="6757"/>
    <cellStyle name="Обычный 2 2 2 2 2 3 2 2 5 6 8" xfId="6758"/>
    <cellStyle name="Обычный 2 2 2 2 2 3 2 2 5 7" xfId="6759"/>
    <cellStyle name="Обычный 2 2 2 2 2 3 2 2 5 7 2" xfId="6760"/>
    <cellStyle name="Обычный 2 2 2 2 2 3 2 2 5 7 3" xfId="6761"/>
    <cellStyle name="Обычный 2 2 2 2 2 3 2 2 5 7 4" xfId="6762"/>
    <cellStyle name="Обычный 2 2 2 2 2 3 2 2 5 7 5" xfId="6763"/>
    <cellStyle name="Обычный 2 2 2 2 2 3 2 2 5 7 6" xfId="6764"/>
    <cellStyle name="Обычный 2 2 2 2 2 3 2 2 5 7 7" xfId="6765"/>
    <cellStyle name="Обычный 2 2 2 2 2 3 2 2 5 7 8" xfId="6766"/>
    <cellStyle name="Обычный 2 2 2 2 2 3 2 2 5 8" xfId="6767"/>
    <cellStyle name="Обычный 2 2 2 2 2 3 2 2 5 8 2" xfId="6768"/>
    <cellStyle name="Обычный 2 2 2 2 2 3 2 2 5 8 3" xfId="6769"/>
    <cellStyle name="Обычный 2 2 2 2 2 3 2 2 5 8 4" xfId="6770"/>
    <cellStyle name="Обычный 2 2 2 2 2 3 2 2 5 8 5" xfId="6771"/>
    <cellStyle name="Обычный 2 2 2 2 2 3 2 2 5 8 6" xfId="6772"/>
    <cellStyle name="Обычный 2 2 2 2 2 3 2 2 5 8 7" xfId="6773"/>
    <cellStyle name="Обычный 2 2 2 2 2 3 2 2 5 8 8" xfId="6774"/>
    <cellStyle name="Обычный 2 2 2 2 2 3 2 2 5 9" xfId="6775"/>
    <cellStyle name="Обычный 2 2 2 2 2 3 2 2 5 9 2" xfId="6776"/>
    <cellStyle name="Обычный 2 2 2 2 2 3 2 2 5 9 3" xfId="6777"/>
    <cellStyle name="Обычный 2 2 2 2 2 3 2 2 5 9 4" xfId="6778"/>
    <cellStyle name="Обычный 2 2 2 2 2 3 2 2 5 9 5" xfId="6779"/>
    <cellStyle name="Обычный 2 2 2 2 2 3 2 2 5 9 6" xfId="6780"/>
    <cellStyle name="Обычный 2 2 2 2 2 3 2 2 5 9 7" xfId="6781"/>
    <cellStyle name="Обычный 2 2 2 2 2 3 2 2 5 9 8" xfId="6782"/>
    <cellStyle name="Обычный 2 2 2 2 2 3 2 2 6" xfId="6783"/>
    <cellStyle name="Обычный 2 2 2 2 2 3 2 2 6 10" xfId="6784"/>
    <cellStyle name="Обычный 2 2 2 2 2 3 2 2 6 11" xfId="6785"/>
    <cellStyle name="Обычный 2 2 2 2 2 3 2 2 6 12" xfId="6786"/>
    <cellStyle name="Обычный 2 2 2 2 2 3 2 2 6 13" xfId="6787"/>
    <cellStyle name="Обычный 2 2 2 2 2 3 2 2 6 14" xfId="6788"/>
    <cellStyle name="Обычный 2 2 2 2 2 3 2 2 6 15" xfId="6789"/>
    <cellStyle name="Обычный 2 2 2 2 2 3 2 2 6 16" xfId="6790"/>
    <cellStyle name="Обычный 2 2 2 2 2 3 2 2 6 17" xfId="6791"/>
    <cellStyle name="Обычный 2 2 2 2 2 3 2 2 6 18" xfId="6792"/>
    <cellStyle name="Обычный 2 2 2 2 2 3 2 2 6 19" xfId="6793"/>
    <cellStyle name="Обычный 2 2 2 2 2 3 2 2 6 2" xfId="6794"/>
    <cellStyle name="Обычный 2 2 2 2 2 3 2 2 6 2 2" xfId="6795"/>
    <cellStyle name="Обычный 2 2 2 2 2 3 2 2 6 2 3" xfId="6796"/>
    <cellStyle name="Обычный 2 2 2 2 2 3 2 2 6 2 4" xfId="6797"/>
    <cellStyle name="Обычный 2 2 2 2 2 3 2 2 6 2 5" xfId="6798"/>
    <cellStyle name="Обычный 2 2 2 2 2 3 2 2 6 2 6" xfId="6799"/>
    <cellStyle name="Обычный 2 2 2 2 2 3 2 2 6 2 7" xfId="6800"/>
    <cellStyle name="Обычный 2 2 2 2 2 3 2 2 6 2 8" xfId="6801"/>
    <cellStyle name="Обычный 2 2 2 2 2 3 2 2 6 2 9" xfId="6802"/>
    <cellStyle name="Обычный 2 2 2 2 2 3 2 2 6 3" xfId="6803"/>
    <cellStyle name="Обычный 2 2 2 2 2 3 2 2 6 3 2" xfId="6804"/>
    <cellStyle name="Обычный 2 2 2 2 2 3 2 2 6 3 3" xfId="6805"/>
    <cellStyle name="Обычный 2 2 2 2 2 3 2 2 6 3 4" xfId="6806"/>
    <cellStyle name="Обычный 2 2 2 2 2 3 2 2 6 3 5" xfId="6807"/>
    <cellStyle name="Обычный 2 2 2 2 2 3 2 2 6 3 6" xfId="6808"/>
    <cellStyle name="Обычный 2 2 2 2 2 3 2 2 6 3 7" xfId="6809"/>
    <cellStyle name="Обычный 2 2 2 2 2 3 2 2 6 3 8" xfId="6810"/>
    <cellStyle name="Обычный 2 2 2 2 2 3 2 2 6 4" xfId="6811"/>
    <cellStyle name="Обычный 2 2 2 2 2 3 2 2 6 4 2" xfId="6812"/>
    <cellStyle name="Обычный 2 2 2 2 2 3 2 2 6 4 3" xfId="6813"/>
    <cellStyle name="Обычный 2 2 2 2 2 3 2 2 6 4 4" xfId="6814"/>
    <cellStyle name="Обычный 2 2 2 2 2 3 2 2 6 4 5" xfId="6815"/>
    <cellStyle name="Обычный 2 2 2 2 2 3 2 2 6 4 6" xfId="6816"/>
    <cellStyle name="Обычный 2 2 2 2 2 3 2 2 6 4 7" xfId="6817"/>
    <cellStyle name="Обычный 2 2 2 2 2 3 2 2 6 4 8" xfId="6818"/>
    <cellStyle name="Обычный 2 2 2 2 2 3 2 2 6 5" xfId="6819"/>
    <cellStyle name="Обычный 2 2 2 2 2 3 2 2 6 5 2" xfId="6820"/>
    <cellStyle name="Обычный 2 2 2 2 2 3 2 2 6 5 3" xfId="6821"/>
    <cellStyle name="Обычный 2 2 2 2 2 3 2 2 6 5 4" xfId="6822"/>
    <cellStyle name="Обычный 2 2 2 2 2 3 2 2 6 5 5" xfId="6823"/>
    <cellStyle name="Обычный 2 2 2 2 2 3 2 2 6 5 6" xfId="6824"/>
    <cellStyle name="Обычный 2 2 2 2 2 3 2 2 6 5 7" xfId="6825"/>
    <cellStyle name="Обычный 2 2 2 2 2 3 2 2 6 5 8" xfId="6826"/>
    <cellStyle name="Обычный 2 2 2 2 2 3 2 2 6 6" xfId="6827"/>
    <cellStyle name="Обычный 2 2 2 2 2 3 2 2 6 6 2" xfId="6828"/>
    <cellStyle name="Обычный 2 2 2 2 2 3 2 2 6 6 3" xfId="6829"/>
    <cellStyle name="Обычный 2 2 2 2 2 3 2 2 6 6 4" xfId="6830"/>
    <cellStyle name="Обычный 2 2 2 2 2 3 2 2 6 6 5" xfId="6831"/>
    <cellStyle name="Обычный 2 2 2 2 2 3 2 2 6 6 6" xfId="6832"/>
    <cellStyle name="Обычный 2 2 2 2 2 3 2 2 6 6 7" xfId="6833"/>
    <cellStyle name="Обычный 2 2 2 2 2 3 2 2 6 6 8" xfId="6834"/>
    <cellStyle name="Обычный 2 2 2 2 2 3 2 2 6 7" xfId="6835"/>
    <cellStyle name="Обычный 2 2 2 2 2 3 2 2 6 7 2" xfId="6836"/>
    <cellStyle name="Обычный 2 2 2 2 2 3 2 2 6 7 3" xfId="6837"/>
    <cellStyle name="Обычный 2 2 2 2 2 3 2 2 6 7 4" xfId="6838"/>
    <cellStyle name="Обычный 2 2 2 2 2 3 2 2 6 7 5" xfId="6839"/>
    <cellStyle name="Обычный 2 2 2 2 2 3 2 2 6 7 6" xfId="6840"/>
    <cellStyle name="Обычный 2 2 2 2 2 3 2 2 6 7 7" xfId="6841"/>
    <cellStyle name="Обычный 2 2 2 2 2 3 2 2 6 7 8" xfId="6842"/>
    <cellStyle name="Обычный 2 2 2 2 2 3 2 2 6 8" xfId="6843"/>
    <cellStyle name="Обычный 2 2 2 2 2 3 2 2 6 8 2" xfId="6844"/>
    <cellStyle name="Обычный 2 2 2 2 2 3 2 2 6 8 3" xfId="6845"/>
    <cellStyle name="Обычный 2 2 2 2 2 3 2 2 6 8 4" xfId="6846"/>
    <cellStyle name="Обычный 2 2 2 2 2 3 2 2 6 8 5" xfId="6847"/>
    <cellStyle name="Обычный 2 2 2 2 2 3 2 2 6 8 6" xfId="6848"/>
    <cellStyle name="Обычный 2 2 2 2 2 3 2 2 6 8 7" xfId="6849"/>
    <cellStyle name="Обычный 2 2 2 2 2 3 2 2 6 8 8" xfId="6850"/>
    <cellStyle name="Обычный 2 2 2 2 2 3 2 2 6 9" xfId="6851"/>
    <cellStyle name="Обычный 2 2 2 2 2 3 2 2 7" xfId="6852"/>
    <cellStyle name="Обычный 2 2 2 2 2 3 2 2 7 10" xfId="6853"/>
    <cellStyle name="Обычный 2 2 2 2 2 3 2 2 7 11" xfId="6854"/>
    <cellStyle name="Обычный 2 2 2 2 2 3 2 2 7 12" xfId="6855"/>
    <cellStyle name="Обычный 2 2 2 2 2 3 2 2 7 13" xfId="6856"/>
    <cellStyle name="Обычный 2 2 2 2 2 3 2 2 7 14" xfId="6857"/>
    <cellStyle name="Обычный 2 2 2 2 2 3 2 2 7 15" xfId="6858"/>
    <cellStyle name="Обычный 2 2 2 2 2 3 2 2 7 16" xfId="6859"/>
    <cellStyle name="Обычный 2 2 2 2 2 3 2 2 7 17" xfId="6860"/>
    <cellStyle name="Обычный 2 2 2 2 2 3 2 2 7 18" xfId="6861"/>
    <cellStyle name="Обычный 2 2 2 2 2 3 2 2 7 19" xfId="6862"/>
    <cellStyle name="Обычный 2 2 2 2 2 3 2 2 7 2" xfId="6863"/>
    <cellStyle name="Обычный 2 2 2 2 2 3 2 2 7 2 2" xfId="6864"/>
    <cellStyle name="Обычный 2 2 2 2 2 3 2 2 7 2 3" xfId="6865"/>
    <cellStyle name="Обычный 2 2 2 2 2 3 2 2 7 2 4" xfId="6866"/>
    <cellStyle name="Обычный 2 2 2 2 2 3 2 2 7 2 5" xfId="6867"/>
    <cellStyle name="Обычный 2 2 2 2 2 3 2 2 7 2 6" xfId="6868"/>
    <cellStyle name="Обычный 2 2 2 2 2 3 2 2 7 2 7" xfId="6869"/>
    <cellStyle name="Обычный 2 2 2 2 2 3 2 2 7 2 8" xfId="6870"/>
    <cellStyle name="Обычный 2 2 2 2 2 3 2 2 7 3" xfId="6871"/>
    <cellStyle name="Обычный 2 2 2 2 2 3 2 2 7 3 2" xfId="6872"/>
    <cellStyle name="Обычный 2 2 2 2 2 3 2 2 7 3 3" xfId="6873"/>
    <cellStyle name="Обычный 2 2 2 2 2 3 2 2 7 3 4" xfId="6874"/>
    <cellStyle name="Обычный 2 2 2 2 2 3 2 2 7 3 5" xfId="6875"/>
    <cellStyle name="Обычный 2 2 2 2 2 3 2 2 7 3 6" xfId="6876"/>
    <cellStyle name="Обычный 2 2 2 2 2 3 2 2 7 3 7" xfId="6877"/>
    <cellStyle name="Обычный 2 2 2 2 2 3 2 2 7 3 8" xfId="6878"/>
    <cellStyle name="Обычный 2 2 2 2 2 3 2 2 7 4" xfId="6879"/>
    <cellStyle name="Обычный 2 2 2 2 2 3 2 2 7 4 2" xfId="6880"/>
    <cellStyle name="Обычный 2 2 2 2 2 3 2 2 7 4 3" xfId="6881"/>
    <cellStyle name="Обычный 2 2 2 2 2 3 2 2 7 4 4" xfId="6882"/>
    <cellStyle name="Обычный 2 2 2 2 2 3 2 2 7 4 5" xfId="6883"/>
    <cellStyle name="Обычный 2 2 2 2 2 3 2 2 7 4 6" xfId="6884"/>
    <cellStyle name="Обычный 2 2 2 2 2 3 2 2 7 4 7" xfId="6885"/>
    <cellStyle name="Обычный 2 2 2 2 2 3 2 2 7 4 8" xfId="6886"/>
    <cellStyle name="Обычный 2 2 2 2 2 3 2 2 7 5" xfId="6887"/>
    <cellStyle name="Обычный 2 2 2 2 2 3 2 2 7 5 2" xfId="6888"/>
    <cellStyle name="Обычный 2 2 2 2 2 3 2 2 7 5 3" xfId="6889"/>
    <cellStyle name="Обычный 2 2 2 2 2 3 2 2 7 5 4" xfId="6890"/>
    <cellStyle name="Обычный 2 2 2 2 2 3 2 2 7 5 5" xfId="6891"/>
    <cellStyle name="Обычный 2 2 2 2 2 3 2 2 7 5 6" xfId="6892"/>
    <cellStyle name="Обычный 2 2 2 2 2 3 2 2 7 5 7" xfId="6893"/>
    <cellStyle name="Обычный 2 2 2 2 2 3 2 2 7 5 8" xfId="6894"/>
    <cellStyle name="Обычный 2 2 2 2 2 3 2 2 7 6" xfId="6895"/>
    <cellStyle name="Обычный 2 2 2 2 2 3 2 2 7 6 2" xfId="6896"/>
    <cellStyle name="Обычный 2 2 2 2 2 3 2 2 7 6 3" xfId="6897"/>
    <cellStyle name="Обычный 2 2 2 2 2 3 2 2 7 6 4" xfId="6898"/>
    <cellStyle name="Обычный 2 2 2 2 2 3 2 2 7 6 5" xfId="6899"/>
    <cellStyle name="Обычный 2 2 2 2 2 3 2 2 7 6 6" xfId="6900"/>
    <cellStyle name="Обычный 2 2 2 2 2 3 2 2 7 6 7" xfId="6901"/>
    <cellStyle name="Обычный 2 2 2 2 2 3 2 2 7 6 8" xfId="6902"/>
    <cellStyle name="Обычный 2 2 2 2 2 3 2 2 7 7" xfId="6903"/>
    <cellStyle name="Обычный 2 2 2 2 2 3 2 2 7 7 2" xfId="6904"/>
    <cellStyle name="Обычный 2 2 2 2 2 3 2 2 7 7 3" xfId="6905"/>
    <cellStyle name="Обычный 2 2 2 2 2 3 2 2 7 7 4" xfId="6906"/>
    <cellStyle name="Обычный 2 2 2 2 2 3 2 2 7 7 5" xfId="6907"/>
    <cellStyle name="Обычный 2 2 2 2 2 3 2 2 7 7 6" xfId="6908"/>
    <cellStyle name="Обычный 2 2 2 2 2 3 2 2 7 7 7" xfId="6909"/>
    <cellStyle name="Обычный 2 2 2 2 2 3 2 2 7 7 8" xfId="6910"/>
    <cellStyle name="Обычный 2 2 2 2 2 3 2 2 7 8" xfId="6911"/>
    <cellStyle name="Обычный 2 2 2 2 2 3 2 2 7 8 2" xfId="6912"/>
    <cellStyle name="Обычный 2 2 2 2 2 3 2 2 7 8 3" xfId="6913"/>
    <cellStyle name="Обычный 2 2 2 2 2 3 2 2 7 8 4" xfId="6914"/>
    <cellStyle name="Обычный 2 2 2 2 2 3 2 2 7 8 5" xfId="6915"/>
    <cellStyle name="Обычный 2 2 2 2 2 3 2 2 7 8 6" xfId="6916"/>
    <cellStyle name="Обычный 2 2 2 2 2 3 2 2 7 8 7" xfId="6917"/>
    <cellStyle name="Обычный 2 2 2 2 2 3 2 2 7 8 8" xfId="6918"/>
    <cellStyle name="Обычный 2 2 2 2 2 3 2 2 7 9" xfId="6919"/>
    <cellStyle name="Обычный 2 2 2 2 2 3 2 2 8" xfId="6920"/>
    <cellStyle name="Обычный 2 2 2 2 2 3 2 2 8 2" xfId="6921"/>
    <cellStyle name="Обычный 2 2 2 2 2 3 2 2 8 3" xfId="6922"/>
    <cellStyle name="Обычный 2 2 2 2 2 3 2 2 8 4" xfId="6923"/>
    <cellStyle name="Обычный 2 2 2 2 2 3 2 2 8 5" xfId="6924"/>
    <cellStyle name="Обычный 2 2 2 2 2 3 2 2 8 6" xfId="6925"/>
    <cellStyle name="Обычный 2 2 2 2 2 3 2 2 8 7" xfId="6926"/>
    <cellStyle name="Обычный 2 2 2 2 2 3 2 2 8 8" xfId="6927"/>
    <cellStyle name="Обычный 2 2 2 2 2 3 2 2 8 9" xfId="6928"/>
    <cellStyle name="Обычный 2 2 2 2 2 3 2 2 9" xfId="6929"/>
    <cellStyle name="Обычный 2 2 2 2 2 3 2 2 9 2" xfId="6930"/>
    <cellStyle name="Обычный 2 2 2 2 2 3 2 2 9 3" xfId="6931"/>
    <cellStyle name="Обычный 2 2 2 2 2 3 2 2 9 4" xfId="6932"/>
    <cellStyle name="Обычный 2 2 2 2 2 3 2 2 9 5" xfId="6933"/>
    <cellStyle name="Обычный 2 2 2 2 2 3 2 2 9 6" xfId="6934"/>
    <cellStyle name="Обычный 2 2 2 2 2 3 2 2 9 7" xfId="6935"/>
    <cellStyle name="Обычный 2 2 2 2 2 3 2 2 9 8" xfId="6936"/>
    <cellStyle name="Обычный 2 2 2 2 2 3 2 20" xfId="6937"/>
    <cellStyle name="Обычный 2 2 2 2 2 3 2 21" xfId="6938"/>
    <cellStyle name="Обычный 2 2 2 2 2 3 2 22" xfId="6939"/>
    <cellStyle name="Обычный 2 2 2 2 2 3 2 23" xfId="6940"/>
    <cellStyle name="Обычный 2 2 2 2 2 3 2 24" xfId="6941"/>
    <cellStyle name="Обычный 2 2 2 2 2 3 2 3" xfId="6942"/>
    <cellStyle name="Обычный 2 2 2 2 2 3 2 3 10" xfId="6943"/>
    <cellStyle name="Обычный 2 2 2 2 2 3 2 3 11" xfId="6944"/>
    <cellStyle name="Обычный 2 2 2 2 2 3 2 3 12" xfId="6945"/>
    <cellStyle name="Обычный 2 2 2 2 2 3 2 3 13" xfId="6946"/>
    <cellStyle name="Обычный 2 2 2 2 2 3 2 3 14" xfId="6947"/>
    <cellStyle name="Обычный 2 2 2 2 2 3 2 3 15" xfId="6948"/>
    <cellStyle name="Обычный 2 2 2 2 2 3 2 3 16" xfId="6949"/>
    <cellStyle name="Обычный 2 2 2 2 2 3 2 3 17" xfId="6950"/>
    <cellStyle name="Обычный 2 2 2 2 2 3 2 3 18" xfId="6951"/>
    <cellStyle name="Обычный 2 2 2 2 2 3 2 3 19" xfId="6952"/>
    <cellStyle name="Обычный 2 2 2 2 2 3 2 3 2" xfId="6953"/>
    <cellStyle name="Обычный 2 2 2 2 2 3 2 3 2 2" xfId="6954"/>
    <cellStyle name="Обычный 2 2 2 2 2 3 2 3 2 3" xfId="6955"/>
    <cellStyle name="Обычный 2 2 2 2 2 3 2 3 2 4" xfId="6956"/>
    <cellStyle name="Обычный 2 2 2 2 2 3 2 3 2 5" xfId="6957"/>
    <cellStyle name="Обычный 2 2 2 2 2 3 2 3 2 6" xfId="6958"/>
    <cellStyle name="Обычный 2 2 2 2 2 3 2 3 2 7" xfId="6959"/>
    <cellStyle name="Обычный 2 2 2 2 2 3 2 3 2 8" xfId="6960"/>
    <cellStyle name="Обычный 2 2 2 2 2 3 2 3 2 9" xfId="6961"/>
    <cellStyle name="Обычный 2 2 2 2 2 3 2 3 3" xfId="6962"/>
    <cellStyle name="Обычный 2 2 2 2 2 3 2 3 3 2" xfId="6963"/>
    <cellStyle name="Обычный 2 2 2 2 2 3 2 3 3 3" xfId="6964"/>
    <cellStyle name="Обычный 2 2 2 2 2 3 2 3 3 4" xfId="6965"/>
    <cellStyle name="Обычный 2 2 2 2 2 3 2 3 3 5" xfId="6966"/>
    <cellStyle name="Обычный 2 2 2 2 2 3 2 3 3 6" xfId="6967"/>
    <cellStyle name="Обычный 2 2 2 2 2 3 2 3 3 7" xfId="6968"/>
    <cellStyle name="Обычный 2 2 2 2 2 3 2 3 3 8" xfId="6969"/>
    <cellStyle name="Обычный 2 2 2 2 2 3 2 3 4" xfId="6970"/>
    <cellStyle name="Обычный 2 2 2 2 2 3 2 3 4 2" xfId="6971"/>
    <cellStyle name="Обычный 2 2 2 2 2 3 2 3 4 3" xfId="6972"/>
    <cellStyle name="Обычный 2 2 2 2 2 3 2 3 4 4" xfId="6973"/>
    <cellStyle name="Обычный 2 2 2 2 2 3 2 3 4 5" xfId="6974"/>
    <cellStyle name="Обычный 2 2 2 2 2 3 2 3 4 6" xfId="6975"/>
    <cellStyle name="Обычный 2 2 2 2 2 3 2 3 4 7" xfId="6976"/>
    <cellStyle name="Обычный 2 2 2 2 2 3 2 3 4 8" xfId="6977"/>
    <cellStyle name="Обычный 2 2 2 2 2 3 2 3 5" xfId="6978"/>
    <cellStyle name="Обычный 2 2 2 2 2 3 2 3 5 2" xfId="6979"/>
    <cellStyle name="Обычный 2 2 2 2 2 3 2 3 5 3" xfId="6980"/>
    <cellStyle name="Обычный 2 2 2 2 2 3 2 3 5 4" xfId="6981"/>
    <cellStyle name="Обычный 2 2 2 2 2 3 2 3 5 5" xfId="6982"/>
    <cellStyle name="Обычный 2 2 2 2 2 3 2 3 5 6" xfId="6983"/>
    <cellStyle name="Обычный 2 2 2 2 2 3 2 3 5 7" xfId="6984"/>
    <cellStyle name="Обычный 2 2 2 2 2 3 2 3 5 8" xfId="6985"/>
    <cellStyle name="Обычный 2 2 2 2 2 3 2 3 6" xfId="6986"/>
    <cellStyle name="Обычный 2 2 2 2 2 3 2 3 6 2" xfId="6987"/>
    <cellStyle name="Обычный 2 2 2 2 2 3 2 3 6 3" xfId="6988"/>
    <cellStyle name="Обычный 2 2 2 2 2 3 2 3 6 4" xfId="6989"/>
    <cellStyle name="Обычный 2 2 2 2 2 3 2 3 6 5" xfId="6990"/>
    <cellStyle name="Обычный 2 2 2 2 2 3 2 3 6 6" xfId="6991"/>
    <cellStyle name="Обычный 2 2 2 2 2 3 2 3 6 7" xfId="6992"/>
    <cellStyle name="Обычный 2 2 2 2 2 3 2 3 6 8" xfId="6993"/>
    <cellStyle name="Обычный 2 2 2 2 2 3 2 3 7" xfId="6994"/>
    <cellStyle name="Обычный 2 2 2 2 2 3 2 3 7 2" xfId="6995"/>
    <cellStyle name="Обычный 2 2 2 2 2 3 2 3 7 3" xfId="6996"/>
    <cellStyle name="Обычный 2 2 2 2 2 3 2 3 7 4" xfId="6997"/>
    <cellStyle name="Обычный 2 2 2 2 2 3 2 3 7 5" xfId="6998"/>
    <cellStyle name="Обычный 2 2 2 2 2 3 2 3 7 6" xfId="6999"/>
    <cellStyle name="Обычный 2 2 2 2 2 3 2 3 7 7" xfId="7000"/>
    <cellStyle name="Обычный 2 2 2 2 2 3 2 3 7 8" xfId="7001"/>
    <cellStyle name="Обычный 2 2 2 2 2 3 2 3 8" xfId="7002"/>
    <cellStyle name="Обычный 2 2 2 2 2 3 2 3 8 2" xfId="7003"/>
    <cellStyle name="Обычный 2 2 2 2 2 3 2 3 8 3" xfId="7004"/>
    <cellStyle name="Обычный 2 2 2 2 2 3 2 3 8 4" xfId="7005"/>
    <cellStyle name="Обычный 2 2 2 2 2 3 2 3 8 5" xfId="7006"/>
    <cellStyle name="Обычный 2 2 2 2 2 3 2 3 8 6" xfId="7007"/>
    <cellStyle name="Обычный 2 2 2 2 2 3 2 3 8 7" xfId="7008"/>
    <cellStyle name="Обычный 2 2 2 2 2 3 2 3 8 8" xfId="7009"/>
    <cellStyle name="Обычный 2 2 2 2 2 3 2 3 9" xfId="7010"/>
    <cellStyle name="Обычный 2 2 2 2 2 3 2 4" xfId="7011"/>
    <cellStyle name="Обычный 2 2 2 2 2 3 2 4 10" xfId="7012"/>
    <cellStyle name="Обычный 2 2 2 2 2 3 2 4 11" xfId="7013"/>
    <cellStyle name="Обычный 2 2 2 2 2 3 2 4 12" xfId="7014"/>
    <cellStyle name="Обычный 2 2 2 2 2 3 2 4 13" xfId="7015"/>
    <cellStyle name="Обычный 2 2 2 2 2 3 2 4 14" xfId="7016"/>
    <cellStyle name="Обычный 2 2 2 2 2 3 2 4 15" xfId="7017"/>
    <cellStyle name="Обычный 2 2 2 2 2 3 2 4 16" xfId="7018"/>
    <cellStyle name="Обычный 2 2 2 2 2 3 2 4 17" xfId="7019"/>
    <cellStyle name="Обычный 2 2 2 2 2 3 2 4 18" xfId="7020"/>
    <cellStyle name="Обычный 2 2 2 2 2 3 2 4 19" xfId="7021"/>
    <cellStyle name="Обычный 2 2 2 2 2 3 2 4 2" xfId="7022"/>
    <cellStyle name="Обычный 2 2 2 2 2 3 2 4 2 2" xfId="7023"/>
    <cellStyle name="Обычный 2 2 2 2 2 3 2 4 2 3" xfId="7024"/>
    <cellStyle name="Обычный 2 2 2 2 2 3 2 4 2 4" xfId="7025"/>
    <cellStyle name="Обычный 2 2 2 2 2 3 2 4 2 5" xfId="7026"/>
    <cellStyle name="Обычный 2 2 2 2 2 3 2 4 2 6" xfId="7027"/>
    <cellStyle name="Обычный 2 2 2 2 2 3 2 4 2 7" xfId="7028"/>
    <cellStyle name="Обычный 2 2 2 2 2 3 2 4 2 8" xfId="7029"/>
    <cellStyle name="Обычный 2 2 2 2 2 3 2 4 3" xfId="7030"/>
    <cellStyle name="Обычный 2 2 2 2 2 3 2 4 3 2" xfId="7031"/>
    <cellStyle name="Обычный 2 2 2 2 2 3 2 4 3 3" xfId="7032"/>
    <cellStyle name="Обычный 2 2 2 2 2 3 2 4 3 4" xfId="7033"/>
    <cellStyle name="Обычный 2 2 2 2 2 3 2 4 3 5" xfId="7034"/>
    <cellStyle name="Обычный 2 2 2 2 2 3 2 4 3 6" xfId="7035"/>
    <cellStyle name="Обычный 2 2 2 2 2 3 2 4 3 7" xfId="7036"/>
    <cellStyle name="Обычный 2 2 2 2 2 3 2 4 3 8" xfId="7037"/>
    <cellStyle name="Обычный 2 2 2 2 2 3 2 4 4" xfId="7038"/>
    <cellStyle name="Обычный 2 2 2 2 2 3 2 4 4 2" xfId="7039"/>
    <cellStyle name="Обычный 2 2 2 2 2 3 2 4 4 3" xfId="7040"/>
    <cellStyle name="Обычный 2 2 2 2 2 3 2 4 4 4" xfId="7041"/>
    <cellStyle name="Обычный 2 2 2 2 2 3 2 4 4 5" xfId="7042"/>
    <cellStyle name="Обычный 2 2 2 2 2 3 2 4 4 6" xfId="7043"/>
    <cellStyle name="Обычный 2 2 2 2 2 3 2 4 4 7" xfId="7044"/>
    <cellStyle name="Обычный 2 2 2 2 2 3 2 4 4 8" xfId="7045"/>
    <cellStyle name="Обычный 2 2 2 2 2 3 2 4 5" xfId="7046"/>
    <cellStyle name="Обычный 2 2 2 2 2 3 2 4 5 2" xfId="7047"/>
    <cellStyle name="Обычный 2 2 2 2 2 3 2 4 5 3" xfId="7048"/>
    <cellStyle name="Обычный 2 2 2 2 2 3 2 4 5 4" xfId="7049"/>
    <cellStyle name="Обычный 2 2 2 2 2 3 2 4 5 5" xfId="7050"/>
    <cellStyle name="Обычный 2 2 2 2 2 3 2 4 5 6" xfId="7051"/>
    <cellStyle name="Обычный 2 2 2 2 2 3 2 4 5 7" xfId="7052"/>
    <cellStyle name="Обычный 2 2 2 2 2 3 2 4 5 8" xfId="7053"/>
    <cellStyle name="Обычный 2 2 2 2 2 3 2 4 6" xfId="7054"/>
    <cellStyle name="Обычный 2 2 2 2 2 3 2 4 6 2" xfId="7055"/>
    <cellStyle name="Обычный 2 2 2 2 2 3 2 4 6 3" xfId="7056"/>
    <cellStyle name="Обычный 2 2 2 2 2 3 2 4 6 4" xfId="7057"/>
    <cellStyle name="Обычный 2 2 2 2 2 3 2 4 6 5" xfId="7058"/>
    <cellStyle name="Обычный 2 2 2 2 2 3 2 4 6 6" xfId="7059"/>
    <cellStyle name="Обычный 2 2 2 2 2 3 2 4 6 7" xfId="7060"/>
    <cellStyle name="Обычный 2 2 2 2 2 3 2 4 6 8" xfId="7061"/>
    <cellStyle name="Обычный 2 2 2 2 2 3 2 4 7" xfId="7062"/>
    <cellStyle name="Обычный 2 2 2 2 2 3 2 4 7 2" xfId="7063"/>
    <cellStyle name="Обычный 2 2 2 2 2 3 2 4 7 3" xfId="7064"/>
    <cellStyle name="Обычный 2 2 2 2 2 3 2 4 7 4" xfId="7065"/>
    <cellStyle name="Обычный 2 2 2 2 2 3 2 4 7 5" xfId="7066"/>
    <cellStyle name="Обычный 2 2 2 2 2 3 2 4 7 6" xfId="7067"/>
    <cellStyle name="Обычный 2 2 2 2 2 3 2 4 7 7" xfId="7068"/>
    <cellStyle name="Обычный 2 2 2 2 2 3 2 4 7 8" xfId="7069"/>
    <cellStyle name="Обычный 2 2 2 2 2 3 2 4 8" xfId="7070"/>
    <cellStyle name="Обычный 2 2 2 2 2 3 2 4 8 2" xfId="7071"/>
    <cellStyle name="Обычный 2 2 2 2 2 3 2 4 8 3" xfId="7072"/>
    <cellStyle name="Обычный 2 2 2 2 2 3 2 4 8 4" xfId="7073"/>
    <cellStyle name="Обычный 2 2 2 2 2 3 2 4 8 5" xfId="7074"/>
    <cellStyle name="Обычный 2 2 2 2 2 3 2 4 8 6" xfId="7075"/>
    <cellStyle name="Обычный 2 2 2 2 2 3 2 4 8 7" xfId="7076"/>
    <cellStyle name="Обычный 2 2 2 2 2 3 2 4 8 8" xfId="7077"/>
    <cellStyle name="Обычный 2 2 2 2 2 3 2 4 9" xfId="7078"/>
    <cellStyle name="Обычный 2 2 2 2 2 3 2 5" xfId="7079"/>
    <cellStyle name="Обычный 2 2 2 2 2 3 2 5 2" xfId="7080"/>
    <cellStyle name="Обычный 2 2 2 2 2 3 2 5 3" xfId="7081"/>
    <cellStyle name="Обычный 2 2 2 2 2 3 2 5 4" xfId="7082"/>
    <cellStyle name="Обычный 2 2 2 2 2 3 2 5 5" xfId="7083"/>
    <cellStyle name="Обычный 2 2 2 2 2 3 2 5 6" xfId="7084"/>
    <cellStyle name="Обычный 2 2 2 2 2 3 2 5 7" xfId="7085"/>
    <cellStyle name="Обычный 2 2 2 2 2 3 2 5 8" xfId="7086"/>
    <cellStyle name="Обычный 2 2 2 2 2 3 2 5 9" xfId="7087"/>
    <cellStyle name="Обычный 2 2 2 2 2 3 2 6" xfId="7088"/>
    <cellStyle name="Обычный 2 2 2 2 2 3 2 6 2" xfId="7089"/>
    <cellStyle name="Обычный 2 2 2 2 2 3 2 6 3" xfId="7090"/>
    <cellStyle name="Обычный 2 2 2 2 2 3 2 6 4" xfId="7091"/>
    <cellStyle name="Обычный 2 2 2 2 2 3 2 6 5" xfId="7092"/>
    <cellStyle name="Обычный 2 2 2 2 2 3 2 6 6" xfId="7093"/>
    <cellStyle name="Обычный 2 2 2 2 2 3 2 6 7" xfId="7094"/>
    <cellStyle name="Обычный 2 2 2 2 2 3 2 6 8" xfId="7095"/>
    <cellStyle name="Обычный 2 2 2 2 2 3 2 7" xfId="7096"/>
    <cellStyle name="Обычный 2 2 2 2 2 3 2 7 2" xfId="7097"/>
    <cellStyle name="Обычный 2 2 2 2 2 3 2 7 3" xfId="7098"/>
    <cellStyle name="Обычный 2 2 2 2 2 3 2 7 4" xfId="7099"/>
    <cellStyle name="Обычный 2 2 2 2 2 3 2 7 5" xfId="7100"/>
    <cellStyle name="Обычный 2 2 2 2 2 3 2 7 6" xfId="7101"/>
    <cellStyle name="Обычный 2 2 2 2 2 3 2 7 7" xfId="7102"/>
    <cellStyle name="Обычный 2 2 2 2 2 3 2 7 8" xfId="7103"/>
    <cellStyle name="Обычный 2 2 2 2 2 3 2 8" xfId="7104"/>
    <cellStyle name="Обычный 2 2 2 2 2 3 2 8 2" xfId="7105"/>
    <cellStyle name="Обычный 2 2 2 2 2 3 2 8 3" xfId="7106"/>
    <cellStyle name="Обычный 2 2 2 2 2 3 2 8 4" xfId="7107"/>
    <cellStyle name="Обычный 2 2 2 2 2 3 2 8 5" xfId="7108"/>
    <cellStyle name="Обычный 2 2 2 2 2 3 2 8 6" xfId="7109"/>
    <cellStyle name="Обычный 2 2 2 2 2 3 2 8 7" xfId="7110"/>
    <cellStyle name="Обычный 2 2 2 2 2 3 2 8 8" xfId="7111"/>
    <cellStyle name="Обычный 2 2 2 2 2 3 2 9" xfId="7112"/>
    <cellStyle name="Обычный 2 2 2 2 2 3 2 9 2" xfId="7113"/>
    <cellStyle name="Обычный 2 2 2 2 2 3 2 9 3" xfId="7114"/>
    <cellStyle name="Обычный 2 2 2 2 2 3 2 9 4" xfId="7115"/>
    <cellStyle name="Обычный 2 2 2 2 2 3 2 9 5" xfId="7116"/>
    <cellStyle name="Обычный 2 2 2 2 2 3 2 9 6" xfId="7117"/>
    <cellStyle name="Обычный 2 2 2 2 2 3 2 9 7" xfId="7118"/>
    <cellStyle name="Обычный 2 2 2 2 2 3 2 9 8" xfId="7119"/>
    <cellStyle name="Обычный 2 2 2 2 2 3 20" xfId="7120"/>
    <cellStyle name="Обычный 2 2 2 2 2 3 21" xfId="7121"/>
    <cellStyle name="Обычный 2 2 2 2 2 3 22" xfId="7122"/>
    <cellStyle name="Обычный 2 2 2 2 2 3 23" xfId="7123"/>
    <cellStyle name="Обычный 2 2 2 2 2 3 24" xfId="7124"/>
    <cellStyle name="Обычный 2 2 2 2 2 3 3" xfId="7125"/>
    <cellStyle name="Обычный 2 2 2 2 2 3 3 10" xfId="7126"/>
    <cellStyle name="Обычный 2 2 2 2 2 3 3 11" xfId="7127"/>
    <cellStyle name="Обычный 2 2 2 2 2 3 3 12" xfId="7128"/>
    <cellStyle name="Обычный 2 2 2 2 2 3 3 13" xfId="7129"/>
    <cellStyle name="Обычный 2 2 2 2 2 3 3 14" xfId="7130"/>
    <cellStyle name="Обычный 2 2 2 2 2 3 3 15" xfId="7131"/>
    <cellStyle name="Обычный 2 2 2 2 2 3 3 16" xfId="7132"/>
    <cellStyle name="Обычный 2 2 2 2 2 3 3 17" xfId="7133"/>
    <cellStyle name="Обычный 2 2 2 2 2 3 3 18" xfId="7134"/>
    <cellStyle name="Обычный 2 2 2 2 2 3 3 19" xfId="7135"/>
    <cellStyle name="Обычный 2 2 2 2 2 3 3 2" xfId="7136"/>
    <cellStyle name="Обычный 2 2 2 2 2 3 3 2 2" xfId="7137"/>
    <cellStyle name="Обычный 2 2 2 2 2 3 3 2 3" xfId="7138"/>
    <cellStyle name="Обычный 2 2 2 2 2 3 3 2 4" xfId="7139"/>
    <cellStyle name="Обычный 2 2 2 2 2 3 3 2 5" xfId="7140"/>
    <cellStyle name="Обычный 2 2 2 2 2 3 3 2 6" xfId="7141"/>
    <cellStyle name="Обычный 2 2 2 2 2 3 3 2 7" xfId="7142"/>
    <cellStyle name="Обычный 2 2 2 2 2 3 3 2 8" xfId="7143"/>
    <cellStyle name="Обычный 2 2 2 2 2 3 3 2 9" xfId="7144"/>
    <cellStyle name="Обычный 2 2 2 2 2 3 3 3" xfId="7145"/>
    <cellStyle name="Обычный 2 2 2 2 2 3 3 3 2" xfId="7146"/>
    <cellStyle name="Обычный 2 2 2 2 2 3 3 3 3" xfId="7147"/>
    <cellStyle name="Обычный 2 2 2 2 2 3 3 3 4" xfId="7148"/>
    <cellStyle name="Обычный 2 2 2 2 2 3 3 3 5" xfId="7149"/>
    <cellStyle name="Обычный 2 2 2 2 2 3 3 3 6" xfId="7150"/>
    <cellStyle name="Обычный 2 2 2 2 2 3 3 3 7" xfId="7151"/>
    <cellStyle name="Обычный 2 2 2 2 2 3 3 3 8" xfId="7152"/>
    <cellStyle name="Обычный 2 2 2 2 2 3 3 4" xfId="7153"/>
    <cellStyle name="Обычный 2 2 2 2 2 3 3 4 2" xfId="7154"/>
    <cellStyle name="Обычный 2 2 2 2 2 3 3 4 3" xfId="7155"/>
    <cellStyle name="Обычный 2 2 2 2 2 3 3 4 4" xfId="7156"/>
    <cellStyle name="Обычный 2 2 2 2 2 3 3 4 5" xfId="7157"/>
    <cellStyle name="Обычный 2 2 2 2 2 3 3 4 6" xfId="7158"/>
    <cellStyle name="Обычный 2 2 2 2 2 3 3 4 7" xfId="7159"/>
    <cellStyle name="Обычный 2 2 2 2 2 3 3 4 8" xfId="7160"/>
    <cellStyle name="Обычный 2 2 2 2 2 3 3 5" xfId="7161"/>
    <cellStyle name="Обычный 2 2 2 2 2 3 3 5 2" xfId="7162"/>
    <cellStyle name="Обычный 2 2 2 2 2 3 3 5 3" xfId="7163"/>
    <cellStyle name="Обычный 2 2 2 2 2 3 3 5 4" xfId="7164"/>
    <cellStyle name="Обычный 2 2 2 2 2 3 3 5 5" xfId="7165"/>
    <cellStyle name="Обычный 2 2 2 2 2 3 3 5 6" xfId="7166"/>
    <cellStyle name="Обычный 2 2 2 2 2 3 3 5 7" xfId="7167"/>
    <cellStyle name="Обычный 2 2 2 2 2 3 3 5 8" xfId="7168"/>
    <cellStyle name="Обычный 2 2 2 2 2 3 3 6" xfId="7169"/>
    <cellStyle name="Обычный 2 2 2 2 2 3 3 6 2" xfId="7170"/>
    <cellStyle name="Обычный 2 2 2 2 2 3 3 6 3" xfId="7171"/>
    <cellStyle name="Обычный 2 2 2 2 2 3 3 6 4" xfId="7172"/>
    <cellStyle name="Обычный 2 2 2 2 2 3 3 6 5" xfId="7173"/>
    <cellStyle name="Обычный 2 2 2 2 2 3 3 6 6" xfId="7174"/>
    <cellStyle name="Обычный 2 2 2 2 2 3 3 6 7" xfId="7175"/>
    <cellStyle name="Обычный 2 2 2 2 2 3 3 6 8" xfId="7176"/>
    <cellStyle name="Обычный 2 2 2 2 2 3 3 7" xfId="7177"/>
    <cellStyle name="Обычный 2 2 2 2 2 3 3 7 2" xfId="7178"/>
    <cellStyle name="Обычный 2 2 2 2 2 3 3 7 3" xfId="7179"/>
    <cellStyle name="Обычный 2 2 2 2 2 3 3 7 4" xfId="7180"/>
    <cellStyle name="Обычный 2 2 2 2 2 3 3 7 5" xfId="7181"/>
    <cellStyle name="Обычный 2 2 2 2 2 3 3 7 6" xfId="7182"/>
    <cellStyle name="Обычный 2 2 2 2 2 3 3 7 7" xfId="7183"/>
    <cellStyle name="Обычный 2 2 2 2 2 3 3 7 8" xfId="7184"/>
    <cellStyle name="Обычный 2 2 2 2 2 3 3 8" xfId="7185"/>
    <cellStyle name="Обычный 2 2 2 2 2 3 3 8 2" xfId="7186"/>
    <cellStyle name="Обычный 2 2 2 2 2 3 3 8 3" xfId="7187"/>
    <cellStyle name="Обычный 2 2 2 2 2 3 3 8 4" xfId="7188"/>
    <cellStyle name="Обычный 2 2 2 2 2 3 3 8 5" xfId="7189"/>
    <cellStyle name="Обычный 2 2 2 2 2 3 3 8 6" xfId="7190"/>
    <cellStyle name="Обычный 2 2 2 2 2 3 3 8 7" xfId="7191"/>
    <cellStyle name="Обычный 2 2 2 2 2 3 3 8 8" xfId="7192"/>
    <cellStyle name="Обычный 2 2 2 2 2 3 3 9" xfId="7193"/>
    <cellStyle name="Обычный 2 2 2 2 2 3 4" xfId="7194"/>
    <cellStyle name="Обычный 2 2 2 2 2 3 4 10" xfId="7195"/>
    <cellStyle name="Обычный 2 2 2 2 2 3 4 11" xfId="7196"/>
    <cellStyle name="Обычный 2 2 2 2 2 3 4 12" xfId="7197"/>
    <cellStyle name="Обычный 2 2 2 2 2 3 4 13" xfId="7198"/>
    <cellStyle name="Обычный 2 2 2 2 2 3 4 14" xfId="7199"/>
    <cellStyle name="Обычный 2 2 2 2 2 3 4 15" xfId="7200"/>
    <cellStyle name="Обычный 2 2 2 2 2 3 4 16" xfId="7201"/>
    <cellStyle name="Обычный 2 2 2 2 2 3 4 17" xfId="7202"/>
    <cellStyle name="Обычный 2 2 2 2 2 3 4 18" xfId="7203"/>
    <cellStyle name="Обычный 2 2 2 2 2 3 4 19" xfId="7204"/>
    <cellStyle name="Обычный 2 2 2 2 2 3 4 2" xfId="7205"/>
    <cellStyle name="Обычный 2 2 2 2 2 3 4 2 2" xfId="7206"/>
    <cellStyle name="Обычный 2 2 2 2 2 3 4 2 3" xfId="7207"/>
    <cellStyle name="Обычный 2 2 2 2 2 3 4 2 4" xfId="7208"/>
    <cellStyle name="Обычный 2 2 2 2 2 3 4 2 5" xfId="7209"/>
    <cellStyle name="Обычный 2 2 2 2 2 3 4 2 6" xfId="7210"/>
    <cellStyle name="Обычный 2 2 2 2 2 3 4 2 7" xfId="7211"/>
    <cellStyle name="Обычный 2 2 2 2 2 3 4 2 8" xfId="7212"/>
    <cellStyle name="Обычный 2 2 2 2 2 3 4 3" xfId="7213"/>
    <cellStyle name="Обычный 2 2 2 2 2 3 4 3 2" xfId="7214"/>
    <cellStyle name="Обычный 2 2 2 2 2 3 4 3 3" xfId="7215"/>
    <cellStyle name="Обычный 2 2 2 2 2 3 4 3 4" xfId="7216"/>
    <cellStyle name="Обычный 2 2 2 2 2 3 4 3 5" xfId="7217"/>
    <cellStyle name="Обычный 2 2 2 2 2 3 4 3 6" xfId="7218"/>
    <cellStyle name="Обычный 2 2 2 2 2 3 4 3 7" xfId="7219"/>
    <cellStyle name="Обычный 2 2 2 2 2 3 4 3 8" xfId="7220"/>
    <cellStyle name="Обычный 2 2 2 2 2 3 4 4" xfId="7221"/>
    <cellStyle name="Обычный 2 2 2 2 2 3 4 4 2" xfId="7222"/>
    <cellStyle name="Обычный 2 2 2 2 2 3 4 4 3" xfId="7223"/>
    <cellStyle name="Обычный 2 2 2 2 2 3 4 4 4" xfId="7224"/>
    <cellStyle name="Обычный 2 2 2 2 2 3 4 4 5" xfId="7225"/>
    <cellStyle name="Обычный 2 2 2 2 2 3 4 4 6" xfId="7226"/>
    <cellStyle name="Обычный 2 2 2 2 2 3 4 4 7" xfId="7227"/>
    <cellStyle name="Обычный 2 2 2 2 2 3 4 4 8" xfId="7228"/>
    <cellStyle name="Обычный 2 2 2 2 2 3 4 5" xfId="7229"/>
    <cellStyle name="Обычный 2 2 2 2 2 3 4 5 2" xfId="7230"/>
    <cellStyle name="Обычный 2 2 2 2 2 3 4 5 3" xfId="7231"/>
    <cellStyle name="Обычный 2 2 2 2 2 3 4 5 4" xfId="7232"/>
    <cellStyle name="Обычный 2 2 2 2 2 3 4 5 5" xfId="7233"/>
    <cellStyle name="Обычный 2 2 2 2 2 3 4 5 6" xfId="7234"/>
    <cellStyle name="Обычный 2 2 2 2 2 3 4 5 7" xfId="7235"/>
    <cellStyle name="Обычный 2 2 2 2 2 3 4 5 8" xfId="7236"/>
    <cellStyle name="Обычный 2 2 2 2 2 3 4 6" xfId="7237"/>
    <cellStyle name="Обычный 2 2 2 2 2 3 4 6 2" xfId="7238"/>
    <cellStyle name="Обычный 2 2 2 2 2 3 4 6 3" xfId="7239"/>
    <cellStyle name="Обычный 2 2 2 2 2 3 4 6 4" xfId="7240"/>
    <cellStyle name="Обычный 2 2 2 2 2 3 4 6 5" xfId="7241"/>
    <cellStyle name="Обычный 2 2 2 2 2 3 4 6 6" xfId="7242"/>
    <cellStyle name="Обычный 2 2 2 2 2 3 4 6 7" xfId="7243"/>
    <cellStyle name="Обычный 2 2 2 2 2 3 4 6 8" xfId="7244"/>
    <cellStyle name="Обычный 2 2 2 2 2 3 4 7" xfId="7245"/>
    <cellStyle name="Обычный 2 2 2 2 2 3 4 7 2" xfId="7246"/>
    <cellStyle name="Обычный 2 2 2 2 2 3 4 7 3" xfId="7247"/>
    <cellStyle name="Обычный 2 2 2 2 2 3 4 7 4" xfId="7248"/>
    <cellStyle name="Обычный 2 2 2 2 2 3 4 7 5" xfId="7249"/>
    <cellStyle name="Обычный 2 2 2 2 2 3 4 7 6" xfId="7250"/>
    <cellStyle name="Обычный 2 2 2 2 2 3 4 7 7" xfId="7251"/>
    <cellStyle name="Обычный 2 2 2 2 2 3 4 7 8" xfId="7252"/>
    <cellStyle name="Обычный 2 2 2 2 2 3 4 8" xfId="7253"/>
    <cellStyle name="Обычный 2 2 2 2 2 3 4 8 2" xfId="7254"/>
    <cellStyle name="Обычный 2 2 2 2 2 3 4 8 3" xfId="7255"/>
    <cellStyle name="Обычный 2 2 2 2 2 3 4 8 4" xfId="7256"/>
    <cellStyle name="Обычный 2 2 2 2 2 3 4 8 5" xfId="7257"/>
    <cellStyle name="Обычный 2 2 2 2 2 3 4 8 6" xfId="7258"/>
    <cellStyle name="Обычный 2 2 2 2 2 3 4 8 7" xfId="7259"/>
    <cellStyle name="Обычный 2 2 2 2 2 3 4 8 8" xfId="7260"/>
    <cellStyle name="Обычный 2 2 2 2 2 3 4 9" xfId="7261"/>
    <cellStyle name="Обычный 2 2 2 2 2 3 5" xfId="7262"/>
    <cellStyle name="Обычный 2 2 2 2 2 3 5 2" xfId="7263"/>
    <cellStyle name="Обычный 2 2 2 2 2 3 5 3" xfId="7264"/>
    <cellStyle name="Обычный 2 2 2 2 2 3 5 4" xfId="7265"/>
    <cellStyle name="Обычный 2 2 2 2 2 3 5 5" xfId="7266"/>
    <cellStyle name="Обычный 2 2 2 2 2 3 5 6" xfId="7267"/>
    <cellStyle name="Обычный 2 2 2 2 2 3 5 7" xfId="7268"/>
    <cellStyle name="Обычный 2 2 2 2 2 3 5 8" xfId="7269"/>
    <cellStyle name="Обычный 2 2 2 2 2 3 5 9" xfId="7270"/>
    <cellStyle name="Обычный 2 2 2 2 2 3 6" xfId="7271"/>
    <cellStyle name="Обычный 2 2 2 2 2 3 6 2" xfId="7272"/>
    <cellStyle name="Обычный 2 2 2 2 2 3 6 3" xfId="7273"/>
    <cellStyle name="Обычный 2 2 2 2 2 3 6 4" xfId="7274"/>
    <cellStyle name="Обычный 2 2 2 2 2 3 6 5" xfId="7275"/>
    <cellStyle name="Обычный 2 2 2 2 2 3 6 6" xfId="7276"/>
    <cellStyle name="Обычный 2 2 2 2 2 3 6 7" xfId="7277"/>
    <cellStyle name="Обычный 2 2 2 2 2 3 6 8" xfId="7278"/>
    <cellStyle name="Обычный 2 2 2 2 2 3 7" xfId="7279"/>
    <cellStyle name="Обычный 2 2 2 2 2 3 7 2" xfId="7280"/>
    <cellStyle name="Обычный 2 2 2 2 2 3 7 3" xfId="7281"/>
    <cellStyle name="Обычный 2 2 2 2 2 3 7 4" xfId="7282"/>
    <cellStyle name="Обычный 2 2 2 2 2 3 7 5" xfId="7283"/>
    <cellStyle name="Обычный 2 2 2 2 2 3 7 6" xfId="7284"/>
    <cellStyle name="Обычный 2 2 2 2 2 3 7 7" xfId="7285"/>
    <cellStyle name="Обычный 2 2 2 2 2 3 7 8" xfId="7286"/>
    <cellStyle name="Обычный 2 2 2 2 2 3 8" xfId="7287"/>
    <cellStyle name="Обычный 2 2 2 2 2 3 8 2" xfId="7288"/>
    <cellStyle name="Обычный 2 2 2 2 2 3 8 3" xfId="7289"/>
    <cellStyle name="Обычный 2 2 2 2 2 3 8 4" xfId="7290"/>
    <cellStyle name="Обычный 2 2 2 2 2 3 8 5" xfId="7291"/>
    <cellStyle name="Обычный 2 2 2 2 2 3 8 6" xfId="7292"/>
    <cellStyle name="Обычный 2 2 2 2 2 3 8 7" xfId="7293"/>
    <cellStyle name="Обычный 2 2 2 2 2 3 8 8" xfId="7294"/>
    <cellStyle name="Обычный 2 2 2 2 2 3 9" xfId="7295"/>
    <cellStyle name="Обычный 2 2 2 2 2 3 9 2" xfId="7296"/>
    <cellStyle name="Обычный 2 2 2 2 2 3 9 3" xfId="7297"/>
    <cellStyle name="Обычный 2 2 2 2 2 3 9 4" xfId="7298"/>
    <cellStyle name="Обычный 2 2 2 2 2 3 9 5" xfId="7299"/>
    <cellStyle name="Обычный 2 2 2 2 2 3 9 6" xfId="7300"/>
    <cellStyle name="Обычный 2 2 2 2 2 3 9 7" xfId="7301"/>
    <cellStyle name="Обычный 2 2 2 2 2 3 9 8" xfId="7302"/>
    <cellStyle name="Обычный 2 2 2 2 2 4" xfId="7303"/>
    <cellStyle name="Обычный 2 2 2 2 2 4 10" xfId="7304"/>
    <cellStyle name="Обычный 2 2 2 2 2 4 10 2" xfId="7305"/>
    <cellStyle name="Обычный 2 2 2 2 2 4 10 3" xfId="7306"/>
    <cellStyle name="Обычный 2 2 2 2 2 4 10 4" xfId="7307"/>
    <cellStyle name="Обычный 2 2 2 2 2 4 10 5" xfId="7308"/>
    <cellStyle name="Обычный 2 2 2 2 2 4 10 6" xfId="7309"/>
    <cellStyle name="Обычный 2 2 2 2 2 4 10 7" xfId="7310"/>
    <cellStyle name="Обычный 2 2 2 2 2 4 10 8" xfId="7311"/>
    <cellStyle name="Обычный 2 2 2 2 2 4 11" xfId="7312"/>
    <cellStyle name="Обычный 2 2 2 2 2 4 12" xfId="7313"/>
    <cellStyle name="Обычный 2 2 2 2 2 4 13" xfId="7314"/>
    <cellStyle name="Обычный 2 2 2 2 2 4 14" xfId="7315"/>
    <cellStyle name="Обычный 2 2 2 2 2 4 15" xfId="7316"/>
    <cellStyle name="Обычный 2 2 2 2 2 4 16" xfId="7317"/>
    <cellStyle name="Обычный 2 2 2 2 2 4 17" xfId="7318"/>
    <cellStyle name="Обычный 2 2 2 2 2 4 18" xfId="7319"/>
    <cellStyle name="Обычный 2 2 2 2 2 4 19" xfId="7320"/>
    <cellStyle name="Обычный 2 2 2 2 2 4 2" xfId="7321"/>
    <cellStyle name="Обычный 2 2 2 2 2 4 2 10" xfId="7322"/>
    <cellStyle name="Обычный 2 2 2 2 2 4 2 11" xfId="7323"/>
    <cellStyle name="Обычный 2 2 2 2 2 4 2 12" xfId="7324"/>
    <cellStyle name="Обычный 2 2 2 2 2 4 2 13" xfId="7325"/>
    <cellStyle name="Обычный 2 2 2 2 2 4 2 14" xfId="7326"/>
    <cellStyle name="Обычный 2 2 2 2 2 4 2 15" xfId="7327"/>
    <cellStyle name="Обычный 2 2 2 2 2 4 2 16" xfId="7328"/>
    <cellStyle name="Обычный 2 2 2 2 2 4 2 17" xfId="7329"/>
    <cellStyle name="Обычный 2 2 2 2 2 4 2 18" xfId="7330"/>
    <cellStyle name="Обычный 2 2 2 2 2 4 2 19" xfId="7331"/>
    <cellStyle name="Обычный 2 2 2 2 2 4 2 2" xfId="7332"/>
    <cellStyle name="Обычный 2 2 2 2 2 4 2 2 2" xfId="7333"/>
    <cellStyle name="Обычный 2 2 2 2 2 4 2 2 3" xfId="7334"/>
    <cellStyle name="Обычный 2 2 2 2 2 4 2 2 4" xfId="7335"/>
    <cellStyle name="Обычный 2 2 2 2 2 4 2 2 5" xfId="7336"/>
    <cellStyle name="Обычный 2 2 2 2 2 4 2 2 6" xfId="7337"/>
    <cellStyle name="Обычный 2 2 2 2 2 4 2 2 7" xfId="7338"/>
    <cellStyle name="Обычный 2 2 2 2 2 4 2 2 8" xfId="7339"/>
    <cellStyle name="Обычный 2 2 2 2 2 4 2 2 9" xfId="7340"/>
    <cellStyle name="Обычный 2 2 2 2 2 4 2 3" xfId="7341"/>
    <cellStyle name="Обычный 2 2 2 2 2 4 2 3 2" xfId="7342"/>
    <cellStyle name="Обычный 2 2 2 2 2 4 2 3 3" xfId="7343"/>
    <cellStyle name="Обычный 2 2 2 2 2 4 2 3 4" xfId="7344"/>
    <cellStyle name="Обычный 2 2 2 2 2 4 2 3 5" xfId="7345"/>
    <cellStyle name="Обычный 2 2 2 2 2 4 2 3 6" xfId="7346"/>
    <cellStyle name="Обычный 2 2 2 2 2 4 2 3 7" xfId="7347"/>
    <cellStyle name="Обычный 2 2 2 2 2 4 2 3 8" xfId="7348"/>
    <cellStyle name="Обычный 2 2 2 2 2 4 2 4" xfId="7349"/>
    <cellStyle name="Обычный 2 2 2 2 2 4 2 4 2" xfId="7350"/>
    <cellStyle name="Обычный 2 2 2 2 2 4 2 4 3" xfId="7351"/>
    <cellStyle name="Обычный 2 2 2 2 2 4 2 4 4" xfId="7352"/>
    <cellStyle name="Обычный 2 2 2 2 2 4 2 4 5" xfId="7353"/>
    <cellStyle name="Обычный 2 2 2 2 2 4 2 4 6" xfId="7354"/>
    <cellStyle name="Обычный 2 2 2 2 2 4 2 4 7" xfId="7355"/>
    <cellStyle name="Обычный 2 2 2 2 2 4 2 4 8" xfId="7356"/>
    <cellStyle name="Обычный 2 2 2 2 2 4 2 5" xfId="7357"/>
    <cellStyle name="Обычный 2 2 2 2 2 4 2 5 2" xfId="7358"/>
    <cellStyle name="Обычный 2 2 2 2 2 4 2 5 3" xfId="7359"/>
    <cellStyle name="Обычный 2 2 2 2 2 4 2 5 4" xfId="7360"/>
    <cellStyle name="Обычный 2 2 2 2 2 4 2 5 5" xfId="7361"/>
    <cellStyle name="Обычный 2 2 2 2 2 4 2 5 6" xfId="7362"/>
    <cellStyle name="Обычный 2 2 2 2 2 4 2 5 7" xfId="7363"/>
    <cellStyle name="Обычный 2 2 2 2 2 4 2 5 8" xfId="7364"/>
    <cellStyle name="Обычный 2 2 2 2 2 4 2 6" xfId="7365"/>
    <cellStyle name="Обычный 2 2 2 2 2 4 2 6 2" xfId="7366"/>
    <cellStyle name="Обычный 2 2 2 2 2 4 2 6 3" xfId="7367"/>
    <cellStyle name="Обычный 2 2 2 2 2 4 2 6 4" xfId="7368"/>
    <cellStyle name="Обычный 2 2 2 2 2 4 2 6 5" xfId="7369"/>
    <cellStyle name="Обычный 2 2 2 2 2 4 2 6 6" xfId="7370"/>
    <cellStyle name="Обычный 2 2 2 2 2 4 2 6 7" xfId="7371"/>
    <cellStyle name="Обычный 2 2 2 2 2 4 2 6 8" xfId="7372"/>
    <cellStyle name="Обычный 2 2 2 2 2 4 2 7" xfId="7373"/>
    <cellStyle name="Обычный 2 2 2 2 2 4 2 7 2" xfId="7374"/>
    <cellStyle name="Обычный 2 2 2 2 2 4 2 7 3" xfId="7375"/>
    <cellStyle name="Обычный 2 2 2 2 2 4 2 7 4" xfId="7376"/>
    <cellStyle name="Обычный 2 2 2 2 2 4 2 7 5" xfId="7377"/>
    <cellStyle name="Обычный 2 2 2 2 2 4 2 7 6" xfId="7378"/>
    <cellStyle name="Обычный 2 2 2 2 2 4 2 7 7" xfId="7379"/>
    <cellStyle name="Обычный 2 2 2 2 2 4 2 7 8" xfId="7380"/>
    <cellStyle name="Обычный 2 2 2 2 2 4 2 8" xfId="7381"/>
    <cellStyle name="Обычный 2 2 2 2 2 4 2 8 2" xfId="7382"/>
    <cellStyle name="Обычный 2 2 2 2 2 4 2 8 3" xfId="7383"/>
    <cellStyle name="Обычный 2 2 2 2 2 4 2 8 4" xfId="7384"/>
    <cellStyle name="Обычный 2 2 2 2 2 4 2 8 5" xfId="7385"/>
    <cellStyle name="Обычный 2 2 2 2 2 4 2 8 6" xfId="7386"/>
    <cellStyle name="Обычный 2 2 2 2 2 4 2 8 7" xfId="7387"/>
    <cellStyle name="Обычный 2 2 2 2 2 4 2 8 8" xfId="7388"/>
    <cellStyle name="Обычный 2 2 2 2 2 4 2 9" xfId="7389"/>
    <cellStyle name="Обычный 2 2 2 2 2 4 20" xfId="7390"/>
    <cellStyle name="Обычный 2 2 2 2 2 4 21" xfId="7391"/>
    <cellStyle name="Обычный 2 2 2 2 2 4 22" xfId="7392"/>
    <cellStyle name="Обычный 2 2 2 2 2 4 23" xfId="7393"/>
    <cellStyle name="Обычный 2 2 2 2 2 4 3" xfId="7394"/>
    <cellStyle name="Обычный 2 2 2 2 2 4 3 10" xfId="7395"/>
    <cellStyle name="Обычный 2 2 2 2 2 4 3 11" xfId="7396"/>
    <cellStyle name="Обычный 2 2 2 2 2 4 3 12" xfId="7397"/>
    <cellStyle name="Обычный 2 2 2 2 2 4 3 13" xfId="7398"/>
    <cellStyle name="Обычный 2 2 2 2 2 4 3 14" xfId="7399"/>
    <cellStyle name="Обычный 2 2 2 2 2 4 3 15" xfId="7400"/>
    <cellStyle name="Обычный 2 2 2 2 2 4 3 16" xfId="7401"/>
    <cellStyle name="Обычный 2 2 2 2 2 4 3 17" xfId="7402"/>
    <cellStyle name="Обычный 2 2 2 2 2 4 3 18" xfId="7403"/>
    <cellStyle name="Обычный 2 2 2 2 2 4 3 19" xfId="7404"/>
    <cellStyle name="Обычный 2 2 2 2 2 4 3 2" xfId="7405"/>
    <cellStyle name="Обычный 2 2 2 2 2 4 3 2 2" xfId="7406"/>
    <cellStyle name="Обычный 2 2 2 2 2 4 3 2 3" xfId="7407"/>
    <cellStyle name="Обычный 2 2 2 2 2 4 3 2 4" xfId="7408"/>
    <cellStyle name="Обычный 2 2 2 2 2 4 3 2 5" xfId="7409"/>
    <cellStyle name="Обычный 2 2 2 2 2 4 3 2 6" xfId="7410"/>
    <cellStyle name="Обычный 2 2 2 2 2 4 3 2 7" xfId="7411"/>
    <cellStyle name="Обычный 2 2 2 2 2 4 3 2 8" xfId="7412"/>
    <cellStyle name="Обычный 2 2 2 2 2 4 3 3" xfId="7413"/>
    <cellStyle name="Обычный 2 2 2 2 2 4 3 3 2" xfId="7414"/>
    <cellStyle name="Обычный 2 2 2 2 2 4 3 3 3" xfId="7415"/>
    <cellStyle name="Обычный 2 2 2 2 2 4 3 3 4" xfId="7416"/>
    <cellStyle name="Обычный 2 2 2 2 2 4 3 3 5" xfId="7417"/>
    <cellStyle name="Обычный 2 2 2 2 2 4 3 3 6" xfId="7418"/>
    <cellStyle name="Обычный 2 2 2 2 2 4 3 3 7" xfId="7419"/>
    <cellStyle name="Обычный 2 2 2 2 2 4 3 3 8" xfId="7420"/>
    <cellStyle name="Обычный 2 2 2 2 2 4 3 4" xfId="7421"/>
    <cellStyle name="Обычный 2 2 2 2 2 4 3 4 2" xfId="7422"/>
    <cellStyle name="Обычный 2 2 2 2 2 4 3 4 3" xfId="7423"/>
    <cellStyle name="Обычный 2 2 2 2 2 4 3 4 4" xfId="7424"/>
    <cellStyle name="Обычный 2 2 2 2 2 4 3 4 5" xfId="7425"/>
    <cellStyle name="Обычный 2 2 2 2 2 4 3 4 6" xfId="7426"/>
    <cellStyle name="Обычный 2 2 2 2 2 4 3 4 7" xfId="7427"/>
    <cellStyle name="Обычный 2 2 2 2 2 4 3 4 8" xfId="7428"/>
    <cellStyle name="Обычный 2 2 2 2 2 4 3 5" xfId="7429"/>
    <cellStyle name="Обычный 2 2 2 2 2 4 3 5 2" xfId="7430"/>
    <cellStyle name="Обычный 2 2 2 2 2 4 3 5 3" xfId="7431"/>
    <cellStyle name="Обычный 2 2 2 2 2 4 3 5 4" xfId="7432"/>
    <cellStyle name="Обычный 2 2 2 2 2 4 3 5 5" xfId="7433"/>
    <cellStyle name="Обычный 2 2 2 2 2 4 3 5 6" xfId="7434"/>
    <cellStyle name="Обычный 2 2 2 2 2 4 3 5 7" xfId="7435"/>
    <cellStyle name="Обычный 2 2 2 2 2 4 3 5 8" xfId="7436"/>
    <cellStyle name="Обычный 2 2 2 2 2 4 3 6" xfId="7437"/>
    <cellStyle name="Обычный 2 2 2 2 2 4 3 6 2" xfId="7438"/>
    <cellStyle name="Обычный 2 2 2 2 2 4 3 6 3" xfId="7439"/>
    <cellStyle name="Обычный 2 2 2 2 2 4 3 6 4" xfId="7440"/>
    <cellStyle name="Обычный 2 2 2 2 2 4 3 6 5" xfId="7441"/>
    <cellStyle name="Обычный 2 2 2 2 2 4 3 6 6" xfId="7442"/>
    <cellStyle name="Обычный 2 2 2 2 2 4 3 6 7" xfId="7443"/>
    <cellStyle name="Обычный 2 2 2 2 2 4 3 6 8" xfId="7444"/>
    <cellStyle name="Обычный 2 2 2 2 2 4 3 7" xfId="7445"/>
    <cellStyle name="Обычный 2 2 2 2 2 4 3 7 2" xfId="7446"/>
    <cellStyle name="Обычный 2 2 2 2 2 4 3 7 3" xfId="7447"/>
    <cellStyle name="Обычный 2 2 2 2 2 4 3 7 4" xfId="7448"/>
    <cellStyle name="Обычный 2 2 2 2 2 4 3 7 5" xfId="7449"/>
    <cellStyle name="Обычный 2 2 2 2 2 4 3 7 6" xfId="7450"/>
    <cellStyle name="Обычный 2 2 2 2 2 4 3 7 7" xfId="7451"/>
    <cellStyle name="Обычный 2 2 2 2 2 4 3 7 8" xfId="7452"/>
    <cellStyle name="Обычный 2 2 2 2 2 4 3 8" xfId="7453"/>
    <cellStyle name="Обычный 2 2 2 2 2 4 3 8 2" xfId="7454"/>
    <cellStyle name="Обычный 2 2 2 2 2 4 3 8 3" xfId="7455"/>
    <cellStyle name="Обычный 2 2 2 2 2 4 3 8 4" xfId="7456"/>
    <cellStyle name="Обычный 2 2 2 2 2 4 3 8 5" xfId="7457"/>
    <cellStyle name="Обычный 2 2 2 2 2 4 3 8 6" xfId="7458"/>
    <cellStyle name="Обычный 2 2 2 2 2 4 3 8 7" xfId="7459"/>
    <cellStyle name="Обычный 2 2 2 2 2 4 3 8 8" xfId="7460"/>
    <cellStyle name="Обычный 2 2 2 2 2 4 3 9" xfId="7461"/>
    <cellStyle name="Обычный 2 2 2 2 2 4 4" xfId="7462"/>
    <cellStyle name="Обычный 2 2 2 2 2 4 4 2" xfId="7463"/>
    <cellStyle name="Обычный 2 2 2 2 2 4 4 3" xfId="7464"/>
    <cellStyle name="Обычный 2 2 2 2 2 4 4 4" xfId="7465"/>
    <cellStyle name="Обычный 2 2 2 2 2 4 4 5" xfId="7466"/>
    <cellStyle name="Обычный 2 2 2 2 2 4 4 6" xfId="7467"/>
    <cellStyle name="Обычный 2 2 2 2 2 4 4 7" xfId="7468"/>
    <cellStyle name="Обычный 2 2 2 2 2 4 4 8" xfId="7469"/>
    <cellStyle name="Обычный 2 2 2 2 2 4 4 9" xfId="7470"/>
    <cellStyle name="Обычный 2 2 2 2 2 4 5" xfId="7471"/>
    <cellStyle name="Обычный 2 2 2 2 2 4 5 2" xfId="7472"/>
    <cellStyle name="Обычный 2 2 2 2 2 4 5 3" xfId="7473"/>
    <cellStyle name="Обычный 2 2 2 2 2 4 5 4" xfId="7474"/>
    <cellStyle name="Обычный 2 2 2 2 2 4 5 5" xfId="7475"/>
    <cellStyle name="Обычный 2 2 2 2 2 4 5 6" xfId="7476"/>
    <cellStyle name="Обычный 2 2 2 2 2 4 5 7" xfId="7477"/>
    <cellStyle name="Обычный 2 2 2 2 2 4 5 8" xfId="7478"/>
    <cellStyle name="Обычный 2 2 2 2 2 4 6" xfId="7479"/>
    <cellStyle name="Обычный 2 2 2 2 2 4 6 2" xfId="7480"/>
    <cellStyle name="Обычный 2 2 2 2 2 4 6 3" xfId="7481"/>
    <cellStyle name="Обычный 2 2 2 2 2 4 6 4" xfId="7482"/>
    <cellStyle name="Обычный 2 2 2 2 2 4 6 5" xfId="7483"/>
    <cellStyle name="Обычный 2 2 2 2 2 4 6 6" xfId="7484"/>
    <cellStyle name="Обычный 2 2 2 2 2 4 6 7" xfId="7485"/>
    <cellStyle name="Обычный 2 2 2 2 2 4 6 8" xfId="7486"/>
    <cellStyle name="Обычный 2 2 2 2 2 4 7" xfId="7487"/>
    <cellStyle name="Обычный 2 2 2 2 2 4 7 2" xfId="7488"/>
    <cellStyle name="Обычный 2 2 2 2 2 4 7 3" xfId="7489"/>
    <cellStyle name="Обычный 2 2 2 2 2 4 7 4" xfId="7490"/>
    <cellStyle name="Обычный 2 2 2 2 2 4 7 5" xfId="7491"/>
    <cellStyle name="Обычный 2 2 2 2 2 4 7 6" xfId="7492"/>
    <cellStyle name="Обычный 2 2 2 2 2 4 7 7" xfId="7493"/>
    <cellStyle name="Обычный 2 2 2 2 2 4 7 8" xfId="7494"/>
    <cellStyle name="Обычный 2 2 2 2 2 4 8" xfId="7495"/>
    <cellStyle name="Обычный 2 2 2 2 2 4 8 2" xfId="7496"/>
    <cellStyle name="Обычный 2 2 2 2 2 4 8 3" xfId="7497"/>
    <cellStyle name="Обычный 2 2 2 2 2 4 8 4" xfId="7498"/>
    <cellStyle name="Обычный 2 2 2 2 2 4 8 5" xfId="7499"/>
    <cellStyle name="Обычный 2 2 2 2 2 4 8 6" xfId="7500"/>
    <cellStyle name="Обычный 2 2 2 2 2 4 8 7" xfId="7501"/>
    <cellStyle name="Обычный 2 2 2 2 2 4 8 8" xfId="7502"/>
    <cellStyle name="Обычный 2 2 2 2 2 4 9" xfId="7503"/>
    <cellStyle name="Обычный 2 2 2 2 2 4 9 2" xfId="7504"/>
    <cellStyle name="Обычный 2 2 2 2 2 4 9 3" xfId="7505"/>
    <cellStyle name="Обычный 2 2 2 2 2 4 9 4" xfId="7506"/>
    <cellStyle name="Обычный 2 2 2 2 2 4 9 5" xfId="7507"/>
    <cellStyle name="Обычный 2 2 2 2 2 4 9 6" xfId="7508"/>
    <cellStyle name="Обычный 2 2 2 2 2 4 9 7" xfId="7509"/>
    <cellStyle name="Обычный 2 2 2 2 2 4 9 8" xfId="7510"/>
    <cellStyle name="Обычный 2 2 2 2 2 5" xfId="7511"/>
    <cellStyle name="Обычный 2 2 2 2 2 5 10" xfId="7512"/>
    <cellStyle name="Обычный 2 2 2 2 2 5 10 2" xfId="7513"/>
    <cellStyle name="Обычный 2 2 2 2 2 5 10 3" xfId="7514"/>
    <cellStyle name="Обычный 2 2 2 2 2 5 10 4" xfId="7515"/>
    <cellStyle name="Обычный 2 2 2 2 2 5 10 5" xfId="7516"/>
    <cellStyle name="Обычный 2 2 2 2 2 5 10 6" xfId="7517"/>
    <cellStyle name="Обычный 2 2 2 2 2 5 10 7" xfId="7518"/>
    <cellStyle name="Обычный 2 2 2 2 2 5 10 8" xfId="7519"/>
    <cellStyle name="Обычный 2 2 2 2 2 5 11" xfId="7520"/>
    <cellStyle name="Обычный 2 2 2 2 2 5 11 2" xfId="7521"/>
    <cellStyle name="Обычный 2 2 2 2 2 5 11 3" xfId="7522"/>
    <cellStyle name="Обычный 2 2 2 2 2 5 11 4" xfId="7523"/>
    <cellStyle name="Обычный 2 2 2 2 2 5 11 5" xfId="7524"/>
    <cellStyle name="Обычный 2 2 2 2 2 5 11 6" xfId="7525"/>
    <cellStyle name="Обычный 2 2 2 2 2 5 11 7" xfId="7526"/>
    <cellStyle name="Обычный 2 2 2 2 2 5 11 8" xfId="7527"/>
    <cellStyle name="Обычный 2 2 2 2 2 5 12" xfId="7528"/>
    <cellStyle name="Обычный 2 2 2 2 2 5 12 2" xfId="7529"/>
    <cellStyle name="Обычный 2 2 2 2 2 5 12 3" xfId="7530"/>
    <cellStyle name="Обычный 2 2 2 2 2 5 12 4" xfId="7531"/>
    <cellStyle name="Обычный 2 2 2 2 2 5 12 5" xfId="7532"/>
    <cellStyle name="Обычный 2 2 2 2 2 5 12 6" xfId="7533"/>
    <cellStyle name="Обычный 2 2 2 2 2 5 12 7" xfId="7534"/>
    <cellStyle name="Обычный 2 2 2 2 2 5 12 8" xfId="7535"/>
    <cellStyle name="Обычный 2 2 2 2 2 5 13" xfId="7536"/>
    <cellStyle name="Обычный 2 2 2 2 2 5 14" xfId="7537"/>
    <cellStyle name="Обычный 2 2 2 2 2 5 15" xfId="7538"/>
    <cellStyle name="Обычный 2 2 2 2 2 5 16" xfId="7539"/>
    <cellStyle name="Обычный 2 2 2 2 2 5 17" xfId="7540"/>
    <cellStyle name="Обычный 2 2 2 2 2 5 18" xfId="7541"/>
    <cellStyle name="Обычный 2 2 2 2 2 5 19" xfId="7542"/>
    <cellStyle name="Обычный 2 2 2 2 2 5 2" xfId="7543"/>
    <cellStyle name="Обычный 2 2 2 2 2 5 2 10" xfId="7544"/>
    <cellStyle name="Обычный 2 2 2 2 2 5 2 10 2" xfId="7545"/>
    <cellStyle name="Обычный 2 2 2 2 2 5 2 10 3" xfId="7546"/>
    <cellStyle name="Обычный 2 2 2 2 2 5 2 10 4" xfId="7547"/>
    <cellStyle name="Обычный 2 2 2 2 2 5 2 10 5" xfId="7548"/>
    <cellStyle name="Обычный 2 2 2 2 2 5 2 10 6" xfId="7549"/>
    <cellStyle name="Обычный 2 2 2 2 2 5 2 10 7" xfId="7550"/>
    <cellStyle name="Обычный 2 2 2 2 2 5 2 10 8" xfId="7551"/>
    <cellStyle name="Обычный 2 2 2 2 2 5 2 11" xfId="7552"/>
    <cellStyle name="Обычный 2 2 2 2 2 5 2 11 2" xfId="7553"/>
    <cellStyle name="Обычный 2 2 2 2 2 5 2 11 3" xfId="7554"/>
    <cellStyle name="Обычный 2 2 2 2 2 5 2 11 4" xfId="7555"/>
    <cellStyle name="Обычный 2 2 2 2 2 5 2 11 5" xfId="7556"/>
    <cellStyle name="Обычный 2 2 2 2 2 5 2 11 6" xfId="7557"/>
    <cellStyle name="Обычный 2 2 2 2 2 5 2 11 7" xfId="7558"/>
    <cellStyle name="Обычный 2 2 2 2 2 5 2 11 8" xfId="7559"/>
    <cellStyle name="Обычный 2 2 2 2 2 5 2 12" xfId="7560"/>
    <cellStyle name="Обычный 2 2 2 2 2 5 2 12 2" xfId="7561"/>
    <cellStyle name="Обычный 2 2 2 2 2 5 2 12 3" xfId="7562"/>
    <cellStyle name="Обычный 2 2 2 2 2 5 2 12 4" xfId="7563"/>
    <cellStyle name="Обычный 2 2 2 2 2 5 2 12 5" xfId="7564"/>
    <cellStyle name="Обычный 2 2 2 2 2 5 2 12 6" xfId="7565"/>
    <cellStyle name="Обычный 2 2 2 2 2 5 2 12 7" xfId="7566"/>
    <cellStyle name="Обычный 2 2 2 2 2 5 2 12 8" xfId="7567"/>
    <cellStyle name="Обычный 2 2 2 2 2 5 2 13" xfId="7568"/>
    <cellStyle name="Обычный 2 2 2 2 2 5 2 14" xfId="7569"/>
    <cellStyle name="Обычный 2 2 2 2 2 5 2 15" xfId="7570"/>
    <cellStyle name="Обычный 2 2 2 2 2 5 2 16" xfId="7571"/>
    <cellStyle name="Обычный 2 2 2 2 2 5 2 17" xfId="7572"/>
    <cellStyle name="Обычный 2 2 2 2 2 5 2 18" xfId="7573"/>
    <cellStyle name="Обычный 2 2 2 2 2 5 2 19" xfId="7574"/>
    <cellStyle name="Обычный 2 2 2 2 2 5 2 2" xfId="7575"/>
    <cellStyle name="Обычный 2 2 2 2 2 5 2 2 10" xfId="7576"/>
    <cellStyle name="Обычный 2 2 2 2 2 5 2 2 10 2" xfId="7577"/>
    <cellStyle name="Обычный 2 2 2 2 2 5 2 2 10 3" xfId="7578"/>
    <cellStyle name="Обычный 2 2 2 2 2 5 2 2 10 4" xfId="7579"/>
    <cellStyle name="Обычный 2 2 2 2 2 5 2 2 10 5" xfId="7580"/>
    <cellStyle name="Обычный 2 2 2 2 2 5 2 2 10 6" xfId="7581"/>
    <cellStyle name="Обычный 2 2 2 2 2 5 2 2 10 7" xfId="7582"/>
    <cellStyle name="Обычный 2 2 2 2 2 5 2 2 10 8" xfId="7583"/>
    <cellStyle name="Обычный 2 2 2 2 2 5 2 2 11" xfId="7584"/>
    <cellStyle name="Обычный 2 2 2 2 2 5 2 2 11 2" xfId="7585"/>
    <cellStyle name="Обычный 2 2 2 2 2 5 2 2 11 3" xfId="7586"/>
    <cellStyle name="Обычный 2 2 2 2 2 5 2 2 11 4" xfId="7587"/>
    <cellStyle name="Обычный 2 2 2 2 2 5 2 2 11 5" xfId="7588"/>
    <cellStyle name="Обычный 2 2 2 2 2 5 2 2 11 6" xfId="7589"/>
    <cellStyle name="Обычный 2 2 2 2 2 5 2 2 11 7" xfId="7590"/>
    <cellStyle name="Обычный 2 2 2 2 2 5 2 2 11 8" xfId="7591"/>
    <cellStyle name="Обычный 2 2 2 2 2 5 2 2 12" xfId="7592"/>
    <cellStyle name="Обычный 2 2 2 2 2 5 2 2 12 2" xfId="7593"/>
    <cellStyle name="Обычный 2 2 2 2 2 5 2 2 12 3" xfId="7594"/>
    <cellStyle name="Обычный 2 2 2 2 2 5 2 2 12 4" xfId="7595"/>
    <cellStyle name="Обычный 2 2 2 2 2 5 2 2 12 5" xfId="7596"/>
    <cellStyle name="Обычный 2 2 2 2 2 5 2 2 12 6" xfId="7597"/>
    <cellStyle name="Обычный 2 2 2 2 2 5 2 2 12 7" xfId="7598"/>
    <cellStyle name="Обычный 2 2 2 2 2 5 2 2 12 8" xfId="7599"/>
    <cellStyle name="Обычный 2 2 2 2 2 5 2 2 13" xfId="7600"/>
    <cellStyle name="Обычный 2 2 2 2 2 5 2 2 13 2" xfId="7601"/>
    <cellStyle name="Обычный 2 2 2 2 2 5 2 2 13 3" xfId="7602"/>
    <cellStyle name="Обычный 2 2 2 2 2 5 2 2 13 4" xfId="7603"/>
    <cellStyle name="Обычный 2 2 2 2 2 5 2 2 13 5" xfId="7604"/>
    <cellStyle name="Обычный 2 2 2 2 2 5 2 2 13 6" xfId="7605"/>
    <cellStyle name="Обычный 2 2 2 2 2 5 2 2 13 7" xfId="7606"/>
    <cellStyle name="Обычный 2 2 2 2 2 5 2 2 13 8" xfId="7607"/>
    <cellStyle name="Обычный 2 2 2 2 2 5 2 2 14" xfId="7608"/>
    <cellStyle name="Обычный 2 2 2 2 2 5 2 2 15" xfId="7609"/>
    <cellStyle name="Обычный 2 2 2 2 2 5 2 2 16" xfId="7610"/>
    <cellStyle name="Обычный 2 2 2 2 2 5 2 2 17" xfId="7611"/>
    <cellStyle name="Обычный 2 2 2 2 2 5 2 2 18" xfId="7612"/>
    <cellStyle name="Обычный 2 2 2 2 2 5 2 2 19" xfId="7613"/>
    <cellStyle name="Обычный 2 2 2 2 2 5 2 2 2" xfId="7614"/>
    <cellStyle name="Обычный 2 2 2 2 2 5 2 2 2 10" xfId="7615"/>
    <cellStyle name="Обычный 2 2 2 2 2 5 2 2 2 10 2" xfId="7616"/>
    <cellStyle name="Обычный 2 2 2 2 2 5 2 2 2 10 3" xfId="7617"/>
    <cellStyle name="Обычный 2 2 2 2 2 5 2 2 2 10 4" xfId="7618"/>
    <cellStyle name="Обычный 2 2 2 2 2 5 2 2 2 10 5" xfId="7619"/>
    <cellStyle name="Обычный 2 2 2 2 2 5 2 2 2 10 6" xfId="7620"/>
    <cellStyle name="Обычный 2 2 2 2 2 5 2 2 2 10 7" xfId="7621"/>
    <cellStyle name="Обычный 2 2 2 2 2 5 2 2 2 10 8" xfId="7622"/>
    <cellStyle name="Обычный 2 2 2 2 2 5 2 2 2 11" xfId="7623"/>
    <cellStyle name="Обычный 2 2 2 2 2 5 2 2 2 11 2" xfId="7624"/>
    <cellStyle name="Обычный 2 2 2 2 2 5 2 2 2 11 3" xfId="7625"/>
    <cellStyle name="Обычный 2 2 2 2 2 5 2 2 2 11 4" xfId="7626"/>
    <cellStyle name="Обычный 2 2 2 2 2 5 2 2 2 11 5" xfId="7627"/>
    <cellStyle name="Обычный 2 2 2 2 2 5 2 2 2 11 6" xfId="7628"/>
    <cellStyle name="Обычный 2 2 2 2 2 5 2 2 2 11 7" xfId="7629"/>
    <cellStyle name="Обычный 2 2 2 2 2 5 2 2 2 11 8" xfId="7630"/>
    <cellStyle name="Обычный 2 2 2 2 2 5 2 2 2 12" xfId="7631"/>
    <cellStyle name="Обычный 2 2 2 2 2 5 2 2 2 12 2" xfId="7632"/>
    <cellStyle name="Обычный 2 2 2 2 2 5 2 2 2 12 3" xfId="7633"/>
    <cellStyle name="Обычный 2 2 2 2 2 5 2 2 2 12 4" xfId="7634"/>
    <cellStyle name="Обычный 2 2 2 2 2 5 2 2 2 12 5" xfId="7635"/>
    <cellStyle name="Обычный 2 2 2 2 2 5 2 2 2 12 6" xfId="7636"/>
    <cellStyle name="Обычный 2 2 2 2 2 5 2 2 2 12 7" xfId="7637"/>
    <cellStyle name="Обычный 2 2 2 2 2 5 2 2 2 12 8" xfId="7638"/>
    <cellStyle name="Обычный 2 2 2 2 2 5 2 2 2 13" xfId="7639"/>
    <cellStyle name="Обычный 2 2 2 2 2 5 2 2 2 13 2" xfId="7640"/>
    <cellStyle name="Обычный 2 2 2 2 2 5 2 2 2 13 3" xfId="7641"/>
    <cellStyle name="Обычный 2 2 2 2 2 5 2 2 2 13 4" xfId="7642"/>
    <cellStyle name="Обычный 2 2 2 2 2 5 2 2 2 13 5" xfId="7643"/>
    <cellStyle name="Обычный 2 2 2 2 2 5 2 2 2 13 6" xfId="7644"/>
    <cellStyle name="Обычный 2 2 2 2 2 5 2 2 2 13 7" xfId="7645"/>
    <cellStyle name="Обычный 2 2 2 2 2 5 2 2 2 13 8" xfId="7646"/>
    <cellStyle name="Обычный 2 2 2 2 2 5 2 2 2 14" xfId="7647"/>
    <cellStyle name="Обычный 2 2 2 2 2 5 2 2 2 14 2" xfId="7648"/>
    <cellStyle name="Обычный 2 2 2 2 2 5 2 2 2 14 3" xfId="7649"/>
    <cellStyle name="Обычный 2 2 2 2 2 5 2 2 2 14 4" xfId="7650"/>
    <cellStyle name="Обычный 2 2 2 2 2 5 2 2 2 14 5" xfId="7651"/>
    <cellStyle name="Обычный 2 2 2 2 2 5 2 2 2 14 6" xfId="7652"/>
    <cellStyle name="Обычный 2 2 2 2 2 5 2 2 2 14 7" xfId="7653"/>
    <cellStyle name="Обычный 2 2 2 2 2 5 2 2 2 14 8" xfId="7654"/>
    <cellStyle name="Обычный 2 2 2 2 2 5 2 2 2 15" xfId="7655"/>
    <cellStyle name="Обычный 2 2 2 2 2 5 2 2 2 16" xfId="7656"/>
    <cellStyle name="Обычный 2 2 2 2 2 5 2 2 2 17" xfId="7657"/>
    <cellStyle name="Обычный 2 2 2 2 2 5 2 2 2 18" xfId="7658"/>
    <cellStyle name="Обычный 2 2 2 2 2 5 2 2 2 19" xfId="7659"/>
    <cellStyle name="Обычный 2 2 2 2 2 5 2 2 2 2" xfId="7660"/>
    <cellStyle name="Обычный 2 2 2 2 2 5 2 2 2 2 10" xfId="7661"/>
    <cellStyle name="Обычный 2 2 2 2 2 5 2 2 2 2 10 2" xfId="7662"/>
    <cellStyle name="Обычный 2 2 2 2 2 5 2 2 2 2 10 3" xfId="7663"/>
    <cellStyle name="Обычный 2 2 2 2 2 5 2 2 2 2 10 4" xfId="7664"/>
    <cellStyle name="Обычный 2 2 2 2 2 5 2 2 2 2 10 5" xfId="7665"/>
    <cellStyle name="Обычный 2 2 2 2 2 5 2 2 2 2 10 6" xfId="7666"/>
    <cellStyle name="Обычный 2 2 2 2 2 5 2 2 2 2 10 7" xfId="7667"/>
    <cellStyle name="Обычный 2 2 2 2 2 5 2 2 2 2 10 8" xfId="7668"/>
    <cellStyle name="Обычный 2 2 2 2 2 5 2 2 2 2 11" xfId="7669"/>
    <cellStyle name="Обычный 2 2 2 2 2 5 2 2 2 2 12" xfId="7670"/>
    <cellStyle name="Обычный 2 2 2 2 2 5 2 2 2 2 13" xfId="7671"/>
    <cellStyle name="Обычный 2 2 2 2 2 5 2 2 2 2 14" xfId="7672"/>
    <cellStyle name="Обычный 2 2 2 2 2 5 2 2 2 2 15" xfId="7673"/>
    <cellStyle name="Обычный 2 2 2 2 2 5 2 2 2 2 16" xfId="7674"/>
    <cellStyle name="Обычный 2 2 2 2 2 5 2 2 2 2 17" xfId="7675"/>
    <cellStyle name="Обычный 2 2 2 2 2 5 2 2 2 2 18" xfId="7676"/>
    <cellStyle name="Обычный 2 2 2 2 2 5 2 2 2 2 19" xfId="7677"/>
    <cellStyle name="Обычный 2 2 2 2 2 5 2 2 2 2 2" xfId="7678"/>
    <cellStyle name="Обычный 2 2 2 2 2 5 2 2 2 2 2 10" xfId="7679"/>
    <cellStyle name="Обычный 2 2 2 2 2 5 2 2 2 2 2 11" xfId="7680"/>
    <cellStyle name="Обычный 2 2 2 2 2 5 2 2 2 2 2 12" xfId="7681"/>
    <cellStyle name="Обычный 2 2 2 2 2 5 2 2 2 2 2 13" xfId="7682"/>
    <cellStyle name="Обычный 2 2 2 2 2 5 2 2 2 2 2 14" xfId="7683"/>
    <cellStyle name="Обычный 2 2 2 2 2 5 2 2 2 2 2 15" xfId="7684"/>
    <cellStyle name="Обычный 2 2 2 2 2 5 2 2 2 2 2 16" xfId="7685"/>
    <cellStyle name="Обычный 2 2 2 2 2 5 2 2 2 2 2 17" xfId="7686"/>
    <cellStyle name="Обычный 2 2 2 2 2 5 2 2 2 2 2 18" xfId="7687"/>
    <cellStyle name="Обычный 2 2 2 2 2 5 2 2 2 2 2 19" xfId="7688"/>
    <cellStyle name="Обычный 2 2 2 2 2 5 2 2 2 2 2 2" xfId="7689"/>
    <cellStyle name="Обычный 2 2 2 2 2 5 2 2 2 2 2 2 2" xfId="7690"/>
    <cellStyle name="Обычный 2 2 2 2 2 5 2 2 2 2 2 2 3" xfId="7691"/>
    <cellStyle name="Обычный 2 2 2 2 2 5 2 2 2 2 2 2 4" xfId="7692"/>
    <cellStyle name="Обычный 2 2 2 2 2 5 2 2 2 2 2 2 5" xfId="7693"/>
    <cellStyle name="Обычный 2 2 2 2 2 5 2 2 2 2 2 2 6" xfId="7694"/>
    <cellStyle name="Обычный 2 2 2 2 2 5 2 2 2 2 2 2 7" xfId="7695"/>
    <cellStyle name="Обычный 2 2 2 2 2 5 2 2 2 2 2 2 8" xfId="7696"/>
    <cellStyle name="Обычный 2 2 2 2 2 5 2 2 2 2 2 2 9" xfId="7697"/>
    <cellStyle name="Обычный 2 2 2 2 2 5 2 2 2 2 2 3" xfId="7698"/>
    <cellStyle name="Обычный 2 2 2 2 2 5 2 2 2 2 2 3 2" xfId="7699"/>
    <cellStyle name="Обычный 2 2 2 2 2 5 2 2 2 2 2 3 3" xfId="7700"/>
    <cellStyle name="Обычный 2 2 2 2 2 5 2 2 2 2 2 3 4" xfId="7701"/>
    <cellStyle name="Обычный 2 2 2 2 2 5 2 2 2 2 2 3 5" xfId="7702"/>
    <cellStyle name="Обычный 2 2 2 2 2 5 2 2 2 2 2 3 6" xfId="7703"/>
    <cellStyle name="Обычный 2 2 2 2 2 5 2 2 2 2 2 3 7" xfId="7704"/>
    <cellStyle name="Обычный 2 2 2 2 2 5 2 2 2 2 2 3 8" xfId="7705"/>
    <cellStyle name="Обычный 2 2 2 2 2 5 2 2 2 2 2 4" xfId="7706"/>
    <cellStyle name="Обычный 2 2 2 2 2 5 2 2 2 2 2 4 2" xfId="7707"/>
    <cellStyle name="Обычный 2 2 2 2 2 5 2 2 2 2 2 4 3" xfId="7708"/>
    <cellStyle name="Обычный 2 2 2 2 2 5 2 2 2 2 2 4 4" xfId="7709"/>
    <cellStyle name="Обычный 2 2 2 2 2 5 2 2 2 2 2 4 5" xfId="7710"/>
    <cellStyle name="Обычный 2 2 2 2 2 5 2 2 2 2 2 4 6" xfId="7711"/>
    <cellStyle name="Обычный 2 2 2 2 2 5 2 2 2 2 2 4 7" xfId="7712"/>
    <cellStyle name="Обычный 2 2 2 2 2 5 2 2 2 2 2 4 8" xfId="7713"/>
    <cellStyle name="Обычный 2 2 2 2 2 5 2 2 2 2 2 5" xfId="7714"/>
    <cellStyle name="Обычный 2 2 2 2 2 5 2 2 2 2 2 5 2" xfId="7715"/>
    <cellStyle name="Обычный 2 2 2 2 2 5 2 2 2 2 2 5 3" xfId="7716"/>
    <cellStyle name="Обычный 2 2 2 2 2 5 2 2 2 2 2 5 4" xfId="7717"/>
    <cellStyle name="Обычный 2 2 2 2 2 5 2 2 2 2 2 5 5" xfId="7718"/>
    <cellStyle name="Обычный 2 2 2 2 2 5 2 2 2 2 2 5 6" xfId="7719"/>
    <cellStyle name="Обычный 2 2 2 2 2 5 2 2 2 2 2 5 7" xfId="7720"/>
    <cellStyle name="Обычный 2 2 2 2 2 5 2 2 2 2 2 5 8" xfId="7721"/>
    <cellStyle name="Обычный 2 2 2 2 2 5 2 2 2 2 2 6" xfId="7722"/>
    <cellStyle name="Обычный 2 2 2 2 2 5 2 2 2 2 2 6 2" xfId="7723"/>
    <cellStyle name="Обычный 2 2 2 2 2 5 2 2 2 2 2 6 3" xfId="7724"/>
    <cellStyle name="Обычный 2 2 2 2 2 5 2 2 2 2 2 6 4" xfId="7725"/>
    <cellStyle name="Обычный 2 2 2 2 2 5 2 2 2 2 2 6 5" xfId="7726"/>
    <cellStyle name="Обычный 2 2 2 2 2 5 2 2 2 2 2 6 6" xfId="7727"/>
    <cellStyle name="Обычный 2 2 2 2 2 5 2 2 2 2 2 6 7" xfId="7728"/>
    <cellStyle name="Обычный 2 2 2 2 2 5 2 2 2 2 2 6 8" xfId="7729"/>
    <cellStyle name="Обычный 2 2 2 2 2 5 2 2 2 2 2 7" xfId="7730"/>
    <cellStyle name="Обычный 2 2 2 2 2 5 2 2 2 2 2 7 2" xfId="7731"/>
    <cellStyle name="Обычный 2 2 2 2 2 5 2 2 2 2 2 7 3" xfId="7732"/>
    <cellStyle name="Обычный 2 2 2 2 2 5 2 2 2 2 2 7 4" xfId="7733"/>
    <cellStyle name="Обычный 2 2 2 2 2 5 2 2 2 2 2 7 5" xfId="7734"/>
    <cellStyle name="Обычный 2 2 2 2 2 5 2 2 2 2 2 7 6" xfId="7735"/>
    <cellStyle name="Обычный 2 2 2 2 2 5 2 2 2 2 2 7 7" xfId="7736"/>
    <cellStyle name="Обычный 2 2 2 2 2 5 2 2 2 2 2 7 8" xfId="7737"/>
    <cellStyle name="Обычный 2 2 2 2 2 5 2 2 2 2 2 8" xfId="7738"/>
    <cellStyle name="Обычный 2 2 2 2 2 5 2 2 2 2 2 8 2" xfId="7739"/>
    <cellStyle name="Обычный 2 2 2 2 2 5 2 2 2 2 2 8 3" xfId="7740"/>
    <cellStyle name="Обычный 2 2 2 2 2 5 2 2 2 2 2 8 4" xfId="7741"/>
    <cellStyle name="Обычный 2 2 2 2 2 5 2 2 2 2 2 8 5" xfId="7742"/>
    <cellStyle name="Обычный 2 2 2 2 2 5 2 2 2 2 2 8 6" xfId="7743"/>
    <cellStyle name="Обычный 2 2 2 2 2 5 2 2 2 2 2 8 7" xfId="7744"/>
    <cellStyle name="Обычный 2 2 2 2 2 5 2 2 2 2 2 8 8" xfId="7745"/>
    <cellStyle name="Обычный 2 2 2 2 2 5 2 2 2 2 2 9" xfId="7746"/>
    <cellStyle name="Обычный 2 2 2 2 2 5 2 2 2 2 20" xfId="7747"/>
    <cellStyle name="Обычный 2 2 2 2 2 5 2 2 2 2 21" xfId="7748"/>
    <cellStyle name="Обычный 2 2 2 2 2 5 2 2 2 2 22" xfId="7749"/>
    <cellStyle name="Обычный 2 2 2 2 2 5 2 2 2 2 23" xfId="7750"/>
    <cellStyle name="Обычный 2 2 2 2 2 5 2 2 2 2 3" xfId="7751"/>
    <cellStyle name="Обычный 2 2 2 2 2 5 2 2 2 2 3 10" xfId="7752"/>
    <cellStyle name="Обычный 2 2 2 2 2 5 2 2 2 2 3 11" xfId="7753"/>
    <cellStyle name="Обычный 2 2 2 2 2 5 2 2 2 2 3 12" xfId="7754"/>
    <cellStyle name="Обычный 2 2 2 2 2 5 2 2 2 2 3 13" xfId="7755"/>
    <cellStyle name="Обычный 2 2 2 2 2 5 2 2 2 2 3 14" xfId="7756"/>
    <cellStyle name="Обычный 2 2 2 2 2 5 2 2 2 2 3 15" xfId="7757"/>
    <cellStyle name="Обычный 2 2 2 2 2 5 2 2 2 2 3 16" xfId="7758"/>
    <cellStyle name="Обычный 2 2 2 2 2 5 2 2 2 2 3 17" xfId="7759"/>
    <cellStyle name="Обычный 2 2 2 2 2 5 2 2 2 2 3 18" xfId="7760"/>
    <cellStyle name="Обычный 2 2 2 2 2 5 2 2 2 2 3 19" xfId="7761"/>
    <cellStyle name="Обычный 2 2 2 2 2 5 2 2 2 2 3 2" xfId="7762"/>
    <cellStyle name="Обычный 2 2 2 2 2 5 2 2 2 2 3 2 2" xfId="7763"/>
    <cellStyle name="Обычный 2 2 2 2 2 5 2 2 2 2 3 2 3" xfId="7764"/>
    <cellStyle name="Обычный 2 2 2 2 2 5 2 2 2 2 3 2 4" xfId="7765"/>
    <cellStyle name="Обычный 2 2 2 2 2 5 2 2 2 2 3 2 5" xfId="7766"/>
    <cellStyle name="Обычный 2 2 2 2 2 5 2 2 2 2 3 2 6" xfId="7767"/>
    <cellStyle name="Обычный 2 2 2 2 2 5 2 2 2 2 3 2 7" xfId="7768"/>
    <cellStyle name="Обычный 2 2 2 2 2 5 2 2 2 2 3 2 8" xfId="7769"/>
    <cellStyle name="Обычный 2 2 2 2 2 5 2 2 2 2 3 3" xfId="7770"/>
    <cellStyle name="Обычный 2 2 2 2 2 5 2 2 2 2 3 3 2" xfId="7771"/>
    <cellStyle name="Обычный 2 2 2 2 2 5 2 2 2 2 3 3 3" xfId="7772"/>
    <cellStyle name="Обычный 2 2 2 2 2 5 2 2 2 2 3 3 4" xfId="7773"/>
    <cellStyle name="Обычный 2 2 2 2 2 5 2 2 2 2 3 3 5" xfId="7774"/>
    <cellStyle name="Обычный 2 2 2 2 2 5 2 2 2 2 3 3 6" xfId="7775"/>
    <cellStyle name="Обычный 2 2 2 2 2 5 2 2 2 2 3 3 7" xfId="7776"/>
    <cellStyle name="Обычный 2 2 2 2 2 5 2 2 2 2 3 3 8" xfId="7777"/>
    <cellStyle name="Обычный 2 2 2 2 2 5 2 2 2 2 3 4" xfId="7778"/>
    <cellStyle name="Обычный 2 2 2 2 2 5 2 2 2 2 3 4 2" xfId="7779"/>
    <cellStyle name="Обычный 2 2 2 2 2 5 2 2 2 2 3 4 3" xfId="7780"/>
    <cellStyle name="Обычный 2 2 2 2 2 5 2 2 2 2 3 4 4" xfId="7781"/>
    <cellStyle name="Обычный 2 2 2 2 2 5 2 2 2 2 3 4 5" xfId="7782"/>
    <cellStyle name="Обычный 2 2 2 2 2 5 2 2 2 2 3 4 6" xfId="7783"/>
    <cellStyle name="Обычный 2 2 2 2 2 5 2 2 2 2 3 4 7" xfId="7784"/>
    <cellStyle name="Обычный 2 2 2 2 2 5 2 2 2 2 3 4 8" xfId="7785"/>
    <cellStyle name="Обычный 2 2 2 2 2 5 2 2 2 2 3 5" xfId="7786"/>
    <cellStyle name="Обычный 2 2 2 2 2 5 2 2 2 2 3 5 2" xfId="7787"/>
    <cellStyle name="Обычный 2 2 2 2 2 5 2 2 2 2 3 5 3" xfId="7788"/>
    <cellStyle name="Обычный 2 2 2 2 2 5 2 2 2 2 3 5 4" xfId="7789"/>
    <cellStyle name="Обычный 2 2 2 2 2 5 2 2 2 2 3 5 5" xfId="7790"/>
    <cellStyle name="Обычный 2 2 2 2 2 5 2 2 2 2 3 5 6" xfId="7791"/>
    <cellStyle name="Обычный 2 2 2 2 2 5 2 2 2 2 3 5 7" xfId="7792"/>
    <cellStyle name="Обычный 2 2 2 2 2 5 2 2 2 2 3 5 8" xfId="7793"/>
    <cellStyle name="Обычный 2 2 2 2 2 5 2 2 2 2 3 6" xfId="7794"/>
    <cellStyle name="Обычный 2 2 2 2 2 5 2 2 2 2 3 6 2" xfId="7795"/>
    <cellStyle name="Обычный 2 2 2 2 2 5 2 2 2 2 3 6 3" xfId="7796"/>
    <cellStyle name="Обычный 2 2 2 2 2 5 2 2 2 2 3 6 4" xfId="7797"/>
    <cellStyle name="Обычный 2 2 2 2 2 5 2 2 2 2 3 6 5" xfId="7798"/>
    <cellStyle name="Обычный 2 2 2 2 2 5 2 2 2 2 3 6 6" xfId="7799"/>
    <cellStyle name="Обычный 2 2 2 2 2 5 2 2 2 2 3 6 7" xfId="7800"/>
    <cellStyle name="Обычный 2 2 2 2 2 5 2 2 2 2 3 6 8" xfId="7801"/>
    <cellStyle name="Обычный 2 2 2 2 2 5 2 2 2 2 3 7" xfId="7802"/>
    <cellStyle name="Обычный 2 2 2 2 2 5 2 2 2 2 3 7 2" xfId="7803"/>
    <cellStyle name="Обычный 2 2 2 2 2 5 2 2 2 2 3 7 3" xfId="7804"/>
    <cellStyle name="Обычный 2 2 2 2 2 5 2 2 2 2 3 7 4" xfId="7805"/>
    <cellStyle name="Обычный 2 2 2 2 2 5 2 2 2 2 3 7 5" xfId="7806"/>
    <cellStyle name="Обычный 2 2 2 2 2 5 2 2 2 2 3 7 6" xfId="7807"/>
    <cellStyle name="Обычный 2 2 2 2 2 5 2 2 2 2 3 7 7" xfId="7808"/>
    <cellStyle name="Обычный 2 2 2 2 2 5 2 2 2 2 3 7 8" xfId="7809"/>
    <cellStyle name="Обычный 2 2 2 2 2 5 2 2 2 2 3 8" xfId="7810"/>
    <cellStyle name="Обычный 2 2 2 2 2 5 2 2 2 2 3 8 2" xfId="7811"/>
    <cellStyle name="Обычный 2 2 2 2 2 5 2 2 2 2 3 8 3" xfId="7812"/>
    <cellStyle name="Обычный 2 2 2 2 2 5 2 2 2 2 3 8 4" xfId="7813"/>
    <cellStyle name="Обычный 2 2 2 2 2 5 2 2 2 2 3 8 5" xfId="7814"/>
    <cellStyle name="Обычный 2 2 2 2 2 5 2 2 2 2 3 8 6" xfId="7815"/>
    <cellStyle name="Обычный 2 2 2 2 2 5 2 2 2 2 3 8 7" xfId="7816"/>
    <cellStyle name="Обычный 2 2 2 2 2 5 2 2 2 2 3 8 8" xfId="7817"/>
    <cellStyle name="Обычный 2 2 2 2 2 5 2 2 2 2 3 9" xfId="7818"/>
    <cellStyle name="Обычный 2 2 2 2 2 5 2 2 2 2 4" xfId="7819"/>
    <cellStyle name="Обычный 2 2 2 2 2 5 2 2 2 2 4 2" xfId="7820"/>
    <cellStyle name="Обычный 2 2 2 2 2 5 2 2 2 2 4 3" xfId="7821"/>
    <cellStyle name="Обычный 2 2 2 2 2 5 2 2 2 2 4 4" xfId="7822"/>
    <cellStyle name="Обычный 2 2 2 2 2 5 2 2 2 2 4 5" xfId="7823"/>
    <cellStyle name="Обычный 2 2 2 2 2 5 2 2 2 2 4 6" xfId="7824"/>
    <cellStyle name="Обычный 2 2 2 2 2 5 2 2 2 2 4 7" xfId="7825"/>
    <cellStyle name="Обычный 2 2 2 2 2 5 2 2 2 2 4 8" xfId="7826"/>
    <cellStyle name="Обычный 2 2 2 2 2 5 2 2 2 2 4 9" xfId="7827"/>
    <cellStyle name="Обычный 2 2 2 2 2 5 2 2 2 2 5" xfId="7828"/>
    <cellStyle name="Обычный 2 2 2 2 2 5 2 2 2 2 5 2" xfId="7829"/>
    <cellStyle name="Обычный 2 2 2 2 2 5 2 2 2 2 5 3" xfId="7830"/>
    <cellStyle name="Обычный 2 2 2 2 2 5 2 2 2 2 5 4" xfId="7831"/>
    <cellStyle name="Обычный 2 2 2 2 2 5 2 2 2 2 5 5" xfId="7832"/>
    <cellStyle name="Обычный 2 2 2 2 2 5 2 2 2 2 5 6" xfId="7833"/>
    <cellStyle name="Обычный 2 2 2 2 2 5 2 2 2 2 5 7" xfId="7834"/>
    <cellStyle name="Обычный 2 2 2 2 2 5 2 2 2 2 5 8" xfId="7835"/>
    <cellStyle name="Обычный 2 2 2 2 2 5 2 2 2 2 6" xfId="7836"/>
    <cellStyle name="Обычный 2 2 2 2 2 5 2 2 2 2 6 2" xfId="7837"/>
    <cellStyle name="Обычный 2 2 2 2 2 5 2 2 2 2 6 3" xfId="7838"/>
    <cellStyle name="Обычный 2 2 2 2 2 5 2 2 2 2 6 4" xfId="7839"/>
    <cellStyle name="Обычный 2 2 2 2 2 5 2 2 2 2 6 5" xfId="7840"/>
    <cellStyle name="Обычный 2 2 2 2 2 5 2 2 2 2 6 6" xfId="7841"/>
    <cellStyle name="Обычный 2 2 2 2 2 5 2 2 2 2 6 7" xfId="7842"/>
    <cellStyle name="Обычный 2 2 2 2 2 5 2 2 2 2 6 8" xfId="7843"/>
    <cellStyle name="Обычный 2 2 2 2 2 5 2 2 2 2 7" xfId="7844"/>
    <cellStyle name="Обычный 2 2 2 2 2 5 2 2 2 2 7 2" xfId="7845"/>
    <cellStyle name="Обычный 2 2 2 2 2 5 2 2 2 2 7 3" xfId="7846"/>
    <cellStyle name="Обычный 2 2 2 2 2 5 2 2 2 2 7 4" xfId="7847"/>
    <cellStyle name="Обычный 2 2 2 2 2 5 2 2 2 2 7 5" xfId="7848"/>
    <cellStyle name="Обычный 2 2 2 2 2 5 2 2 2 2 7 6" xfId="7849"/>
    <cellStyle name="Обычный 2 2 2 2 2 5 2 2 2 2 7 7" xfId="7850"/>
    <cellStyle name="Обычный 2 2 2 2 2 5 2 2 2 2 7 8" xfId="7851"/>
    <cellStyle name="Обычный 2 2 2 2 2 5 2 2 2 2 8" xfId="7852"/>
    <cellStyle name="Обычный 2 2 2 2 2 5 2 2 2 2 8 2" xfId="7853"/>
    <cellStyle name="Обычный 2 2 2 2 2 5 2 2 2 2 8 3" xfId="7854"/>
    <cellStyle name="Обычный 2 2 2 2 2 5 2 2 2 2 8 4" xfId="7855"/>
    <cellStyle name="Обычный 2 2 2 2 2 5 2 2 2 2 8 5" xfId="7856"/>
    <cellStyle name="Обычный 2 2 2 2 2 5 2 2 2 2 8 6" xfId="7857"/>
    <cellStyle name="Обычный 2 2 2 2 2 5 2 2 2 2 8 7" xfId="7858"/>
    <cellStyle name="Обычный 2 2 2 2 2 5 2 2 2 2 8 8" xfId="7859"/>
    <cellStyle name="Обычный 2 2 2 2 2 5 2 2 2 2 9" xfId="7860"/>
    <cellStyle name="Обычный 2 2 2 2 2 5 2 2 2 2 9 2" xfId="7861"/>
    <cellStyle name="Обычный 2 2 2 2 2 5 2 2 2 2 9 3" xfId="7862"/>
    <cellStyle name="Обычный 2 2 2 2 2 5 2 2 2 2 9 4" xfId="7863"/>
    <cellStyle name="Обычный 2 2 2 2 2 5 2 2 2 2 9 5" xfId="7864"/>
    <cellStyle name="Обычный 2 2 2 2 2 5 2 2 2 2 9 6" xfId="7865"/>
    <cellStyle name="Обычный 2 2 2 2 2 5 2 2 2 2 9 7" xfId="7866"/>
    <cellStyle name="Обычный 2 2 2 2 2 5 2 2 2 2 9 8" xfId="7867"/>
    <cellStyle name="Обычный 2 2 2 2 2 5 2 2 2 20" xfId="7868"/>
    <cellStyle name="Обычный 2 2 2 2 2 5 2 2 2 21" xfId="7869"/>
    <cellStyle name="Обычный 2 2 2 2 2 5 2 2 2 22" xfId="7870"/>
    <cellStyle name="Обычный 2 2 2 2 2 5 2 2 2 23" xfId="7871"/>
    <cellStyle name="Обычный 2 2 2 2 2 5 2 2 2 24" xfId="7872"/>
    <cellStyle name="Обычный 2 2 2 2 2 5 2 2 2 25" xfId="7873"/>
    <cellStyle name="Обычный 2 2 2 2 2 5 2 2 2 26" xfId="7874"/>
    <cellStyle name="Обычный 2 2 2 2 2 5 2 2 2 27" xfId="7875"/>
    <cellStyle name="Обычный 2 2 2 2 2 5 2 2 2 3" xfId="7876"/>
    <cellStyle name="Обычный 2 2 2 2 2 5 2 2 2 3 10" xfId="7877"/>
    <cellStyle name="Обычный 2 2 2 2 2 5 2 2 2 3 10 2" xfId="7878"/>
    <cellStyle name="Обычный 2 2 2 2 2 5 2 2 2 3 10 3" xfId="7879"/>
    <cellStyle name="Обычный 2 2 2 2 2 5 2 2 2 3 10 4" xfId="7880"/>
    <cellStyle name="Обычный 2 2 2 2 2 5 2 2 2 3 10 5" xfId="7881"/>
    <cellStyle name="Обычный 2 2 2 2 2 5 2 2 2 3 10 6" xfId="7882"/>
    <cellStyle name="Обычный 2 2 2 2 2 5 2 2 2 3 10 7" xfId="7883"/>
    <cellStyle name="Обычный 2 2 2 2 2 5 2 2 2 3 10 8" xfId="7884"/>
    <cellStyle name="Обычный 2 2 2 2 2 5 2 2 2 3 11" xfId="7885"/>
    <cellStyle name="Обычный 2 2 2 2 2 5 2 2 2 3 12" xfId="7886"/>
    <cellStyle name="Обычный 2 2 2 2 2 5 2 2 2 3 13" xfId="7887"/>
    <cellStyle name="Обычный 2 2 2 2 2 5 2 2 2 3 14" xfId="7888"/>
    <cellStyle name="Обычный 2 2 2 2 2 5 2 2 2 3 15" xfId="7889"/>
    <cellStyle name="Обычный 2 2 2 2 2 5 2 2 2 3 16" xfId="7890"/>
    <cellStyle name="Обычный 2 2 2 2 2 5 2 2 2 3 17" xfId="7891"/>
    <cellStyle name="Обычный 2 2 2 2 2 5 2 2 2 3 18" xfId="7892"/>
    <cellStyle name="Обычный 2 2 2 2 2 5 2 2 2 3 19" xfId="7893"/>
    <cellStyle name="Обычный 2 2 2 2 2 5 2 2 2 3 2" xfId="7894"/>
    <cellStyle name="Обычный 2 2 2 2 2 5 2 2 2 3 2 10" xfId="7895"/>
    <cellStyle name="Обычный 2 2 2 2 2 5 2 2 2 3 2 11" xfId="7896"/>
    <cellStyle name="Обычный 2 2 2 2 2 5 2 2 2 3 2 12" xfId="7897"/>
    <cellStyle name="Обычный 2 2 2 2 2 5 2 2 2 3 2 13" xfId="7898"/>
    <cellStyle name="Обычный 2 2 2 2 2 5 2 2 2 3 2 14" xfId="7899"/>
    <cellStyle name="Обычный 2 2 2 2 2 5 2 2 2 3 2 15" xfId="7900"/>
    <cellStyle name="Обычный 2 2 2 2 2 5 2 2 2 3 2 16" xfId="7901"/>
    <cellStyle name="Обычный 2 2 2 2 2 5 2 2 2 3 2 17" xfId="7902"/>
    <cellStyle name="Обычный 2 2 2 2 2 5 2 2 2 3 2 18" xfId="7903"/>
    <cellStyle name="Обычный 2 2 2 2 2 5 2 2 2 3 2 19" xfId="7904"/>
    <cellStyle name="Обычный 2 2 2 2 2 5 2 2 2 3 2 2" xfId="7905"/>
    <cellStyle name="Обычный 2 2 2 2 2 5 2 2 2 3 2 2 2" xfId="7906"/>
    <cellStyle name="Обычный 2 2 2 2 2 5 2 2 2 3 2 2 3" xfId="7907"/>
    <cellStyle name="Обычный 2 2 2 2 2 5 2 2 2 3 2 2 4" xfId="7908"/>
    <cellStyle name="Обычный 2 2 2 2 2 5 2 2 2 3 2 2 5" xfId="7909"/>
    <cellStyle name="Обычный 2 2 2 2 2 5 2 2 2 3 2 2 6" xfId="7910"/>
    <cellStyle name="Обычный 2 2 2 2 2 5 2 2 2 3 2 2 7" xfId="7911"/>
    <cellStyle name="Обычный 2 2 2 2 2 5 2 2 2 3 2 2 8" xfId="7912"/>
    <cellStyle name="Обычный 2 2 2 2 2 5 2 2 2 3 2 2 9" xfId="7913"/>
    <cellStyle name="Обычный 2 2 2 2 2 5 2 2 2 3 2 3" xfId="7914"/>
    <cellStyle name="Обычный 2 2 2 2 2 5 2 2 2 3 2 3 2" xfId="7915"/>
    <cellStyle name="Обычный 2 2 2 2 2 5 2 2 2 3 2 3 3" xfId="7916"/>
    <cellStyle name="Обычный 2 2 2 2 2 5 2 2 2 3 2 3 4" xfId="7917"/>
    <cellStyle name="Обычный 2 2 2 2 2 5 2 2 2 3 2 3 5" xfId="7918"/>
    <cellStyle name="Обычный 2 2 2 2 2 5 2 2 2 3 2 3 6" xfId="7919"/>
    <cellStyle name="Обычный 2 2 2 2 2 5 2 2 2 3 2 3 7" xfId="7920"/>
    <cellStyle name="Обычный 2 2 2 2 2 5 2 2 2 3 2 3 8" xfId="7921"/>
    <cellStyle name="Обычный 2 2 2 2 2 5 2 2 2 3 2 4" xfId="7922"/>
    <cellStyle name="Обычный 2 2 2 2 2 5 2 2 2 3 2 4 2" xfId="7923"/>
    <cellStyle name="Обычный 2 2 2 2 2 5 2 2 2 3 2 4 3" xfId="7924"/>
    <cellStyle name="Обычный 2 2 2 2 2 5 2 2 2 3 2 4 4" xfId="7925"/>
    <cellStyle name="Обычный 2 2 2 2 2 5 2 2 2 3 2 4 5" xfId="7926"/>
    <cellStyle name="Обычный 2 2 2 2 2 5 2 2 2 3 2 4 6" xfId="7927"/>
    <cellStyle name="Обычный 2 2 2 2 2 5 2 2 2 3 2 4 7" xfId="7928"/>
    <cellStyle name="Обычный 2 2 2 2 2 5 2 2 2 3 2 4 8" xfId="7929"/>
    <cellStyle name="Обычный 2 2 2 2 2 5 2 2 2 3 2 5" xfId="7930"/>
    <cellStyle name="Обычный 2 2 2 2 2 5 2 2 2 3 2 5 2" xfId="7931"/>
    <cellStyle name="Обычный 2 2 2 2 2 5 2 2 2 3 2 5 3" xfId="7932"/>
    <cellStyle name="Обычный 2 2 2 2 2 5 2 2 2 3 2 5 4" xfId="7933"/>
    <cellStyle name="Обычный 2 2 2 2 2 5 2 2 2 3 2 5 5" xfId="7934"/>
    <cellStyle name="Обычный 2 2 2 2 2 5 2 2 2 3 2 5 6" xfId="7935"/>
    <cellStyle name="Обычный 2 2 2 2 2 5 2 2 2 3 2 5 7" xfId="7936"/>
    <cellStyle name="Обычный 2 2 2 2 2 5 2 2 2 3 2 5 8" xfId="7937"/>
    <cellStyle name="Обычный 2 2 2 2 2 5 2 2 2 3 2 6" xfId="7938"/>
    <cellStyle name="Обычный 2 2 2 2 2 5 2 2 2 3 2 6 2" xfId="7939"/>
    <cellStyle name="Обычный 2 2 2 2 2 5 2 2 2 3 2 6 3" xfId="7940"/>
    <cellStyle name="Обычный 2 2 2 2 2 5 2 2 2 3 2 6 4" xfId="7941"/>
    <cellStyle name="Обычный 2 2 2 2 2 5 2 2 2 3 2 6 5" xfId="7942"/>
    <cellStyle name="Обычный 2 2 2 2 2 5 2 2 2 3 2 6 6" xfId="7943"/>
    <cellStyle name="Обычный 2 2 2 2 2 5 2 2 2 3 2 6 7" xfId="7944"/>
    <cellStyle name="Обычный 2 2 2 2 2 5 2 2 2 3 2 6 8" xfId="7945"/>
    <cellStyle name="Обычный 2 2 2 2 2 5 2 2 2 3 2 7" xfId="7946"/>
    <cellStyle name="Обычный 2 2 2 2 2 5 2 2 2 3 2 7 2" xfId="7947"/>
    <cellStyle name="Обычный 2 2 2 2 2 5 2 2 2 3 2 7 3" xfId="7948"/>
    <cellStyle name="Обычный 2 2 2 2 2 5 2 2 2 3 2 7 4" xfId="7949"/>
    <cellStyle name="Обычный 2 2 2 2 2 5 2 2 2 3 2 7 5" xfId="7950"/>
    <cellStyle name="Обычный 2 2 2 2 2 5 2 2 2 3 2 7 6" xfId="7951"/>
    <cellStyle name="Обычный 2 2 2 2 2 5 2 2 2 3 2 7 7" xfId="7952"/>
    <cellStyle name="Обычный 2 2 2 2 2 5 2 2 2 3 2 7 8" xfId="7953"/>
    <cellStyle name="Обычный 2 2 2 2 2 5 2 2 2 3 2 8" xfId="7954"/>
    <cellStyle name="Обычный 2 2 2 2 2 5 2 2 2 3 2 8 2" xfId="7955"/>
    <cellStyle name="Обычный 2 2 2 2 2 5 2 2 2 3 2 8 3" xfId="7956"/>
    <cellStyle name="Обычный 2 2 2 2 2 5 2 2 2 3 2 8 4" xfId="7957"/>
    <cellStyle name="Обычный 2 2 2 2 2 5 2 2 2 3 2 8 5" xfId="7958"/>
    <cellStyle name="Обычный 2 2 2 2 2 5 2 2 2 3 2 8 6" xfId="7959"/>
    <cellStyle name="Обычный 2 2 2 2 2 5 2 2 2 3 2 8 7" xfId="7960"/>
    <cellStyle name="Обычный 2 2 2 2 2 5 2 2 2 3 2 8 8" xfId="7961"/>
    <cellStyle name="Обычный 2 2 2 2 2 5 2 2 2 3 2 9" xfId="7962"/>
    <cellStyle name="Обычный 2 2 2 2 2 5 2 2 2 3 20" xfId="7963"/>
    <cellStyle name="Обычный 2 2 2 2 2 5 2 2 2 3 21" xfId="7964"/>
    <cellStyle name="Обычный 2 2 2 2 2 5 2 2 2 3 22" xfId="7965"/>
    <cellStyle name="Обычный 2 2 2 2 2 5 2 2 2 3 23" xfId="7966"/>
    <cellStyle name="Обычный 2 2 2 2 2 5 2 2 2 3 3" xfId="7967"/>
    <cellStyle name="Обычный 2 2 2 2 2 5 2 2 2 3 3 10" xfId="7968"/>
    <cellStyle name="Обычный 2 2 2 2 2 5 2 2 2 3 3 11" xfId="7969"/>
    <cellStyle name="Обычный 2 2 2 2 2 5 2 2 2 3 3 12" xfId="7970"/>
    <cellStyle name="Обычный 2 2 2 2 2 5 2 2 2 3 3 13" xfId="7971"/>
    <cellStyle name="Обычный 2 2 2 2 2 5 2 2 2 3 3 14" xfId="7972"/>
    <cellStyle name="Обычный 2 2 2 2 2 5 2 2 2 3 3 15" xfId="7973"/>
    <cellStyle name="Обычный 2 2 2 2 2 5 2 2 2 3 3 16" xfId="7974"/>
    <cellStyle name="Обычный 2 2 2 2 2 5 2 2 2 3 3 17" xfId="7975"/>
    <cellStyle name="Обычный 2 2 2 2 2 5 2 2 2 3 3 18" xfId="7976"/>
    <cellStyle name="Обычный 2 2 2 2 2 5 2 2 2 3 3 19" xfId="7977"/>
    <cellStyle name="Обычный 2 2 2 2 2 5 2 2 2 3 3 2" xfId="7978"/>
    <cellStyle name="Обычный 2 2 2 2 2 5 2 2 2 3 3 2 2" xfId="7979"/>
    <cellStyle name="Обычный 2 2 2 2 2 5 2 2 2 3 3 2 3" xfId="7980"/>
    <cellStyle name="Обычный 2 2 2 2 2 5 2 2 2 3 3 2 4" xfId="7981"/>
    <cellStyle name="Обычный 2 2 2 2 2 5 2 2 2 3 3 2 5" xfId="7982"/>
    <cellStyle name="Обычный 2 2 2 2 2 5 2 2 2 3 3 2 6" xfId="7983"/>
    <cellStyle name="Обычный 2 2 2 2 2 5 2 2 2 3 3 2 7" xfId="7984"/>
    <cellStyle name="Обычный 2 2 2 2 2 5 2 2 2 3 3 2 8" xfId="7985"/>
    <cellStyle name="Обычный 2 2 2 2 2 5 2 2 2 3 3 3" xfId="7986"/>
    <cellStyle name="Обычный 2 2 2 2 2 5 2 2 2 3 3 3 2" xfId="7987"/>
    <cellStyle name="Обычный 2 2 2 2 2 5 2 2 2 3 3 3 3" xfId="7988"/>
    <cellStyle name="Обычный 2 2 2 2 2 5 2 2 2 3 3 3 4" xfId="7989"/>
    <cellStyle name="Обычный 2 2 2 2 2 5 2 2 2 3 3 3 5" xfId="7990"/>
    <cellStyle name="Обычный 2 2 2 2 2 5 2 2 2 3 3 3 6" xfId="7991"/>
    <cellStyle name="Обычный 2 2 2 2 2 5 2 2 2 3 3 3 7" xfId="7992"/>
    <cellStyle name="Обычный 2 2 2 2 2 5 2 2 2 3 3 3 8" xfId="7993"/>
    <cellStyle name="Обычный 2 2 2 2 2 5 2 2 2 3 3 4" xfId="7994"/>
    <cellStyle name="Обычный 2 2 2 2 2 5 2 2 2 3 3 4 2" xfId="7995"/>
    <cellStyle name="Обычный 2 2 2 2 2 5 2 2 2 3 3 4 3" xfId="7996"/>
    <cellStyle name="Обычный 2 2 2 2 2 5 2 2 2 3 3 4 4" xfId="7997"/>
    <cellStyle name="Обычный 2 2 2 2 2 5 2 2 2 3 3 4 5" xfId="7998"/>
    <cellStyle name="Обычный 2 2 2 2 2 5 2 2 2 3 3 4 6" xfId="7999"/>
    <cellStyle name="Обычный 2 2 2 2 2 5 2 2 2 3 3 4 7" xfId="8000"/>
    <cellStyle name="Обычный 2 2 2 2 2 5 2 2 2 3 3 4 8" xfId="8001"/>
    <cellStyle name="Обычный 2 2 2 2 2 5 2 2 2 3 3 5" xfId="8002"/>
    <cellStyle name="Обычный 2 2 2 2 2 5 2 2 2 3 3 5 2" xfId="8003"/>
    <cellStyle name="Обычный 2 2 2 2 2 5 2 2 2 3 3 5 3" xfId="8004"/>
    <cellStyle name="Обычный 2 2 2 2 2 5 2 2 2 3 3 5 4" xfId="8005"/>
    <cellStyle name="Обычный 2 2 2 2 2 5 2 2 2 3 3 5 5" xfId="8006"/>
    <cellStyle name="Обычный 2 2 2 2 2 5 2 2 2 3 3 5 6" xfId="8007"/>
    <cellStyle name="Обычный 2 2 2 2 2 5 2 2 2 3 3 5 7" xfId="8008"/>
    <cellStyle name="Обычный 2 2 2 2 2 5 2 2 2 3 3 5 8" xfId="8009"/>
    <cellStyle name="Обычный 2 2 2 2 2 5 2 2 2 3 3 6" xfId="8010"/>
    <cellStyle name="Обычный 2 2 2 2 2 5 2 2 2 3 3 6 2" xfId="8011"/>
    <cellStyle name="Обычный 2 2 2 2 2 5 2 2 2 3 3 6 3" xfId="8012"/>
    <cellStyle name="Обычный 2 2 2 2 2 5 2 2 2 3 3 6 4" xfId="8013"/>
    <cellStyle name="Обычный 2 2 2 2 2 5 2 2 2 3 3 6 5" xfId="8014"/>
    <cellStyle name="Обычный 2 2 2 2 2 5 2 2 2 3 3 6 6" xfId="8015"/>
    <cellStyle name="Обычный 2 2 2 2 2 5 2 2 2 3 3 6 7" xfId="8016"/>
    <cellStyle name="Обычный 2 2 2 2 2 5 2 2 2 3 3 6 8" xfId="8017"/>
    <cellStyle name="Обычный 2 2 2 2 2 5 2 2 2 3 3 7" xfId="8018"/>
    <cellStyle name="Обычный 2 2 2 2 2 5 2 2 2 3 3 7 2" xfId="8019"/>
    <cellStyle name="Обычный 2 2 2 2 2 5 2 2 2 3 3 7 3" xfId="8020"/>
    <cellStyle name="Обычный 2 2 2 2 2 5 2 2 2 3 3 7 4" xfId="8021"/>
    <cellStyle name="Обычный 2 2 2 2 2 5 2 2 2 3 3 7 5" xfId="8022"/>
    <cellStyle name="Обычный 2 2 2 2 2 5 2 2 2 3 3 7 6" xfId="8023"/>
    <cellStyle name="Обычный 2 2 2 2 2 5 2 2 2 3 3 7 7" xfId="8024"/>
    <cellStyle name="Обычный 2 2 2 2 2 5 2 2 2 3 3 7 8" xfId="8025"/>
    <cellStyle name="Обычный 2 2 2 2 2 5 2 2 2 3 3 8" xfId="8026"/>
    <cellStyle name="Обычный 2 2 2 2 2 5 2 2 2 3 3 8 2" xfId="8027"/>
    <cellStyle name="Обычный 2 2 2 2 2 5 2 2 2 3 3 8 3" xfId="8028"/>
    <cellStyle name="Обычный 2 2 2 2 2 5 2 2 2 3 3 8 4" xfId="8029"/>
    <cellStyle name="Обычный 2 2 2 2 2 5 2 2 2 3 3 8 5" xfId="8030"/>
    <cellStyle name="Обычный 2 2 2 2 2 5 2 2 2 3 3 8 6" xfId="8031"/>
    <cellStyle name="Обычный 2 2 2 2 2 5 2 2 2 3 3 8 7" xfId="8032"/>
    <cellStyle name="Обычный 2 2 2 2 2 5 2 2 2 3 3 8 8" xfId="8033"/>
    <cellStyle name="Обычный 2 2 2 2 2 5 2 2 2 3 3 9" xfId="8034"/>
    <cellStyle name="Обычный 2 2 2 2 2 5 2 2 2 3 4" xfId="8035"/>
    <cellStyle name="Обычный 2 2 2 2 2 5 2 2 2 3 4 2" xfId="8036"/>
    <cellStyle name="Обычный 2 2 2 2 2 5 2 2 2 3 4 3" xfId="8037"/>
    <cellStyle name="Обычный 2 2 2 2 2 5 2 2 2 3 4 4" xfId="8038"/>
    <cellStyle name="Обычный 2 2 2 2 2 5 2 2 2 3 4 5" xfId="8039"/>
    <cellStyle name="Обычный 2 2 2 2 2 5 2 2 2 3 4 6" xfId="8040"/>
    <cellStyle name="Обычный 2 2 2 2 2 5 2 2 2 3 4 7" xfId="8041"/>
    <cellStyle name="Обычный 2 2 2 2 2 5 2 2 2 3 4 8" xfId="8042"/>
    <cellStyle name="Обычный 2 2 2 2 2 5 2 2 2 3 4 9" xfId="8043"/>
    <cellStyle name="Обычный 2 2 2 2 2 5 2 2 2 3 5" xfId="8044"/>
    <cellStyle name="Обычный 2 2 2 2 2 5 2 2 2 3 5 2" xfId="8045"/>
    <cellStyle name="Обычный 2 2 2 2 2 5 2 2 2 3 5 3" xfId="8046"/>
    <cellStyle name="Обычный 2 2 2 2 2 5 2 2 2 3 5 4" xfId="8047"/>
    <cellStyle name="Обычный 2 2 2 2 2 5 2 2 2 3 5 5" xfId="8048"/>
    <cellStyle name="Обычный 2 2 2 2 2 5 2 2 2 3 5 6" xfId="8049"/>
    <cellStyle name="Обычный 2 2 2 2 2 5 2 2 2 3 5 7" xfId="8050"/>
    <cellStyle name="Обычный 2 2 2 2 2 5 2 2 2 3 5 8" xfId="8051"/>
    <cellStyle name="Обычный 2 2 2 2 2 5 2 2 2 3 6" xfId="8052"/>
    <cellStyle name="Обычный 2 2 2 2 2 5 2 2 2 3 6 2" xfId="8053"/>
    <cellStyle name="Обычный 2 2 2 2 2 5 2 2 2 3 6 3" xfId="8054"/>
    <cellStyle name="Обычный 2 2 2 2 2 5 2 2 2 3 6 4" xfId="8055"/>
    <cellStyle name="Обычный 2 2 2 2 2 5 2 2 2 3 6 5" xfId="8056"/>
    <cellStyle name="Обычный 2 2 2 2 2 5 2 2 2 3 6 6" xfId="8057"/>
    <cellStyle name="Обычный 2 2 2 2 2 5 2 2 2 3 6 7" xfId="8058"/>
    <cellStyle name="Обычный 2 2 2 2 2 5 2 2 2 3 6 8" xfId="8059"/>
    <cellStyle name="Обычный 2 2 2 2 2 5 2 2 2 3 7" xfId="8060"/>
    <cellStyle name="Обычный 2 2 2 2 2 5 2 2 2 3 7 2" xfId="8061"/>
    <cellStyle name="Обычный 2 2 2 2 2 5 2 2 2 3 7 3" xfId="8062"/>
    <cellStyle name="Обычный 2 2 2 2 2 5 2 2 2 3 7 4" xfId="8063"/>
    <cellStyle name="Обычный 2 2 2 2 2 5 2 2 2 3 7 5" xfId="8064"/>
    <cellStyle name="Обычный 2 2 2 2 2 5 2 2 2 3 7 6" xfId="8065"/>
    <cellStyle name="Обычный 2 2 2 2 2 5 2 2 2 3 7 7" xfId="8066"/>
    <cellStyle name="Обычный 2 2 2 2 2 5 2 2 2 3 7 8" xfId="8067"/>
    <cellStyle name="Обычный 2 2 2 2 2 5 2 2 2 3 8" xfId="8068"/>
    <cellStyle name="Обычный 2 2 2 2 2 5 2 2 2 3 8 2" xfId="8069"/>
    <cellStyle name="Обычный 2 2 2 2 2 5 2 2 2 3 8 3" xfId="8070"/>
    <cellStyle name="Обычный 2 2 2 2 2 5 2 2 2 3 8 4" xfId="8071"/>
    <cellStyle name="Обычный 2 2 2 2 2 5 2 2 2 3 8 5" xfId="8072"/>
    <cellStyle name="Обычный 2 2 2 2 2 5 2 2 2 3 8 6" xfId="8073"/>
    <cellStyle name="Обычный 2 2 2 2 2 5 2 2 2 3 8 7" xfId="8074"/>
    <cellStyle name="Обычный 2 2 2 2 2 5 2 2 2 3 8 8" xfId="8075"/>
    <cellStyle name="Обычный 2 2 2 2 2 5 2 2 2 3 9" xfId="8076"/>
    <cellStyle name="Обычный 2 2 2 2 2 5 2 2 2 3 9 2" xfId="8077"/>
    <cellStyle name="Обычный 2 2 2 2 2 5 2 2 2 3 9 3" xfId="8078"/>
    <cellStyle name="Обычный 2 2 2 2 2 5 2 2 2 3 9 4" xfId="8079"/>
    <cellStyle name="Обычный 2 2 2 2 2 5 2 2 2 3 9 5" xfId="8080"/>
    <cellStyle name="Обычный 2 2 2 2 2 5 2 2 2 3 9 6" xfId="8081"/>
    <cellStyle name="Обычный 2 2 2 2 2 5 2 2 2 3 9 7" xfId="8082"/>
    <cellStyle name="Обычный 2 2 2 2 2 5 2 2 2 3 9 8" xfId="8083"/>
    <cellStyle name="Обычный 2 2 2 2 2 5 2 2 2 4" xfId="8084"/>
    <cellStyle name="Обычный 2 2 2 2 2 5 2 2 2 4 10" xfId="8085"/>
    <cellStyle name="Обычный 2 2 2 2 2 5 2 2 2 4 10 2" xfId="8086"/>
    <cellStyle name="Обычный 2 2 2 2 2 5 2 2 2 4 10 3" xfId="8087"/>
    <cellStyle name="Обычный 2 2 2 2 2 5 2 2 2 4 10 4" xfId="8088"/>
    <cellStyle name="Обычный 2 2 2 2 2 5 2 2 2 4 10 5" xfId="8089"/>
    <cellStyle name="Обычный 2 2 2 2 2 5 2 2 2 4 10 6" xfId="8090"/>
    <cellStyle name="Обычный 2 2 2 2 2 5 2 2 2 4 10 7" xfId="8091"/>
    <cellStyle name="Обычный 2 2 2 2 2 5 2 2 2 4 10 8" xfId="8092"/>
    <cellStyle name="Обычный 2 2 2 2 2 5 2 2 2 4 11" xfId="8093"/>
    <cellStyle name="Обычный 2 2 2 2 2 5 2 2 2 4 12" xfId="8094"/>
    <cellStyle name="Обычный 2 2 2 2 2 5 2 2 2 4 13" xfId="8095"/>
    <cellStyle name="Обычный 2 2 2 2 2 5 2 2 2 4 14" xfId="8096"/>
    <cellStyle name="Обычный 2 2 2 2 2 5 2 2 2 4 15" xfId="8097"/>
    <cellStyle name="Обычный 2 2 2 2 2 5 2 2 2 4 16" xfId="8098"/>
    <cellStyle name="Обычный 2 2 2 2 2 5 2 2 2 4 17" xfId="8099"/>
    <cellStyle name="Обычный 2 2 2 2 2 5 2 2 2 4 18" xfId="8100"/>
    <cellStyle name="Обычный 2 2 2 2 2 5 2 2 2 4 19" xfId="8101"/>
    <cellStyle name="Обычный 2 2 2 2 2 5 2 2 2 4 2" xfId="8102"/>
    <cellStyle name="Обычный 2 2 2 2 2 5 2 2 2 4 2 10" xfId="8103"/>
    <cellStyle name="Обычный 2 2 2 2 2 5 2 2 2 4 2 11" xfId="8104"/>
    <cellStyle name="Обычный 2 2 2 2 2 5 2 2 2 4 2 12" xfId="8105"/>
    <cellStyle name="Обычный 2 2 2 2 2 5 2 2 2 4 2 13" xfId="8106"/>
    <cellStyle name="Обычный 2 2 2 2 2 5 2 2 2 4 2 14" xfId="8107"/>
    <cellStyle name="Обычный 2 2 2 2 2 5 2 2 2 4 2 15" xfId="8108"/>
    <cellStyle name="Обычный 2 2 2 2 2 5 2 2 2 4 2 16" xfId="8109"/>
    <cellStyle name="Обычный 2 2 2 2 2 5 2 2 2 4 2 17" xfId="8110"/>
    <cellStyle name="Обычный 2 2 2 2 2 5 2 2 2 4 2 18" xfId="8111"/>
    <cellStyle name="Обычный 2 2 2 2 2 5 2 2 2 4 2 19" xfId="8112"/>
    <cellStyle name="Обычный 2 2 2 2 2 5 2 2 2 4 2 2" xfId="8113"/>
    <cellStyle name="Обычный 2 2 2 2 2 5 2 2 2 4 2 2 2" xfId="8114"/>
    <cellStyle name="Обычный 2 2 2 2 2 5 2 2 2 4 2 2 3" xfId="8115"/>
    <cellStyle name="Обычный 2 2 2 2 2 5 2 2 2 4 2 2 4" xfId="8116"/>
    <cellStyle name="Обычный 2 2 2 2 2 5 2 2 2 4 2 2 5" xfId="8117"/>
    <cellStyle name="Обычный 2 2 2 2 2 5 2 2 2 4 2 2 6" xfId="8118"/>
    <cellStyle name="Обычный 2 2 2 2 2 5 2 2 2 4 2 2 7" xfId="8119"/>
    <cellStyle name="Обычный 2 2 2 2 2 5 2 2 2 4 2 2 8" xfId="8120"/>
    <cellStyle name="Обычный 2 2 2 2 2 5 2 2 2 4 2 2 9" xfId="8121"/>
    <cellStyle name="Обычный 2 2 2 2 2 5 2 2 2 4 2 3" xfId="8122"/>
    <cellStyle name="Обычный 2 2 2 2 2 5 2 2 2 4 2 3 2" xfId="8123"/>
    <cellStyle name="Обычный 2 2 2 2 2 5 2 2 2 4 2 3 3" xfId="8124"/>
    <cellStyle name="Обычный 2 2 2 2 2 5 2 2 2 4 2 3 4" xfId="8125"/>
    <cellStyle name="Обычный 2 2 2 2 2 5 2 2 2 4 2 3 5" xfId="8126"/>
    <cellStyle name="Обычный 2 2 2 2 2 5 2 2 2 4 2 3 6" xfId="8127"/>
    <cellStyle name="Обычный 2 2 2 2 2 5 2 2 2 4 2 3 7" xfId="8128"/>
    <cellStyle name="Обычный 2 2 2 2 2 5 2 2 2 4 2 3 8" xfId="8129"/>
    <cellStyle name="Обычный 2 2 2 2 2 5 2 2 2 4 2 4" xfId="8130"/>
    <cellStyle name="Обычный 2 2 2 2 2 5 2 2 2 4 2 4 2" xfId="8131"/>
    <cellStyle name="Обычный 2 2 2 2 2 5 2 2 2 4 2 4 3" xfId="8132"/>
    <cellStyle name="Обычный 2 2 2 2 2 5 2 2 2 4 2 4 4" xfId="8133"/>
    <cellStyle name="Обычный 2 2 2 2 2 5 2 2 2 4 2 4 5" xfId="8134"/>
    <cellStyle name="Обычный 2 2 2 2 2 5 2 2 2 4 2 4 6" xfId="8135"/>
    <cellStyle name="Обычный 2 2 2 2 2 5 2 2 2 4 2 4 7" xfId="8136"/>
    <cellStyle name="Обычный 2 2 2 2 2 5 2 2 2 4 2 4 8" xfId="8137"/>
    <cellStyle name="Обычный 2 2 2 2 2 5 2 2 2 4 2 5" xfId="8138"/>
    <cellStyle name="Обычный 2 2 2 2 2 5 2 2 2 4 2 5 2" xfId="8139"/>
    <cellStyle name="Обычный 2 2 2 2 2 5 2 2 2 4 2 5 3" xfId="8140"/>
    <cellStyle name="Обычный 2 2 2 2 2 5 2 2 2 4 2 5 4" xfId="8141"/>
    <cellStyle name="Обычный 2 2 2 2 2 5 2 2 2 4 2 5 5" xfId="8142"/>
    <cellStyle name="Обычный 2 2 2 2 2 5 2 2 2 4 2 5 6" xfId="8143"/>
    <cellStyle name="Обычный 2 2 2 2 2 5 2 2 2 4 2 5 7" xfId="8144"/>
    <cellStyle name="Обычный 2 2 2 2 2 5 2 2 2 4 2 5 8" xfId="8145"/>
    <cellStyle name="Обычный 2 2 2 2 2 5 2 2 2 4 2 6" xfId="8146"/>
    <cellStyle name="Обычный 2 2 2 2 2 5 2 2 2 4 2 6 2" xfId="8147"/>
    <cellStyle name="Обычный 2 2 2 2 2 5 2 2 2 4 2 6 3" xfId="8148"/>
    <cellStyle name="Обычный 2 2 2 2 2 5 2 2 2 4 2 6 4" xfId="8149"/>
    <cellStyle name="Обычный 2 2 2 2 2 5 2 2 2 4 2 6 5" xfId="8150"/>
    <cellStyle name="Обычный 2 2 2 2 2 5 2 2 2 4 2 6 6" xfId="8151"/>
    <cellStyle name="Обычный 2 2 2 2 2 5 2 2 2 4 2 6 7" xfId="8152"/>
    <cellStyle name="Обычный 2 2 2 2 2 5 2 2 2 4 2 6 8" xfId="8153"/>
    <cellStyle name="Обычный 2 2 2 2 2 5 2 2 2 4 2 7" xfId="8154"/>
    <cellStyle name="Обычный 2 2 2 2 2 5 2 2 2 4 2 7 2" xfId="8155"/>
    <cellStyle name="Обычный 2 2 2 2 2 5 2 2 2 4 2 7 3" xfId="8156"/>
    <cellStyle name="Обычный 2 2 2 2 2 5 2 2 2 4 2 7 4" xfId="8157"/>
    <cellStyle name="Обычный 2 2 2 2 2 5 2 2 2 4 2 7 5" xfId="8158"/>
    <cellStyle name="Обычный 2 2 2 2 2 5 2 2 2 4 2 7 6" xfId="8159"/>
    <cellStyle name="Обычный 2 2 2 2 2 5 2 2 2 4 2 7 7" xfId="8160"/>
    <cellStyle name="Обычный 2 2 2 2 2 5 2 2 2 4 2 7 8" xfId="8161"/>
    <cellStyle name="Обычный 2 2 2 2 2 5 2 2 2 4 2 8" xfId="8162"/>
    <cellStyle name="Обычный 2 2 2 2 2 5 2 2 2 4 2 8 2" xfId="8163"/>
    <cellStyle name="Обычный 2 2 2 2 2 5 2 2 2 4 2 8 3" xfId="8164"/>
    <cellStyle name="Обычный 2 2 2 2 2 5 2 2 2 4 2 8 4" xfId="8165"/>
    <cellStyle name="Обычный 2 2 2 2 2 5 2 2 2 4 2 8 5" xfId="8166"/>
    <cellStyle name="Обычный 2 2 2 2 2 5 2 2 2 4 2 8 6" xfId="8167"/>
    <cellStyle name="Обычный 2 2 2 2 2 5 2 2 2 4 2 8 7" xfId="8168"/>
    <cellStyle name="Обычный 2 2 2 2 2 5 2 2 2 4 2 8 8" xfId="8169"/>
    <cellStyle name="Обычный 2 2 2 2 2 5 2 2 2 4 2 9" xfId="8170"/>
    <cellStyle name="Обычный 2 2 2 2 2 5 2 2 2 4 20" xfId="8171"/>
    <cellStyle name="Обычный 2 2 2 2 2 5 2 2 2 4 21" xfId="8172"/>
    <cellStyle name="Обычный 2 2 2 2 2 5 2 2 2 4 22" xfId="8173"/>
    <cellStyle name="Обычный 2 2 2 2 2 5 2 2 2 4 23" xfId="8174"/>
    <cellStyle name="Обычный 2 2 2 2 2 5 2 2 2 4 3" xfId="8175"/>
    <cellStyle name="Обычный 2 2 2 2 2 5 2 2 2 4 3 10" xfId="8176"/>
    <cellStyle name="Обычный 2 2 2 2 2 5 2 2 2 4 3 11" xfId="8177"/>
    <cellStyle name="Обычный 2 2 2 2 2 5 2 2 2 4 3 12" xfId="8178"/>
    <cellStyle name="Обычный 2 2 2 2 2 5 2 2 2 4 3 13" xfId="8179"/>
    <cellStyle name="Обычный 2 2 2 2 2 5 2 2 2 4 3 14" xfId="8180"/>
    <cellStyle name="Обычный 2 2 2 2 2 5 2 2 2 4 3 15" xfId="8181"/>
    <cellStyle name="Обычный 2 2 2 2 2 5 2 2 2 4 3 16" xfId="8182"/>
    <cellStyle name="Обычный 2 2 2 2 2 5 2 2 2 4 3 17" xfId="8183"/>
    <cellStyle name="Обычный 2 2 2 2 2 5 2 2 2 4 3 18" xfId="8184"/>
    <cellStyle name="Обычный 2 2 2 2 2 5 2 2 2 4 3 19" xfId="8185"/>
    <cellStyle name="Обычный 2 2 2 2 2 5 2 2 2 4 3 2" xfId="8186"/>
    <cellStyle name="Обычный 2 2 2 2 2 5 2 2 2 4 3 2 2" xfId="8187"/>
    <cellStyle name="Обычный 2 2 2 2 2 5 2 2 2 4 3 2 3" xfId="8188"/>
    <cellStyle name="Обычный 2 2 2 2 2 5 2 2 2 4 3 2 4" xfId="8189"/>
    <cellStyle name="Обычный 2 2 2 2 2 5 2 2 2 4 3 2 5" xfId="8190"/>
    <cellStyle name="Обычный 2 2 2 2 2 5 2 2 2 4 3 2 6" xfId="8191"/>
    <cellStyle name="Обычный 2 2 2 2 2 5 2 2 2 4 3 2 7" xfId="8192"/>
    <cellStyle name="Обычный 2 2 2 2 2 5 2 2 2 4 3 2 8" xfId="8193"/>
    <cellStyle name="Обычный 2 2 2 2 2 5 2 2 2 4 3 3" xfId="8194"/>
    <cellStyle name="Обычный 2 2 2 2 2 5 2 2 2 4 3 3 2" xfId="8195"/>
    <cellStyle name="Обычный 2 2 2 2 2 5 2 2 2 4 3 3 3" xfId="8196"/>
    <cellStyle name="Обычный 2 2 2 2 2 5 2 2 2 4 3 3 4" xfId="8197"/>
    <cellStyle name="Обычный 2 2 2 2 2 5 2 2 2 4 3 3 5" xfId="8198"/>
    <cellStyle name="Обычный 2 2 2 2 2 5 2 2 2 4 3 3 6" xfId="8199"/>
    <cellStyle name="Обычный 2 2 2 2 2 5 2 2 2 4 3 3 7" xfId="8200"/>
    <cellStyle name="Обычный 2 2 2 2 2 5 2 2 2 4 3 3 8" xfId="8201"/>
    <cellStyle name="Обычный 2 2 2 2 2 5 2 2 2 4 3 4" xfId="8202"/>
    <cellStyle name="Обычный 2 2 2 2 2 5 2 2 2 4 3 4 2" xfId="8203"/>
    <cellStyle name="Обычный 2 2 2 2 2 5 2 2 2 4 3 4 3" xfId="8204"/>
    <cellStyle name="Обычный 2 2 2 2 2 5 2 2 2 4 3 4 4" xfId="8205"/>
    <cellStyle name="Обычный 2 2 2 2 2 5 2 2 2 4 3 4 5" xfId="8206"/>
    <cellStyle name="Обычный 2 2 2 2 2 5 2 2 2 4 3 4 6" xfId="8207"/>
    <cellStyle name="Обычный 2 2 2 2 2 5 2 2 2 4 3 4 7" xfId="8208"/>
    <cellStyle name="Обычный 2 2 2 2 2 5 2 2 2 4 3 4 8" xfId="8209"/>
    <cellStyle name="Обычный 2 2 2 2 2 5 2 2 2 4 3 5" xfId="8210"/>
    <cellStyle name="Обычный 2 2 2 2 2 5 2 2 2 4 3 5 2" xfId="8211"/>
    <cellStyle name="Обычный 2 2 2 2 2 5 2 2 2 4 3 5 3" xfId="8212"/>
    <cellStyle name="Обычный 2 2 2 2 2 5 2 2 2 4 3 5 4" xfId="8213"/>
    <cellStyle name="Обычный 2 2 2 2 2 5 2 2 2 4 3 5 5" xfId="8214"/>
    <cellStyle name="Обычный 2 2 2 2 2 5 2 2 2 4 3 5 6" xfId="8215"/>
    <cellStyle name="Обычный 2 2 2 2 2 5 2 2 2 4 3 5 7" xfId="8216"/>
    <cellStyle name="Обычный 2 2 2 2 2 5 2 2 2 4 3 5 8" xfId="8217"/>
    <cellStyle name="Обычный 2 2 2 2 2 5 2 2 2 4 3 6" xfId="8218"/>
    <cellStyle name="Обычный 2 2 2 2 2 5 2 2 2 4 3 6 2" xfId="8219"/>
    <cellStyle name="Обычный 2 2 2 2 2 5 2 2 2 4 3 6 3" xfId="8220"/>
    <cellStyle name="Обычный 2 2 2 2 2 5 2 2 2 4 3 6 4" xfId="8221"/>
    <cellStyle name="Обычный 2 2 2 2 2 5 2 2 2 4 3 6 5" xfId="8222"/>
    <cellStyle name="Обычный 2 2 2 2 2 5 2 2 2 4 3 6 6" xfId="8223"/>
    <cellStyle name="Обычный 2 2 2 2 2 5 2 2 2 4 3 6 7" xfId="8224"/>
    <cellStyle name="Обычный 2 2 2 2 2 5 2 2 2 4 3 6 8" xfId="8225"/>
    <cellStyle name="Обычный 2 2 2 2 2 5 2 2 2 4 3 7" xfId="8226"/>
    <cellStyle name="Обычный 2 2 2 2 2 5 2 2 2 4 3 7 2" xfId="8227"/>
    <cellStyle name="Обычный 2 2 2 2 2 5 2 2 2 4 3 7 3" xfId="8228"/>
    <cellStyle name="Обычный 2 2 2 2 2 5 2 2 2 4 3 7 4" xfId="8229"/>
    <cellStyle name="Обычный 2 2 2 2 2 5 2 2 2 4 3 7 5" xfId="8230"/>
    <cellStyle name="Обычный 2 2 2 2 2 5 2 2 2 4 3 7 6" xfId="8231"/>
    <cellStyle name="Обычный 2 2 2 2 2 5 2 2 2 4 3 7 7" xfId="8232"/>
    <cellStyle name="Обычный 2 2 2 2 2 5 2 2 2 4 3 7 8" xfId="8233"/>
    <cellStyle name="Обычный 2 2 2 2 2 5 2 2 2 4 3 8" xfId="8234"/>
    <cellStyle name="Обычный 2 2 2 2 2 5 2 2 2 4 3 8 2" xfId="8235"/>
    <cellStyle name="Обычный 2 2 2 2 2 5 2 2 2 4 3 8 3" xfId="8236"/>
    <cellStyle name="Обычный 2 2 2 2 2 5 2 2 2 4 3 8 4" xfId="8237"/>
    <cellStyle name="Обычный 2 2 2 2 2 5 2 2 2 4 3 8 5" xfId="8238"/>
    <cellStyle name="Обычный 2 2 2 2 2 5 2 2 2 4 3 8 6" xfId="8239"/>
    <cellStyle name="Обычный 2 2 2 2 2 5 2 2 2 4 3 8 7" xfId="8240"/>
    <cellStyle name="Обычный 2 2 2 2 2 5 2 2 2 4 3 8 8" xfId="8241"/>
    <cellStyle name="Обычный 2 2 2 2 2 5 2 2 2 4 3 9" xfId="8242"/>
    <cellStyle name="Обычный 2 2 2 2 2 5 2 2 2 4 4" xfId="8243"/>
    <cellStyle name="Обычный 2 2 2 2 2 5 2 2 2 4 4 2" xfId="8244"/>
    <cellStyle name="Обычный 2 2 2 2 2 5 2 2 2 4 4 3" xfId="8245"/>
    <cellStyle name="Обычный 2 2 2 2 2 5 2 2 2 4 4 4" xfId="8246"/>
    <cellStyle name="Обычный 2 2 2 2 2 5 2 2 2 4 4 5" xfId="8247"/>
    <cellStyle name="Обычный 2 2 2 2 2 5 2 2 2 4 4 6" xfId="8248"/>
    <cellStyle name="Обычный 2 2 2 2 2 5 2 2 2 4 4 7" xfId="8249"/>
    <cellStyle name="Обычный 2 2 2 2 2 5 2 2 2 4 4 8" xfId="8250"/>
    <cellStyle name="Обычный 2 2 2 2 2 5 2 2 2 4 4 9" xfId="8251"/>
    <cellStyle name="Обычный 2 2 2 2 2 5 2 2 2 4 5" xfId="8252"/>
    <cellStyle name="Обычный 2 2 2 2 2 5 2 2 2 4 5 2" xfId="8253"/>
    <cellStyle name="Обычный 2 2 2 2 2 5 2 2 2 4 5 3" xfId="8254"/>
    <cellStyle name="Обычный 2 2 2 2 2 5 2 2 2 4 5 4" xfId="8255"/>
    <cellStyle name="Обычный 2 2 2 2 2 5 2 2 2 4 5 5" xfId="8256"/>
    <cellStyle name="Обычный 2 2 2 2 2 5 2 2 2 4 5 6" xfId="8257"/>
    <cellStyle name="Обычный 2 2 2 2 2 5 2 2 2 4 5 7" xfId="8258"/>
    <cellStyle name="Обычный 2 2 2 2 2 5 2 2 2 4 5 8" xfId="8259"/>
    <cellStyle name="Обычный 2 2 2 2 2 5 2 2 2 4 6" xfId="8260"/>
    <cellStyle name="Обычный 2 2 2 2 2 5 2 2 2 4 6 2" xfId="8261"/>
    <cellStyle name="Обычный 2 2 2 2 2 5 2 2 2 4 6 3" xfId="8262"/>
    <cellStyle name="Обычный 2 2 2 2 2 5 2 2 2 4 6 4" xfId="8263"/>
    <cellStyle name="Обычный 2 2 2 2 2 5 2 2 2 4 6 5" xfId="8264"/>
    <cellStyle name="Обычный 2 2 2 2 2 5 2 2 2 4 6 6" xfId="8265"/>
    <cellStyle name="Обычный 2 2 2 2 2 5 2 2 2 4 6 7" xfId="8266"/>
    <cellStyle name="Обычный 2 2 2 2 2 5 2 2 2 4 6 8" xfId="8267"/>
    <cellStyle name="Обычный 2 2 2 2 2 5 2 2 2 4 7" xfId="8268"/>
    <cellStyle name="Обычный 2 2 2 2 2 5 2 2 2 4 7 2" xfId="8269"/>
    <cellStyle name="Обычный 2 2 2 2 2 5 2 2 2 4 7 3" xfId="8270"/>
    <cellStyle name="Обычный 2 2 2 2 2 5 2 2 2 4 7 4" xfId="8271"/>
    <cellStyle name="Обычный 2 2 2 2 2 5 2 2 2 4 7 5" xfId="8272"/>
    <cellStyle name="Обычный 2 2 2 2 2 5 2 2 2 4 7 6" xfId="8273"/>
    <cellStyle name="Обычный 2 2 2 2 2 5 2 2 2 4 7 7" xfId="8274"/>
    <cellStyle name="Обычный 2 2 2 2 2 5 2 2 2 4 7 8" xfId="8275"/>
    <cellStyle name="Обычный 2 2 2 2 2 5 2 2 2 4 8" xfId="8276"/>
    <cellStyle name="Обычный 2 2 2 2 2 5 2 2 2 4 8 2" xfId="8277"/>
    <cellStyle name="Обычный 2 2 2 2 2 5 2 2 2 4 8 3" xfId="8278"/>
    <cellStyle name="Обычный 2 2 2 2 2 5 2 2 2 4 8 4" xfId="8279"/>
    <cellStyle name="Обычный 2 2 2 2 2 5 2 2 2 4 8 5" xfId="8280"/>
    <cellStyle name="Обычный 2 2 2 2 2 5 2 2 2 4 8 6" xfId="8281"/>
    <cellStyle name="Обычный 2 2 2 2 2 5 2 2 2 4 8 7" xfId="8282"/>
    <cellStyle name="Обычный 2 2 2 2 2 5 2 2 2 4 8 8" xfId="8283"/>
    <cellStyle name="Обычный 2 2 2 2 2 5 2 2 2 4 9" xfId="8284"/>
    <cellStyle name="Обычный 2 2 2 2 2 5 2 2 2 4 9 2" xfId="8285"/>
    <cellStyle name="Обычный 2 2 2 2 2 5 2 2 2 4 9 3" xfId="8286"/>
    <cellStyle name="Обычный 2 2 2 2 2 5 2 2 2 4 9 4" xfId="8287"/>
    <cellStyle name="Обычный 2 2 2 2 2 5 2 2 2 4 9 5" xfId="8288"/>
    <cellStyle name="Обычный 2 2 2 2 2 5 2 2 2 4 9 6" xfId="8289"/>
    <cellStyle name="Обычный 2 2 2 2 2 5 2 2 2 4 9 7" xfId="8290"/>
    <cellStyle name="Обычный 2 2 2 2 2 5 2 2 2 4 9 8" xfId="8291"/>
    <cellStyle name="Обычный 2 2 2 2 2 5 2 2 2 5" xfId="8292"/>
    <cellStyle name="Обычный 2 2 2 2 2 5 2 2 2 5 10" xfId="8293"/>
    <cellStyle name="Обычный 2 2 2 2 2 5 2 2 2 5 10 2" xfId="8294"/>
    <cellStyle name="Обычный 2 2 2 2 2 5 2 2 2 5 10 3" xfId="8295"/>
    <cellStyle name="Обычный 2 2 2 2 2 5 2 2 2 5 10 4" xfId="8296"/>
    <cellStyle name="Обычный 2 2 2 2 2 5 2 2 2 5 10 5" xfId="8297"/>
    <cellStyle name="Обычный 2 2 2 2 2 5 2 2 2 5 10 6" xfId="8298"/>
    <cellStyle name="Обычный 2 2 2 2 2 5 2 2 2 5 10 7" xfId="8299"/>
    <cellStyle name="Обычный 2 2 2 2 2 5 2 2 2 5 10 8" xfId="8300"/>
    <cellStyle name="Обычный 2 2 2 2 2 5 2 2 2 5 11" xfId="8301"/>
    <cellStyle name="Обычный 2 2 2 2 2 5 2 2 2 5 11 2" xfId="8302"/>
    <cellStyle name="Обычный 2 2 2 2 2 5 2 2 2 5 11 3" xfId="8303"/>
    <cellStyle name="Обычный 2 2 2 2 2 5 2 2 2 5 11 4" xfId="8304"/>
    <cellStyle name="Обычный 2 2 2 2 2 5 2 2 2 5 11 5" xfId="8305"/>
    <cellStyle name="Обычный 2 2 2 2 2 5 2 2 2 5 11 6" xfId="8306"/>
    <cellStyle name="Обычный 2 2 2 2 2 5 2 2 2 5 11 7" xfId="8307"/>
    <cellStyle name="Обычный 2 2 2 2 2 5 2 2 2 5 11 8" xfId="8308"/>
    <cellStyle name="Обычный 2 2 2 2 2 5 2 2 2 5 12" xfId="8309"/>
    <cellStyle name="Обычный 2 2 2 2 2 5 2 2 2 5 12 2" xfId="8310"/>
    <cellStyle name="Обычный 2 2 2 2 2 5 2 2 2 5 12 3" xfId="8311"/>
    <cellStyle name="Обычный 2 2 2 2 2 5 2 2 2 5 12 4" xfId="8312"/>
    <cellStyle name="Обычный 2 2 2 2 2 5 2 2 2 5 12 5" xfId="8313"/>
    <cellStyle name="Обычный 2 2 2 2 2 5 2 2 2 5 12 6" xfId="8314"/>
    <cellStyle name="Обычный 2 2 2 2 2 5 2 2 2 5 12 7" xfId="8315"/>
    <cellStyle name="Обычный 2 2 2 2 2 5 2 2 2 5 12 8" xfId="8316"/>
    <cellStyle name="Обычный 2 2 2 2 2 5 2 2 2 5 13" xfId="8317"/>
    <cellStyle name="Обычный 2 2 2 2 2 5 2 2 2 5 14" xfId="8318"/>
    <cellStyle name="Обычный 2 2 2 2 2 5 2 2 2 5 15" xfId="8319"/>
    <cellStyle name="Обычный 2 2 2 2 2 5 2 2 2 5 16" xfId="8320"/>
    <cellStyle name="Обычный 2 2 2 2 2 5 2 2 2 5 17" xfId="8321"/>
    <cellStyle name="Обычный 2 2 2 2 2 5 2 2 2 5 18" xfId="8322"/>
    <cellStyle name="Обычный 2 2 2 2 2 5 2 2 2 5 19" xfId="8323"/>
    <cellStyle name="Обычный 2 2 2 2 2 5 2 2 2 5 2" xfId="8324"/>
    <cellStyle name="Обычный 2 2 2 2 2 5 2 2 2 5 2 10" xfId="8325"/>
    <cellStyle name="Обычный 2 2 2 2 2 5 2 2 2 5 2 10 2" xfId="8326"/>
    <cellStyle name="Обычный 2 2 2 2 2 5 2 2 2 5 2 10 3" xfId="8327"/>
    <cellStyle name="Обычный 2 2 2 2 2 5 2 2 2 5 2 10 4" xfId="8328"/>
    <cellStyle name="Обычный 2 2 2 2 2 5 2 2 2 5 2 10 5" xfId="8329"/>
    <cellStyle name="Обычный 2 2 2 2 2 5 2 2 2 5 2 10 6" xfId="8330"/>
    <cellStyle name="Обычный 2 2 2 2 2 5 2 2 2 5 2 10 7" xfId="8331"/>
    <cellStyle name="Обычный 2 2 2 2 2 5 2 2 2 5 2 10 8" xfId="8332"/>
    <cellStyle name="Обычный 2 2 2 2 2 5 2 2 2 5 2 11" xfId="8333"/>
    <cellStyle name="Обычный 2 2 2 2 2 5 2 2 2 5 2 12" xfId="8334"/>
    <cellStyle name="Обычный 2 2 2 2 2 5 2 2 2 5 2 13" xfId="8335"/>
    <cellStyle name="Обычный 2 2 2 2 2 5 2 2 2 5 2 14" xfId="8336"/>
    <cellStyle name="Обычный 2 2 2 2 2 5 2 2 2 5 2 15" xfId="8337"/>
    <cellStyle name="Обычный 2 2 2 2 2 5 2 2 2 5 2 16" xfId="8338"/>
    <cellStyle name="Обычный 2 2 2 2 2 5 2 2 2 5 2 17" xfId="8339"/>
    <cellStyle name="Обычный 2 2 2 2 2 5 2 2 2 5 2 18" xfId="8340"/>
    <cellStyle name="Обычный 2 2 2 2 2 5 2 2 2 5 2 19" xfId="8341"/>
    <cellStyle name="Обычный 2 2 2 2 2 5 2 2 2 5 2 2" xfId="8342"/>
    <cellStyle name="Обычный 2 2 2 2 2 5 2 2 2 5 2 2 10" xfId="8343"/>
    <cellStyle name="Обычный 2 2 2 2 2 5 2 2 2 5 2 2 11" xfId="8344"/>
    <cellStyle name="Обычный 2 2 2 2 2 5 2 2 2 5 2 2 12" xfId="8345"/>
    <cellStyle name="Обычный 2 2 2 2 2 5 2 2 2 5 2 2 13" xfId="8346"/>
    <cellStyle name="Обычный 2 2 2 2 2 5 2 2 2 5 2 2 14" xfId="8347"/>
    <cellStyle name="Обычный 2 2 2 2 2 5 2 2 2 5 2 2 15" xfId="8348"/>
    <cellStyle name="Обычный 2 2 2 2 2 5 2 2 2 5 2 2 16" xfId="8349"/>
    <cellStyle name="Обычный 2 2 2 2 2 5 2 2 2 5 2 2 17" xfId="8350"/>
    <cellStyle name="Обычный 2 2 2 2 2 5 2 2 2 5 2 2 18" xfId="8351"/>
    <cellStyle name="Обычный 2 2 2 2 2 5 2 2 2 5 2 2 19" xfId="8352"/>
    <cellStyle name="Обычный 2 2 2 2 2 5 2 2 2 5 2 2 2" xfId="8353"/>
    <cellStyle name="Обычный 2 2 2 2 2 5 2 2 2 5 2 2 2 2" xfId="8354"/>
    <cellStyle name="Обычный 2 2 2 2 2 5 2 2 2 5 2 2 2 3" xfId="8355"/>
    <cellStyle name="Обычный 2 2 2 2 2 5 2 2 2 5 2 2 2 4" xfId="8356"/>
    <cellStyle name="Обычный 2 2 2 2 2 5 2 2 2 5 2 2 2 5" xfId="8357"/>
    <cellStyle name="Обычный 2 2 2 2 2 5 2 2 2 5 2 2 2 6" xfId="8358"/>
    <cellStyle name="Обычный 2 2 2 2 2 5 2 2 2 5 2 2 2 7" xfId="8359"/>
    <cellStyle name="Обычный 2 2 2 2 2 5 2 2 2 5 2 2 2 8" xfId="8360"/>
    <cellStyle name="Обычный 2 2 2 2 2 5 2 2 2 5 2 2 3" xfId="8361"/>
    <cellStyle name="Обычный 2 2 2 2 2 5 2 2 2 5 2 2 3 2" xfId="8362"/>
    <cellStyle name="Обычный 2 2 2 2 2 5 2 2 2 5 2 2 3 3" xfId="8363"/>
    <cellStyle name="Обычный 2 2 2 2 2 5 2 2 2 5 2 2 3 4" xfId="8364"/>
    <cellStyle name="Обычный 2 2 2 2 2 5 2 2 2 5 2 2 3 5" xfId="8365"/>
    <cellStyle name="Обычный 2 2 2 2 2 5 2 2 2 5 2 2 3 6" xfId="8366"/>
    <cellStyle name="Обычный 2 2 2 2 2 5 2 2 2 5 2 2 3 7" xfId="8367"/>
    <cellStyle name="Обычный 2 2 2 2 2 5 2 2 2 5 2 2 3 8" xfId="8368"/>
    <cellStyle name="Обычный 2 2 2 2 2 5 2 2 2 5 2 2 4" xfId="8369"/>
    <cellStyle name="Обычный 2 2 2 2 2 5 2 2 2 5 2 2 4 2" xfId="8370"/>
    <cellStyle name="Обычный 2 2 2 2 2 5 2 2 2 5 2 2 4 3" xfId="8371"/>
    <cellStyle name="Обычный 2 2 2 2 2 5 2 2 2 5 2 2 4 4" xfId="8372"/>
    <cellStyle name="Обычный 2 2 2 2 2 5 2 2 2 5 2 2 4 5" xfId="8373"/>
    <cellStyle name="Обычный 2 2 2 2 2 5 2 2 2 5 2 2 4 6" xfId="8374"/>
    <cellStyle name="Обычный 2 2 2 2 2 5 2 2 2 5 2 2 4 7" xfId="8375"/>
    <cellStyle name="Обычный 2 2 2 2 2 5 2 2 2 5 2 2 4 8" xfId="8376"/>
    <cellStyle name="Обычный 2 2 2 2 2 5 2 2 2 5 2 2 5" xfId="8377"/>
    <cellStyle name="Обычный 2 2 2 2 2 5 2 2 2 5 2 2 5 2" xfId="8378"/>
    <cellStyle name="Обычный 2 2 2 2 2 5 2 2 2 5 2 2 5 3" xfId="8379"/>
    <cellStyle name="Обычный 2 2 2 2 2 5 2 2 2 5 2 2 5 4" xfId="8380"/>
    <cellStyle name="Обычный 2 2 2 2 2 5 2 2 2 5 2 2 5 5" xfId="8381"/>
    <cellStyle name="Обычный 2 2 2 2 2 5 2 2 2 5 2 2 5 6" xfId="8382"/>
    <cellStyle name="Обычный 2 2 2 2 2 5 2 2 2 5 2 2 5 7" xfId="8383"/>
    <cellStyle name="Обычный 2 2 2 2 2 5 2 2 2 5 2 2 5 8" xfId="8384"/>
    <cellStyle name="Обычный 2 2 2 2 2 5 2 2 2 5 2 2 6" xfId="8385"/>
    <cellStyle name="Обычный 2 2 2 2 2 5 2 2 2 5 2 2 6 2" xfId="8386"/>
    <cellStyle name="Обычный 2 2 2 2 2 5 2 2 2 5 2 2 6 3" xfId="8387"/>
    <cellStyle name="Обычный 2 2 2 2 2 5 2 2 2 5 2 2 6 4" xfId="8388"/>
    <cellStyle name="Обычный 2 2 2 2 2 5 2 2 2 5 2 2 6 5" xfId="8389"/>
    <cellStyle name="Обычный 2 2 2 2 2 5 2 2 2 5 2 2 6 6" xfId="8390"/>
    <cellStyle name="Обычный 2 2 2 2 2 5 2 2 2 5 2 2 6 7" xfId="8391"/>
    <cellStyle name="Обычный 2 2 2 2 2 5 2 2 2 5 2 2 6 8" xfId="8392"/>
    <cellStyle name="Обычный 2 2 2 2 2 5 2 2 2 5 2 2 7" xfId="8393"/>
    <cellStyle name="Обычный 2 2 2 2 2 5 2 2 2 5 2 2 7 2" xfId="8394"/>
    <cellStyle name="Обычный 2 2 2 2 2 5 2 2 2 5 2 2 7 3" xfId="8395"/>
    <cellStyle name="Обычный 2 2 2 2 2 5 2 2 2 5 2 2 7 4" xfId="8396"/>
    <cellStyle name="Обычный 2 2 2 2 2 5 2 2 2 5 2 2 7 5" xfId="8397"/>
    <cellStyle name="Обычный 2 2 2 2 2 5 2 2 2 5 2 2 7 6" xfId="8398"/>
    <cellStyle name="Обычный 2 2 2 2 2 5 2 2 2 5 2 2 7 7" xfId="8399"/>
    <cellStyle name="Обычный 2 2 2 2 2 5 2 2 2 5 2 2 7 8" xfId="8400"/>
    <cellStyle name="Обычный 2 2 2 2 2 5 2 2 2 5 2 2 8" xfId="8401"/>
    <cellStyle name="Обычный 2 2 2 2 2 5 2 2 2 5 2 2 8 2" xfId="8402"/>
    <cellStyle name="Обычный 2 2 2 2 2 5 2 2 2 5 2 2 8 3" xfId="8403"/>
    <cellStyle name="Обычный 2 2 2 2 2 5 2 2 2 5 2 2 8 4" xfId="8404"/>
    <cellStyle name="Обычный 2 2 2 2 2 5 2 2 2 5 2 2 8 5" xfId="8405"/>
    <cellStyle name="Обычный 2 2 2 2 2 5 2 2 2 5 2 2 8 6" xfId="8406"/>
    <cellStyle name="Обычный 2 2 2 2 2 5 2 2 2 5 2 2 8 7" xfId="8407"/>
    <cellStyle name="Обычный 2 2 2 2 2 5 2 2 2 5 2 2 8 8" xfId="8408"/>
    <cellStyle name="Обычный 2 2 2 2 2 5 2 2 2 5 2 2 9" xfId="8409"/>
    <cellStyle name="Обычный 2 2 2 2 2 5 2 2 2 5 2 20" xfId="8410"/>
    <cellStyle name="Обычный 2 2 2 2 2 5 2 2 2 5 2 21" xfId="8411"/>
    <cellStyle name="Обычный 2 2 2 2 2 5 2 2 2 5 2 22" xfId="8412"/>
    <cellStyle name="Обычный 2 2 2 2 2 5 2 2 2 5 2 23" xfId="8413"/>
    <cellStyle name="Обычный 2 2 2 2 2 5 2 2 2 5 2 3" xfId="8414"/>
    <cellStyle name="Обычный 2 2 2 2 2 5 2 2 2 5 2 3 10" xfId="8415"/>
    <cellStyle name="Обычный 2 2 2 2 2 5 2 2 2 5 2 3 11" xfId="8416"/>
    <cellStyle name="Обычный 2 2 2 2 2 5 2 2 2 5 2 3 12" xfId="8417"/>
    <cellStyle name="Обычный 2 2 2 2 2 5 2 2 2 5 2 3 13" xfId="8418"/>
    <cellStyle name="Обычный 2 2 2 2 2 5 2 2 2 5 2 3 14" xfId="8419"/>
    <cellStyle name="Обычный 2 2 2 2 2 5 2 2 2 5 2 3 15" xfId="8420"/>
    <cellStyle name="Обычный 2 2 2 2 2 5 2 2 2 5 2 3 16" xfId="8421"/>
    <cellStyle name="Обычный 2 2 2 2 2 5 2 2 2 5 2 3 17" xfId="8422"/>
    <cellStyle name="Обычный 2 2 2 2 2 5 2 2 2 5 2 3 18" xfId="8423"/>
    <cellStyle name="Обычный 2 2 2 2 2 5 2 2 2 5 2 3 2" xfId="8424"/>
    <cellStyle name="Обычный 2 2 2 2 2 5 2 2 2 5 2 3 2 2" xfId="8425"/>
    <cellStyle name="Обычный 2 2 2 2 2 5 2 2 2 5 2 3 2 3" xfId="8426"/>
    <cellStyle name="Обычный 2 2 2 2 2 5 2 2 2 5 2 3 2 4" xfId="8427"/>
    <cellStyle name="Обычный 2 2 2 2 2 5 2 2 2 5 2 3 2 5" xfId="8428"/>
    <cellStyle name="Обычный 2 2 2 2 2 5 2 2 2 5 2 3 2 6" xfId="8429"/>
    <cellStyle name="Обычный 2 2 2 2 2 5 2 2 2 5 2 3 2 7" xfId="8430"/>
    <cellStyle name="Обычный 2 2 2 2 2 5 2 2 2 5 2 3 2 8" xfId="8431"/>
    <cellStyle name="Обычный 2 2 2 2 2 5 2 2 2 5 2 3 3" xfId="8432"/>
    <cellStyle name="Обычный 2 2 2 2 2 5 2 2 2 5 2 3 3 2" xfId="8433"/>
    <cellStyle name="Обычный 2 2 2 2 2 5 2 2 2 5 2 3 3 3" xfId="8434"/>
    <cellStyle name="Обычный 2 2 2 2 2 5 2 2 2 5 2 3 3 4" xfId="8435"/>
    <cellStyle name="Обычный 2 2 2 2 2 5 2 2 2 5 2 3 3 5" xfId="8436"/>
    <cellStyle name="Обычный 2 2 2 2 2 5 2 2 2 5 2 3 3 6" xfId="8437"/>
    <cellStyle name="Обычный 2 2 2 2 2 5 2 2 2 5 2 3 3 7" xfId="8438"/>
    <cellStyle name="Обычный 2 2 2 2 2 5 2 2 2 5 2 3 3 8" xfId="8439"/>
    <cellStyle name="Обычный 2 2 2 2 2 5 2 2 2 5 2 3 4" xfId="8440"/>
    <cellStyle name="Обычный 2 2 2 2 2 5 2 2 2 5 2 3 4 2" xfId="8441"/>
    <cellStyle name="Обычный 2 2 2 2 2 5 2 2 2 5 2 3 4 3" xfId="8442"/>
    <cellStyle name="Обычный 2 2 2 2 2 5 2 2 2 5 2 3 4 4" xfId="8443"/>
    <cellStyle name="Обычный 2 2 2 2 2 5 2 2 2 5 2 3 4 5" xfId="8444"/>
    <cellStyle name="Обычный 2 2 2 2 2 5 2 2 2 5 2 3 4 6" xfId="8445"/>
    <cellStyle name="Обычный 2 2 2 2 2 5 2 2 2 5 2 3 4 7" xfId="8446"/>
    <cellStyle name="Обычный 2 2 2 2 2 5 2 2 2 5 2 3 4 8" xfId="8447"/>
    <cellStyle name="Обычный 2 2 2 2 2 5 2 2 2 5 2 3 5" xfId="8448"/>
    <cellStyle name="Обычный 2 2 2 2 2 5 2 2 2 5 2 3 5 2" xfId="8449"/>
    <cellStyle name="Обычный 2 2 2 2 2 5 2 2 2 5 2 3 5 3" xfId="8450"/>
    <cellStyle name="Обычный 2 2 2 2 2 5 2 2 2 5 2 3 5 4" xfId="8451"/>
    <cellStyle name="Обычный 2 2 2 2 2 5 2 2 2 5 2 3 5 5" xfId="8452"/>
    <cellStyle name="Обычный 2 2 2 2 2 5 2 2 2 5 2 3 5 6" xfId="8453"/>
    <cellStyle name="Обычный 2 2 2 2 2 5 2 2 2 5 2 3 5 7" xfId="8454"/>
    <cellStyle name="Обычный 2 2 2 2 2 5 2 2 2 5 2 3 5 8" xfId="8455"/>
    <cellStyle name="Обычный 2 2 2 2 2 5 2 2 2 5 2 3 6" xfId="8456"/>
    <cellStyle name="Обычный 2 2 2 2 2 5 2 2 2 5 2 3 6 2" xfId="8457"/>
    <cellStyle name="Обычный 2 2 2 2 2 5 2 2 2 5 2 3 6 3" xfId="8458"/>
    <cellStyle name="Обычный 2 2 2 2 2 5 2 2 2 5 2 3 6 4" xfId="8459"/>
    <cellStyle name="Обычный 2 2 2 2 2 5 2 2 2 5 2 3 6 5" xfId="8460"/>
    <cellStyle name="Обычный 2 2 2 2 2 5 2 2 2 5 2 3 6 6" xfId="8461"/>
    <cellStyle name="Обычный 2 2 2 2 2 5 2 2 2 5 2 3 6 7" xfId="8462"/>
    <cellStyle name="Обычный 2 2 2 2 2 5 2 2 2 5 2 3 6 8" xfId="8463"/>
    <cellStyle name="Обычный 2 2 2 2 2 5 2 2 2 5 2 3 7" xfId="8464"/>
    <cellStyle name="Обычный 2 2 2 2 2 5 2 2 2 5 2 3 7 2" xfId="8465"/>
    <cellStyle name="Обычный 2 2 2 2 2 5 2 2 2 5 2 3 7 3" xfId="8466"/>
    <cellStyle name="Обычный 2 2 2 2 2 5 2 2 2 5 2 3 7 4" xfId="8467"/>
    <cellStyle name="Обычный 2 2 2 2 2 5 2 2 2 5 2 3 7 5" xfId="8468"/>
    <cellStyle name="Обычный 2 2 2 2 2 5 2 2 2 5 2 3 7 6" xfId="8469"/>
    <cellStyle name="Обычный 2 2 2 2 2 5 2 2 2 5 2 3 7 7" xfId="8470"/>
    <cellStyle name="Обычный 2 2 2 2 2 5 2 2 2 5 2 3 7 8" xfId="8471"/>
    <cellStyle name="Обычный 2 2 2 2 2 5 2 2 2 5 2 3 8" xfId="8472"/>
    <cellStyle name="Обычный 2 2 2 2 2 5 2 2 2 5 2 3 8 2" xfId="8473"/>
    <cellStyle name="Обычный 2 2 2 2 2 5 2 2 2 5 2 3 8 3" xfId="8474"/>
    <cellStyle name="Обычный 2 2 2 2 2 5 2 2 2 5 2 3 8 4" xfId="8475"/>
    <cellStyle name="Обычный 2 2 2 2 2 5 2 2 2 5 2 3 8 5" xfId="8476"/>
    <cellStyle name="Обычный 2 2 2 2 2 5 2 2 2 5 2 3 8 6" xfId="8477"/>
    <cellStyle name="Обычный 2 2 2 2 2 5 2 2 2 5 2 3 8 7" xfId="8478"/>
    <cellStyle name="Обычный 2 2 2 2 2 5 2 2 2 5 2 3 8 8" xfId="8479"/>
    <cellStyle name="Обычный 2 2 2 2 2 5 2 2 2 5 2 3 9" xfId="8480"/>
    <cellStyle name="Обычный 2 2 2 2 2 5 2 2 2 5 2 4" xfId="8481"/>
    <cellStyle name="Обычный 2 2 2 2 2 5 2 2 2 5 2 4 2" xfId="8482"/>
    <cellStyle name="Обычный 2 2 2 2 2 5 2 2 2 5 2 4 3" xfId="8483"/>
    <cellStyle name="Обычный 2 2 2 2 2 5 2 2 2 5 2 4 4" xfId="8484"/>
    <cellStyle name="Обычный 2 2 2 2 2 5 2 2 2 5 2 4 5" xfId="8485"/>
    <cellStyle name="Обычный 2 2 2 2 2 5 2 2 2 5 2 4 6" xfId="8486"/>
    <cellStyle name="Обычный 2 2 2 2 2 5 2 2 2 5 2 4 7" xfId="8487"/>
    <cellStyle name="Обычный 2 2 2 2 2 5 2 2 2 5 2 4 8" xfId="8488"/>
    <cellStyle name="Обычный 2 2 2 2 2 5 2 2 2 5 2 5" xfId="8489"/>
    <cellStyle name="Обычный 2 2 2 2 2 5 2 2 2 5 2 5 2" xfId="8490"/>
    <cellStyle name="Обычный 2 2 2 2 2 5 2 2 2 5 2 5 3" xfId="8491"/>
    <cellStyle name="Обычный 2 2 2 2 2 5 2 2 2 5 2 5 4" xfId="8492"/>
    <cellStyle name="Обычный 2 2 2 2 2 5 2 2 2 5 2 5 5" xfId="8493"/>
    <cellStyle name="Обычный 2 2 2 2 2 5 2 2 2 5 2 5 6" xfId="8494"/>
    <cellStyle name="Обычный 2 2 2 2 2 5 2 2 2 5 2 5 7" xfId="8495"/>
    <cellStyle name="Обычный 2 2 2 2 2 5 2 2 2 5 2 5 8" xfId="8496"/>
    <cellStyle name="Обычный 2 2 2 2 2 5 2 2 2 5 2 6" xfId="8497"/>
    <cellStyle name="Обычный 2 2 2 2 2 5 2 2 2 5 2 6 2" xfId="8498"/>
    <cellStyle name="Обычный 2 2 2 2 2 5 2 2 2 5 2 6 3" xfId="8499"/>
    <cellStyle name="Обычный 2 2 2 2 2 5 2 2 2 5 2 6 4" xfId="8500"/>
    <cellStyle name="Обычный 2 2 2 2 2 5 2 2 2 5 2 6 5" xfId="8501"/>
    <cellStyle name="Обычный 2 2 2 2 2 5 2 2 2 5 2 6 6" xfId="8502"/>
    <cellStyle name="Обычный 2 2 2 2 2 5 2 2 2 5 2 6 7" xfId="8503"/>
    <cellStyle name="Обычный 2 2 2 2 2 5 2 2 2 5 2 6 8" xfId="8504"/>
    <cellStyle name="Обычный 2 2 2 2 2 5 2 2 2 5 2 7" xfId="8505"/>
    <cellStyle name="Обычный 2 2 2 2 2 5 2 2 2 5 2 7 2" xfId="8506"/>
    <cellStyle name="Обычный 2 2 2 2 2 5 2 2 2 5 2 7 3" xfId="8507"/>
    <cellStyle name="Обычный 2 2 2 2 2 5 2 2 2 5 2 7 4" xfId="8508"/>
    <cellStyle name="Обычный 2 2 2 2 2 5 2 2 2 5 2 7 5" xfId="8509"/>
    <cellStyle name="Обычный 2 2 2 2 2 5 2 2 2 5 2 7 6" xfId="8510"/>
    <cellStyle name="Обычный 2 2 2 2 2 5 2 2 2 5 2 7 7" xfId="8511"/>
    <cellStyle name="Обычный 2 2 2 2 2 5 2 2 2 5 2 7 8" xfId="8512"/>
    <cellStyle name="Обычный 2 2 2 2 2 5 2 2 2 5 2 8" xfId="8513"/>
    <cellStyle name="Обычный 2 2 2 2 2 5 2 2 2 5 2 8 2" xfId="8514"/>
    <cellStyle name="Обычный 2 2 2 2 2 5 2 2 2 5 2 8 3" xfId="8515"/>
    <cellStyle name="Обычный 2 2 2 2 2 5 2 2 2 5 2 8 4" xfId="8516"/>
    <cellStyle name="Обычный 2 2 2 2 2 5 2 2 2 5 2 8 5" xfId="8517"/>
    <cellStyle name="Обычный 2 2 2 2 2 5 2 2 2 5 2 8 6" xfId="8518"/>
    <cellStyle name="Обычный 2 2 2 2 2 5 2 2 2 5 2 8 7" xfId="8519"/>
    <cellStyle name="Обычный 2 2 2 2 2 5 2 2 2 5 2 8 8" xfId="8520"/>
    <cellStyle name="Обычный 2 2 2 2 2 5 2 2 2 5 2 9" xfId="8521"/>
    <cellStyle name="Обычный 2 2 2 2 2 5 2 2 2 5 2 9 2" xfId="8522"/>
    <cellStyle name="Обычный 2 2 2 2 2 5 2 2 2 5 2 9 3" xfId="8523"/>
    <cellStyle name="Обычный 2 2 2 2 2 5 2 2 2 5 2 9 4" xfId="8524"/>
    <cellStyle name="Обычный 2 2 2 2 2 5 2 2 2 5 2 9 5" xfId="8525"/>
    <cellStyle name="Обычный 2 2 2 2 2 5 2 2 2 5 2 9 6" xfId="8526"/>
    <cellStyle name="Обычный 2 2 2 2 2 5 2 2 2 5 2 9 7" xfId="8527"/>
    <cellStyle name="Обычный 2 2 2 2 2 5 2 2 2 5 2 9 8" xfId="8528"/>
    <cellStyle name="Обычный 2 2 2 2 2 5 2 2 2 5 20" xfId="8529"/>
    <cellStyle name="Обычный 2 2 2 2 2 5 2 2 2 5 21" xfId="8530"/>
    <cellStyle name="Обычный 2 2 2 2 2 5 2 2 2 5 22" xfId="8531"/>
    <cellStyle name="Обычный 2 2 2 2 2 5 2 2 2 5 23" xfId="8532"/>
    <cellStyle name="Обычный 2 2 2 2 2 5 2 2 2 5 24" xfId="8533"/>
    <cellStyle name="Обычный 2 2 2 2 2 5 2 2 2 5 25" xfId="8534"/>
    <cellStyle name="Обычный 2 2 2 2 2 5 2 2 2 5 3" xfId="8535"/>
    <cellStyle name="Обычный 2 2 2 2 2 5 2 2 2 5 3 10" xfId="8536"/>
    <cellStyle name="Обычный 2 2 2 2 2 5 2 2 2 5 3 10 2" xfId="8537"/>
    <cellStyle name="Обычный 2 2 2 2 2 5 2 2 2 5 3 10 3" xfId="8538"/>
    <cellStyle name="Обычный 2 2 2 2 2 5 2 2 2 5 3 10 4" xfId="8539"/>
    <cellStyle name="Обычный 2 2 2 2 2 5 2 2 2 5 3 10 5" xfId="8540"/>
    <cellStyle name="Обычный 2 2 2 2 2 5 2 2 2 5 3 10 6" xfId="8541"/>
    <cellStyle name="Обычный 2 2 2 2 2 5 2 2 2 5 3 10 7" xfId="8542"/>
    <cellStyle name="Обычный 2 2 2 2 2 5 2 2 2 5 3 10 8" xfId="8543"/>
    <cellStyle name="Обычный 2 2 2 2 2 5 2 2 2 5 3 11" xfId="8544"/>
    <cellStyle name="Обычный 2 2 2 2 2 5 2 2 2 5 3 12" xfId="8545"/>
    <cellStyle name="Обычный 2 2 2 2 2 5 2 2 2 5 3 13" xfId="8546"/>
    <cellStyle name="Обычный 2 2 2 2 2 5 2 2 2 5 3 14" xfId="8547"/>
    <cellStyle name="Обычный 2 2 2 2 2 5 2 2 2 5 3 15" xfId="8548"/>
    <cellStyle name="Обычный 2 2 2 2 2 5 2 2 2 5 3 16" xfId="8549"/>
    <cellStyle name="Обычный 2 2 2 2 2 5 2 2 2 5 3 17" xfId="8550"/>
    <cellStyle name="Обычный 2 2 2 2 2 5 2 2 2 5 3 18" xfId="8551"/>
    <cellStyle name="Обычный 2 2 2 2 2 5 2 2 2 5 3 19" xfId="8552"/>
    <cellStyle name="Обычный 2 2 2 2 2 5 2 2 2 5 3 2" xfId="8553"/>
    <cellStyle name="Обычный 2 2 2 2 2 5 2 2 2 5 3 2 10" xfId="8554"/>
    <cellStyle name="Обычный 2 2 2 2 2 5 2 2 2 5 3 2 11" xfId="8555"/>
    <cellStyle name="Обычный 2 2 2 2 2 5 2 2 2 5 3 2 12" xfId="8556"/>
    <cellStyle name="Обычный 2 2 2 2 2 5 2 2 2 5 3 2 13" xfId="8557"/>
    <cellStyle name="Обычный 2 2 2 2 2 5 2 2 2 5 3 2 14" xfId="8558"/>
    <cellStyle name="Обычный 2 2 2 2 2 5 2 2 2 5 3 2 15" xfId="8559"/>
    <cellStyle name="Обычный 2 2 2 2 2 5 2 2 2 5 3 2 16" xfId="8560"/>
    <cellStyle name="Обычный 2 2 2 2 2 5 2 2 2 5 3 2 17" xfId="8561"/>
    <cellStyle name="Обычный 2 2 2 2 2 5 2 2 2 5 3 2 18" xfId="8562"/>
    <cellStyle name="Обычный 2 2 2 2 2 5 2 2 2 5 3 2 19" xfId="8563"/>
    <cellStyle name="Обычный 2 2 2 2 2 5 2 2 2 5 3 2 2" xfId="8564"/>
    <cellStyle name="Обычный 2 2 2 2 2 5 2 2 2 5 3 2 2 2" xfId="8565"/>
    <cellStyle name="Обычный 2 2 2 2 2 5 2 2 2 5 3 2 2 3" xfId="8566"/>
    <cellStyle name="Обычный 2 2 2 2 2 5 2 2 2 5 3 2 2 4" xfId="8567"/>
    <cellStyle name="Обычный 2 2 2 2 2 5 2 2 2 5 3 2 2 5" xfId="8568"/>
    <cellStyle name="Обычный 2 2 2 2 2 5 2 2 2 5 3 2 2 6" xfId="8569"/>
    <cellStyle name="Обычный 2 2 2 2 2 5 2 2 2 5 3 2 2 7" xfId="8570"/>
    <cellStyle name="Обычный 2 2 2 2 2 5 2 2 2 5 3 2 2 8" xfId="8571"/>
    <cellStyle name="Обычный 2 2 2 2 2 5 2 2 2 5 3 2 3" xfId="8572"/>
    <cellStyle name="Обычный 2 2 2 2 2 5 2 2 2 5 3 2 3 2" xfId="8573"/>
    <cellStyle name="Обычный 2 2 2 2 2 5 2 2 2 5 3 2 3 3" xfId="8574"/>
    <cellStyle name="Обычный 2 2 2 2 2 5 2 2 2 5 3 2 3 4" xfId="8575"/>
    <cellStyle name="Обычный 2 2 2 2 2 5 2 2 2 5 3 2 3 5" xfId="8576"/>
    <cellStyle name="Обычный 2 2 2 2 2 5 2 2 2 5 3 2 3 6" xfId="8577"/>
    <cellStyle name="Обычный 2 2 2 2 2 5 2 2 2 5 3 2 3 7" xfId="8578"/>
    <cellStyle name="Обычный 2 2 2 2 2 5 2 2 2 5 3 2 3 8" xfId="8579"/>
    <cellStyle name="Обычный 2 2 2 2 2 5 2 2 2 5 3 2 4" xfId="8580"/>
    <cellStyle name="Обычный 2 2 2 2 2 5 2 2 2 5 3 2 4 2" xfId="8581"/>
    <cellStyle name="Обычный 2 2 2 2 2 5 2 2 2 5 3 2 4 3" xfId="8582"/>
    <cellStyle name="Обычный 2 2 2 2 2 5 2 2 2 5 3 2 4 4" xfId="8583"/>
    <cellStyle name="Обычный 2 2 2 2 2 5 2 2 2 5 3 2 4 5" xfId="8584"/>
    <cellStyle name="Обычный 2 2 2 2 2 5 2 2 2 5 3 2 4 6" xfId="8585"/>
    <cellStyle name="Обычный 2 2 2 2 2 5 2 2 2 5 3 2 4 7" xfId="8586"/>
    <cellStyle name="Обычный 2 2 2 2 2 5 2 2 2 5 3 2 4 8" xfId="8587"/>
    <cellStyle name="Обычный 2 2 2 2 2 5 2 2 2 5 3 2 5" xfId="8588"/>
    <cellStyle name="Обычный 2 2 2 2 2 5 2 2 2 5 3 2 5 2" xfId="8589"/>
    <cellStyle name="Обычный 2 2 2 2 2 5 2 2 2 5 3 2 5 3" xfId="8590"/>
    <cellStyle name="Обычный 2 2 2 2 2 5 2 2 2 5 3 2 5 4" xfId="8591"/>
    <cellStyle name="Обычный 2 2 2 2 2 5 2 2 2 5 3 2 5 5" xfId="8592"/>
    <cellStyle name="Обычный 2 2 2 2 2 5 2 2 2 5 3 2 5 6" xfId="8593"/>
    <cellStyle name="Обычный 2 2 2 2 2 5 2 2 2 5 3 2 5 7" xfId="8594"/>
    <cellStyle name="Обычный 2 2 2 2 2 5 2 2 2 5 3 2 5 8" xfId="8595"/>
    <cellStyle name="Обычный 2 2 2 2 2 5 2 2 2 5 3 2 6" xfId="8596"/>
    <cellStyle name="Обычный 2 2 2 2 2 5 2 2 2 5 3 2 6 2" xfId="8597"/>
    <cellStyle name="Обычный 2 2 2 2 2 5 2 2 2 5 3 2 6 3" xfId="8598"/>
    <cellStyle name="Обычный 2 2 2 2 2 5 2 2 2 5 3 2 6 4" xfId="8599"/>
    <cellStyle name="Обычный 2 2 2 2 2 5 2 2 2 5 3 2 6 5" xfId="8600"/>
    <cellStyle name="Обычный 2 2 2 2 2 5 2 2 2 5 3 2 6 6" xfId="8601"/>
    <cellStyle name="Обычный 2 2 2 2 2 5 2 2 2 5 3 2 6 7" xfId="8602"/>
    <cellStyle name="Обычный 2 2 2 2 2 5 2 2 2 5 3 2 6 8" xfId="8603"/>
    <cellStyle name="Обычный 2 2 2 2 2 5 2 2 2 5 3 2 7" xfId="8604"/>
    <cellStyle name="Обычный 2 2 2 2 2 5 2 2 2 5 3 2 7 2" xfId="8605"/>
    <cellStyle name="Обычный 2 2 2 2 2 5 2 2 2 5 3 2 7 3" xfId="8606"/>
    <cellStyle name="Обычный 2 2 2 2 2 5 2 2 2 5 3 2 7 4" xfId="8607"/>
    <cellStyle name="Обычный 2 2 2 2 2 5 2 2 2 5 3 2 7 5" xfId="8608"/>
    <cellStyle name="Обычный 2 2 2 2 2 5 2 2 2 5 3 2 7 6" xfId="8609"/>
    <cellStyle name="Обычный 2 2 2 2 2 5 2 2 2 5 3 2 7 7" xfId="8610"/>
    <cellStyle name="Обычный 2 2 2 2 2 5 2 2 2 5 3 2 7 8" xfId="8611"/>
    <cellStyle name="Обычный 2 2 2 2 2 5 2 2 2 5 3 2 8" xfId="8612"/>
    <cellStyle name="Обычный 2 2 2 2 2 5 2 2 2 5 3 2 8 2" xfId="8613"/>
    <cellStyle name="Обычный 2 2 2 2 2 5 2 2 2 5 3 2 8 3" xfId="8614"/>
    <cellStyle name="Обычный 2 2 2 2 2 5 2 2 2 5 3 2 8 4" xfId="8615"/>
    <cellStyle name="Обычный 2 2 2 2 2 5 2 2 2 5 3 2 8 5" xfId="8616"/>
    <cellStyle name="Обычный 2 2 2 2 2 5 2 2 2 5 3 2 8 6" xfId="8617"/>
    <cellStyle name="Обычный 2 2 2 2 2 5 2 2 2 5 3 2 8 7" xfId="8618"/>
    <cellStyle name="Обычный 2 2 2 2 2 5 2 2 2 5 3 2 8 8" xfId="8619"/>
    <cellStyle name="Обычный 2 2 2 2 2 5 2 2 2 5 3 2 9" xfId="8620"/>
    <cellStyle name="Обычный 2 2 2 2 2 5 2 2 2 5 3 20" xfId="8621"/>
    <cellStyle name="Обычный 2 2 2 2 2 5 2 2 2 5 3 21" xfId="8622"/>
    <cellStyle name="Обычный 2 2 2 2 2 5 2 2 2 5 3 3" xfId="8623"/>
    <cellStyle name="Обычный 2 2 2 2 2 5 2 2 2 5 3 3 10" xfId="8624"/>
    <cellStyle name="Обычный 2 2 2 2 2 5 2 2 2 5 3 3 11" xfId="8625"/>
    <cellStyle name="Обычный 2 2 2 2 2 5 2 2 2 5 3 3 12" xfId="8626"/>
    <cellStyle name="Обычный 2 2 2 2 2 5 2 2 2 5 3 3 13" xfId="8627"/>
    <cellStyle name="Обычный 2 2 2 2 2 5 2 2 2 5 3 3 14" xfId="8628"/>
    <cellStyle name="Обычный 2 2 2 2 2 5 2 2 2 5 3 3 15" xfId="8629"/>
    <cellStyle name="Обычный 2 2 2 2 2 5 2 2 2 5 3 3 16" xfId="8630"/>
    <cellStyle name="Обычный 2 2 2 2 2 5 2 2 2 5 3 3 17" xfId="8631"/>
    <cellStyle name="Обычный 2 2 2 2 2 5 2 2 2 5 3 3 18" xfId="8632"/>
    <cellStyle name="Обычный 2 2 2 2 2 5 2 2 2 5 3 3 2" xfId="8633"/>
    <cellStyle name="Обычный 2 2 2 2 2 5 2 2 2 5 3 3 2 2" xfId="8634"/>
    <cellStyle name="Обычный 2 2 2 2 2 5 2 2 2 5 3 3 2 3" xfId="8635"/>
    <cellStyle name="Обычный 2 2 2 2 2 5 2 2 2 5 3 3 2 4" xfId="8636"/>
    <cellStyle name="Обычный 2 2 2 2 2 5 2 2 2 5 3 3 2 5" xfId="8637"/>
    <cellStyle name="Обычный 2 2 2 2 2 5 2 2 2 5 3 3 2 6" xfId="8638"/>
    <cellStyle name="Обычный 2 2 2 2 2 5 2 2 2 5 3 3 2 7" xfId="8639"/>
    <cellStyle name="Обычный 2 2 2 2 2 5 2 2 2 5 3 3 2 8" xfId="8640"/>
    <cellStyle name="Обычный 2 2 2 2 2 5 2 2 2 5 3 3 3" xfId="8641"/>
    <cellStyle name="Обычный 2 2 2 2 2 5 2 2 2 5 3 3 3 2" xfId="8642"/>
    <cellStyle name="Обычный 2 2 2 2 2 5 2 2 2 5 3 3 3 3" xfId="8643"/>
    <cellStyle name="Обычный 2 2 2 2 2 5 2 2 2 5 3 3 3 4" xfId="8644"/>
    <cellStyle name="Обычный 2 2 2 2 2 5 2 2 2 5 3 3 3 5" xfId="8645"/>
    <cellStyle name="Обычный 2 2 2 2 2 5 2 2 2 5 3 3 3 6" xfId="8646"/>
    <cellStyle name="Обычный 2 2 2 2 2 5 2 2 2 5 3 3 3 7" xfId="8647"/>
    <cellStyle name="Обычный 2 2 2 2 2 5 2 2 2 5 3 3 3 8" xfId="8648"/>
    <cellStyle name="Обычный 2 2 2 2 2 5 2 2 2 5 3 3 4" xfId="8649"/>
    <cellStyle name="Обычный 2 2 2 2 2 5 2 2 2 5 3 3 4 2" xfId="8650"/>
    <cellStyle name="Обычный 2 2 2 2 2 5 2 2 2 5 3 3 4 3" xfId="8651"/>
    <cellStyle name="Обычный 2 2 2 2 2 5 2 2 2 5 3 3 4 4" xfId="8652"/>
    <cellStyle name="Обычный 2 2 2 2 2 5 2 2 2 5 3 3 4 5" xfId="8653"/>
    <cellStyle name="Обычный 2 2 2 2 2 5 2 2 2 5 3 3 4 6" xfId="8654"/>
    <cellStyle name="Обычный 2 2 2 2 2 5 2 2 2 5 3 3 4 7" xfId="8655"/>
    <cellStyle name="Обычный 2 2 2 2 2 5 2 2 2 5 3 3 4 8" xfId="8656"/>
    <cellStyle name="Обычный 2 2 2 2 2 5 2 2 2 5 3 3 5" xfId="8657"/>
    <cellStyle name="Обычный 2 2 2 2 2 5 2 2 2 5 3 3 5 2" xfId="8658"/>
    <cellStyle name="Обычный 2 2 2 2 2 5 2 2 2 5 3 3 5 3" xfId="8659"/>
    <cellStyle name="Обычный 2 2 2 2 2 5 2 2 2 5 3 3 5 4" xfId="8660"/>
    <cellStyle name="Обычный 2 2 2 2 2 5 2 2 2 5 3 3 5 5" xfId="8661"/>
    <cellStyle name="Обычный 2 2 2 2 2 5 2 2 2 5 3 3 5 6" xfId="8662"/>
    <cellStyle name="Обычный 2 2 2 2 2 5 2 2 2 5 3 3 5 7" xfId="8663"/>
    <cellStyle name="Обычный 2 2 2 2 2 5 2 2 2 5 3 3 5 8" xfId="8664"/>
    <cellStyle name="Обычный 2 2 2 2 2 5 2 2 2 5 3 3 6" xfId="8665"/>
    <cellStyle name="Обычный 2 2 2 2 2 5 2 2 2 5 3 3 6 2" xfId="8666"/>
    <cellStyle name="Обычный 2 2 2 2 2 5 2 2 2 5 3 3 6 3" xfId="8667"/>
    <cellStyle name="Обычный 2 2 2 2 2 5 2 2 2 5 3 3 6 4" xfId="8668"/>
    <cellStyle name="Обычный 2 2 2 2 2 5 2 2 2 5 3 3 6 5" xfId="8669"/>
    <cellStyle name="Обычный 2 2 2 2 2 5 2 2 2 5 3 3 6 6" xfId="8670"/>
    <cellStyle name="Обычный 2 2 2 2 2 5 2 2 2 5 3 3 6 7" xfId="8671"/>
    <cellStyle name="Обычный 2 2 2 2 2 5 2 2 2 5 3 3 6 8" xfId="8672"/>
    <cellStyle name="Обычный 2 2 2 2 2 5 2 2 2 5 3 3 7" xfId="8673"/>
    <cellStyle name="Обычный 2 2 2 2 2 5 2 2 2 5 3 3 7 2" xfId="8674"/>
    <cellStyle name="Обычный 2 2 2 2 2 5 2 2 2 5 3 3 7 3" xfId="8675"/>
    <cellStyle name="Обычный 2 2 2 2 2 5 2 2 2 5 3 3 7 4" xfId="8676"/>
    <cellStyle name="Обычный 2 2 2 2 2 5 2 2 2 5 3 3 7 5" xfId="8677"/>
    <cellStyle name="Обычный 2 2 2 2 2 5 2 2 2 5 3 3 7 6" xfId="8678"/>
    <cellStyle name="Обычный 2 2 2 2 2 5 2 2 2 5 3 3 7 7" xfId="8679"/>
    <cellStyle name="Обычный 2 2 2 2 2 5 2 2 2 5 3 3 7 8" xfId="8680"/>
    <cellStyle name="Обычный 2 2 2 2 2 5 2 2 2 5 3 3 8" xfId="8681"/>
    <cellStyle name="Обычный 2 2 2 2 2 5 2 2 2 5 3 3 8 2" xfId="8682"/>
    <cellStyle name="Обычный 2 2 2 2 2 5 2 2 2 5 3 3 8 3" xfId="8683"/>
    <cellStyle name="Обычный 2 2 2 2 2 5 2 2 2 5 3 3 8 4" xfId="8684"/>
    <cellStyle name="Обычный 2 2 2 2 2 5 2 2 2 5 3 3 8 5" xfId="8685"/>
    <cellStyle name="Обычный 2 2 2 2 2 5 2 2 2 5 3 3 8 6" xfId="8686"/>
    <cellStyle name="Обычный 2 2 2 2 2 5 2 2 2 5 3 3 8 7" xfId="8687"/>
    <cellStyle name="Обычный 2 2 2 2 2 5 2 2 2 5 3 3 8 8" xfId="8688"/>
    <cellStyle name="Обычный 2 2 2 2 2 5 2 2 2 5 3 3 9" xfId="8689"/>
    <cellStyle name="Обычный 2 2 2 2 2 5 2 2 2 5 3 4" xfId="8690"/>
    <cellStyle name="Обычный 2 2 2 2 2 5 2 2 2 5 3 4 2" xfId="8691"/>
    <cellStyle name="Обычный 2 2 2 2 2 5 2 2 2 5 3 4 3" xfId="8692"/>
    <cellStyle name="Обычный 2 2 2 2 2 5 2 2 2 5 3 4 4" xfId="8693"/>
    <cellStyle name="Обычный 2 2 2 2 2 5 2 2 2 5 3 4 5" xfId="8694"/>
    <cellStyle name="Обычный 2 2 2 2 2 5 2 2 2 5 3 4 6" xfId="8695"/>
    <cellStyle name="Обычный 2 2 2 2 2 5 2 2 2 5 3 4 7" xfId="8696"/>
    <cellStyle name="Обычный 2 2 2 2 2 5 2 2 2 5 3 4 8" xfId="8697"/>
    <cellStyle name="Обычный 2 2 2 2 2 5 2 2 2 5 3 5" xfId="8698"/>
    <cellStyle name="Обычный 2 2 2 2 2 5 2 2 2 5 3 5 2" xfId="8699"/>
    <cellStyle name="Обычный 2 2 2 2 2 5 2 2 2 5 3 5 3" xfId="8700"/>
    <cellStyle name="Обычный 2 2 2 2 2 5 2 2 2 5 3 5 4" xfId="8701"/>
    <cellStyle name="Обычный 2 2 2 2 2 5 2 2 2 5 3 5 5" xfId="8702"/>
    <cellStyle name="Обычный 2 2 2 2 2 5 2 2 2 5 3 5 6" xfId="8703"/>
    <cellStyle name="Обычный 2 2 2 2 2 5 2 2 2 5 3 5 7" xfId="8704"/>
    <cellStyle name="Обычный 2 2 2 2 2 5 2 2 2 5 3 5 8" xfId="8705"/>
    <cellStyle name="Обычный 2 2 2 2 2 5 2 2 2 5 3 6" xfId="8706"/>
    <cellStyle name="Обычный 2 2 2 2 2 5 2 2 2 5 3 6 2" xfId="8707"/>
    <cellStyle name="Обычный 2 2 2 2 2 5 2 2 2 5 3 6 3" xfId="8708"/>
    <cellStyle name="Обычный 2 2 2 2 2 5 2 2 2 5 3 6 4" xfId="8709"/>
    <cellStyle name="Обычный 2 2 2 2 2 5 2 2 2 5 3 6 5" xfId="8710"/>
    <cellStyle name="Обычный 2 2 2 2 2 5 2 2 2 5 3 6 6" xfId="8711"/>
    <cellStyle name="Обычный 2 2 2 2 2 5 2 2 2 5 3 6 7" xfId="8712"/>
    <cellStyle name="Обычный 2 2 2 2 2 5 2 2 2 5 3 6 8" xfId="8713"/>
    <cellStyle name="Обычный 2 2 2 2 2 5 2 2 2 5 3 7" xfId="8714"/>
    <cellStyle name="Обычный 2 2 2 2 2 5 2 2 2 5 3 7 2" xfId="8715"/>
    <cellStyle name="Обычный 2 2 2 2 2 5 2 2 2 5 3 7 3" xfId="8716"/>
    <cellStyle name="Обычный 2 2 2 2 2 5 2 2 2 5 3 7 4" xfId="8717"/>
    <cellStyle name="Обычный 2 2 2 2 2 5 2 2 2 5 3 7 5" xfId="8718"/>
    <cellStyle name="Обычный 2 2 2 2 2 5 2 2 2 5 3 7 6" xfId="8719"/>
    <cellStyle name="Обычный 2 2 2 2 2 5 2 2 2 5 3 7 7" xfId="8720"/>
    <cellStyle name="Обычный 2 2 2 2 2 5 2 2 2 5 3 7 8" xfId="8721"/>
    <cellStyle name="Обычный 2 2 2 2 2 5 2 2 2 5 3 8" xfId="8722"/>
    <cellStyle name="Обычный 2 2 2 2 2 5 2 2 2 5 3 8 2" xfId="8723"/>
    <cellStyle name="Обычный 2 2 2 2 2 5 2 2 2 5 3 8 3" xfId="8724"/>
    <cellStyle name="Обычный 2 2 2 2 2 5 2 2 2 5 3 8 4" xfId="8725"/>
    <cellStyle name="Обычный 2 2 2 2 2 5 2 2 2 5 3 8 5" xfId="8726"/>
    <cellStyle name="Обычный 2 2 2 2 2 5 2 2 2 5 3 8 6" xfId="8727"/>
    <cellStyle name="Обычный 2 2 2 2 2 5 2 2 2 5 3 8 7" xfId="8728"/>
    <cellStyle name="Обычный 2 2 2 2 2 5 2 2 2 5 3 8 8" xfId="8729"/>
    <cellStyle name="Обычный 2 2 2 2 2 5 2 2 2 5 3 9" xfId="8730"/>
    <cellStyle name="Обычный 2 2 2 2 2 5 2 2 2 5 3 9 2" xfId="8731"/>
    <cellStyle name="Обычный 2 2 2 2 2 5 2 2 2 5 3 9 3" xfId="8732"/>
    <cellStyle name="Обычный 2 2 2 2 2 5 2 2 2 5 3 9 4" xfId="8733"/>
    <cellStyle name="Обычный 2 2 2 2 2 5 2 2 2 5 3 9 5" xfId="8734"/>
    <cellStyle name="Обычный 2 2 2 2 2 5 2 2 2 5 3 9 6" xfId="8735"/>
    <cellStyle name="Обычный 2 2 2 2 2 5 2 2 2 5 3 9 7" xfId="8736"/>
    <cellStyle name="Обычный 2 2 2 2 2 5 2 2 2 5 3 9 8" xfId="8737"/>
    <cellStyle name="Обычный 2 2 2 2 2 5 2 2 2 5 4" xfId="8738"/>
    <cellStyle name="Обычный 2 2 2 2 2 5 2 2 2 5 4 10" xfId="8739"/>
    <cellStyle name="Обычный 2 2 2 2 2 5 2 2 2 5 4 11" xfId="8740"/>
    <cellStyle name="Обычный 2 2 2 2 2 5 2 2 2 5 4 12" xfId="8741"/>
    <cellStyle name="Обычный 2 2 2 2 2 5 2 2 2 5 4 13" xfId="8742"/>
    <cellStyle name="Обычный 2 2 2 2 2 5 2 2 2 5 4 14" xfId="8743"/>
    <cellStyle name="Обычный 2 2 2 2 2 5 2 2 2 5 4 15" xfId="8744"/>
    <cellStyle name="Обычный 2 2 2 2 2 5 2 2 2 5 4 16" xfId="8745"/>
    <cellStyle name="Обычный 2 2 2 2 2 5 2 2 2 5 4 17" xfId="8746"/>
    <cellStyle name="Обычный 2 2 2 2 2 5 2 2 2 5 4 18" xfId="8747"/>
    <cellStyle name="Обычный 2 2 2 2 2 5 2 2 2 5 4 19" xfId="8748"/>
    <cellStyle name="Обычный 2 2 2 2 2 5 2 2 2 5 4 2" xfId="8749"/>
    <cellStyle name="Обычный 2 2 2 2 2 5 2 2 2 5 4 2 2" xfId="8750"/>
    <cellStyle name="Обычный 2 2 2 2 2 5 2 2 2 5 4 2 3" xfId="8751"/>
    <cellStyle name="Обычный 2 2 2 2 2 5 2 2 2 5 4 2 4" xfId="8752"/>
    <cellStyle name="Обычный 2 2 2 2 2 5 2 2 2 5 4 2 5" xfId="8753"/>
    <cellStyle name="Обычный 2 2 2 2 2 5 2 2 2 5 4 2 6" xfId="8754"/>
    <cellStyle name="Обычный 2 2 2 2 2 5 2 2 2 5 4 2 7" xfId="8755"/>
    <cellStyle name="Обычный 2 2 2 2 2 5 2 2 2 5 4 2 8" xfId="8756"/>
    <cellStyle name="Обычный 2 2 2 2 2 5 2 2 2 5 4 2 9" xfId="8757"/>
    <cellStyle name="Обычный 2 2 2 2 2 5 2 2 2 5 4 3" xfId="8758"/>
    <cellStyle name="Обычный 2 2 2 2 2 5 2 2 2 5 4 3 2" xfId="8759"/>
    <cellStyle name="Обычный 2 2 2 2 2 5 2 2 2 5 4 3 3" xfId="8760"/>
    <cellStyle name="Обычный 2 2 2 2 2 5 2 2 2 5 4 3 4" xfId="8761"/>
    <cellStyle name="Обычный 2 2 2 2 2 5 2 2 2 5 4 3 5" xfId="8762"/>
    <cellStyle name="Обычный 2 2 2 2 2 5 2 2 2 5 4 3 6" xfId="8763"/>
    <cellStyle name="Обычный 2 2 2 2 2 5 2 2 2 5 4 3 7" xfId="8764"/>
    <cellStyle name="Обычный 2 2 2 2 2 5 2 2 2 5 4 3 8" xfId="8765"/>
    <cellStyle name="Обычный 2 2 2 2 2 5 2 2 2 5 4 4" xfId="8766"/>
    <cellStyle name="Обычный 2 2 2 2 2 5 2 2 2 5 4 4 2" xfId="8767"/>
    <cellStyle name="Обычный 2 2 2 2 2 5 2 2 2 5 4 4 3" xfId="8768"/>
    <cellStyle name="Обычный 2 2 2 2 2 5 2 2 2 5 4 4 4" xfId="8769"/>
    <cellStyle name="Обычный 2 2 2 2 2 5 2 2 2 5 4 4 5" xfId="8770"/>
    <cellStyle name="Обычный 2 2 2 2 2 5 2 2 2 5 4 4 6" xfId="8771"/>
    <cellStyle name="Обычный 2 2 2 2 2 5 2 2 2 5 4 4 7" xfId="8772"/>
    <cellStyle name="Обычный 2 2 2 2 2 5 2 2 2 5 4 4 8" xfId="8773"/>
    <cellStyle name="Обычный 2 2 2 2 2 5 2 2 2 5 4 5" xfId="8774"/>
    <cellStyle name="Обычный 2 2 2 2 2 5 2 2 2 5 4 5 2" xfId="8775"/>
    <cellStyle name="Обычный 2 2 2 2 2 5 2 2 2 5 4 5 3" xfId="8776"/>
    <cellStyle name="Обычный 2 2 2 2 2 5 2 2 2 5 4 5 4" xfId="8777"/>
    <cellStyle name="Обычный 2 2 2 2 2 5 2 2 2 5 4 5 5" xfId="8778"/>
    <cellStyle name="Обычный 2 2 2 2 2 5 2 2 2 5 4 5 6" xfId="8779"/>
    <cellStyle name="Обычный 2 2 2 2 2 5 2 2 2 5 4 5 7" xfId="8780"/>
    <cellStyle name="Обычный 2 2 2 2 2 5 2 2 2 5 4 5 8" xfId="8781"/>
    <cellStyle name="Обычный 2 2 2 2 2 5 2 2 2 5 4 6" xfId="8782"/>
    <cellStyle name="Обычный 2 2 2 2 2 5 2 2 2 5 4 6 2" xfId="8783"/>
    <cellStyle name="Обычный 2 2 2 2 2 5 2 2 2 5 4 6 3" xfId="8784"/>
    <cellStyle name="Обычный 2 2 2 2 2 5 2 2 2 5 4 6 4" xfId="8785"/>
    <cellStyle name="Обычный 2 2 2 2 2 5 2 2 2 5 4 6 5" xfId="8786"/>
    <cellStyle name="Обычный 2 2 2 2 2 5 2 2 2 5 4 6 6" xfId="8787"/>
    <cellStyle name="Обычный 2 2 2 2 2 5 2 2 2 5 4 6 7" xfId="8788"/>
    <cellStyle name="Обычный 2 2 2 2 2 5 2 2 2 5 4 6 8" xfId="8789"/>
    <cellStyle name="Обычный 2 2 2 2 2 5 2 2 2 5 4 7" xfId="8790"/>
    <cellStyle name="Обычный 2 2 2 2 2 5 2 2 2 5 4 7 2" xfId="8791"/>
    <cellStyle name="Обычный 2 2 2 2 2 5 2 2 2 5 4 7 3" xfId="8792"/>
    <cellStyle name="Обычный 2 2 2 2 2 5 2 2 2 5 4 7 4" xfId="8793"/>
    <cellStyle name="Обычный 2 2 2 2 2 5 2 2 2 5 4 7 5" xfId="8794"/>
    <cellStyle name="Обычный 2 2 2 2 2 5 2 2 2 5 4 7 6" xfId="8795"/>
    <cellStyle name="Обычный 2 2 2 2 2 5 2 2 2 5 4 7 7" xfId="8796"/>
    <cellStyle name="Обычный 2 2 2 2 2 5 2 2 2 5 4 7 8" xfId="8797"/>
    <cellStyle name="Обычный 2 2 2 2 2 5 2 2 2 5 4 8" xfId="8798"/>
    <cellStyle name="Обычный 2 2 2 2 2 5 2 2 2 5 4 8 2" xfId="8799"/>
    <cellStyle name="Обычный 2 2 2 2 2 5 2 2 2 5 4 8 3" xfId="8800"/>
    <cellStyle name="Обычный 2 2 2 2 2 5 2 2 2 5 4 8 4" xfId="8801"/>
    <cellStyle name="Обычный 2 2 2 2 2 5 2 2 2 5 4 8 5" xfId="8802"/>
    <cellStyle name="Обычный 2 2 2 2 2 5 2 2 2 5 4 8 6" xfId="8803"/>
    <cellStyle name="Обычный 2 2 2 2 2 5 2 2 2 5 4 8 7" xfId="8804"/>
    <cellStyle name="Обычный 2 2 2 2 2 5 2 2 2 5 4 8 8" xfId="8805"/>
    <cellStyle name="Обычный 2 2 2 2 2 5 2 2 2 5 4 9" xfId="8806"/>
    <cellStyle name="Обычный 2 2 2 2 2 5 2 2 2 5 5" xfId="8807"/>
    <cellStyle name="Обычный 2 2 2 2 2 5 2 2 2 5 5 10" xfId="8808"/>
    <cellStyle name="Обычный 2 2 2 2 2 5 2 2 2 5 5 11" xfId="8809"/>
    <cellStyle name="Обычный 2 2 2 2 2 5 2 2 2 5 5 12" xfId="8810"/>
    <cellStyle name="Обычный 2 2 2 2 2 5 2 2 2 5 5 13" xfId="8811"/>
    <cellStyle name="Обычный 2 2 2 2 2 5 2 2 2 5 5 14" xfId="8812"/>
    <cellStyle name="Обычный 2 2 2 2 2 5 2 2 2 5 5 15" xfId="8813"/>
    <cellStyle name="Обычный 2 2 2 2 2 5 2 2 2 5 5 16" xfId="8814"/>
    <cellStyle name="Обычный 2 2 2 2 2 5 2 2 2 5 5 17" xfId="8815"/>
    <cellStyle name="Обычный 2 2 2 2 2 5 2 2 2 5 5 18" xfId="8816"/>
    <cellStyle name="Обычный 2 2 2 2 2 5 2 2 2 5 5 19" xfId="8817"/>
    <cellStyle name="Обычный 2 2 2 2 2 5 2 2 2 5 5 2" xfId="8818"/>
    <cellStyle name="Обычный 2 2 2 2 2 5 2 2 2 5 5 2 2" xfId="8819"/>
    <cellStyle name="Обычный 2 2 2 2 2 5 2 2 2 5 5 2 3" xfId="8820"/>
    <cellStyle name="Обычный 2 2 2 2 2 5 2 2 2 5 5 2 4" xfId="8821"/>
    <cellStyle name="Обычный 2 2 2 2 2 5 2 2 2 5 5 2 5" xfId="8822"/>
    <cellStyle name="Обычный 2 2 2 2 2 5 2 2 2 5 5 2 6" xfId="8823"/>
    <cellStyle name="Обычный 2 2 2 2 2 5 2 2 2 5 5 2 7" xfId="8824"/>
    <cellStyle name="Обычный 2 2 2 2 2 5 2 2 2 5 5 2 8" xfId="8825"/>
    <cellStyle name="Обычный 2 2 2 2 2 5 2 2 2 5 5 3" xfId="8826"/>
    <cellStyle name="Обычный 2 2 2 2 2 5 2 2 2 5 5 3 2" xfId="8827"/>
    <cellStyle name="Обычный 2 2 2 2 2 5 2 2 2 5 5 3 3" xfId="8828"/>
    <cellStyle name="Обычный 2 2 2 2 2 5 2 2 2 5 5 3 4" xfId="8829"/>
    <cellStyle name="Обычный 2 2 2 2 2 5 2 2 2 5 5 3 5" xfId="8830"/>
    <cellStyle name="Обычный 2 2 2 2 2 5 2 2 2 5 5 3 6" xfId="8831"/>
    <cellStyle name="Обычный 2 2 2 2 2 5 2 2 2 5 5 3 7" xfId="8832"/>
    <cellStyle name="Обычный 2 2 2 2 2 5 2 2 2 5 5 3 8" xfId="8833"/>
    <cellStyle name="Обычный 2 2 2 2 2 5 2 2 2 5 5 4" xfId="8834"/>
    <cellStyle name="Обычный 2 2 2 2 2 5 2 2 2 5 5 4 2" xfId="8835"/>
    <cellStyle name="Обычный 2 2 2 2 2 5 2 2 2 5 5 4 3" xfId="8836"/>
    <cellStyle name="Обычный 2 2 2 2 2 5 2 2 2 5 5 4 4" xfId="8837"/>
    <cellStyle name="Обычный 2 2 2 2 2 5 2 2 2 5 5 4 5" xfId="8838"/>
    <cellStyle name="Обычный 2 2 2 2 2 5 2 2 2 5 5 4 6" xfId="8839"/>
    <cellStyle name="Обычный 2 2 2 2 2 5 2 2 2 5 5 4 7" xfId="8840"/>
    <cellStyle name="Обычный 2 2 2 2 2 5 2 2 2 5 5 4 8" xfId="8841"/>
    <cellStyle name="Обычный 2 2 2 2 2 5 2 2 2 5 5 5" xfId="8842"/>
    <cellStyle name="Обычный 2 2 2 2 2 5 2 2 2 5 5 5 2" xfId="8843"/>
    <cellStyle name="Обычный 2 2 2 2 2 5 2 2 2 5 5 5 3" xfId="8844"/>
    <cellStyle name="Обычный 2 2 2 2 2 5 2 2 2 5 5 5 4" xfId="8845"/>
    <cellStyle name="Обычный 2 2 2 2 2 5 2 2 2 5 5 5 5" xfId="8846"/>
    <cellStyle name="Обычный 2 2 2 2 2 5 2 2 2 5 5 5 6" xfId="8847"/>
    <cellStyle name="Обычный 2 2 2 2 2 5 2 2 2 5 5 5 7" xfId="8848"/>
    <cellStyle name="Обычный 2 2 2 2 2 5 2 2 2 5 5 5 8" xfId="8849"/>
    <cellStyle name="Обычный 2 2 2 2 2 5 2 2 2 5 5 6" xfId="8850"/>
    <cellStyle name="Обычный 2 2 2 2 2 5 2 2 2 5 5 6 2" xfId="8851"/>
    <cellStyle name="Обычный 2 2 2 2 2 5 2 2 2 5 5 6 3" xfId="8852"/>
    <cellStyle name="Обычный 2 2 2 2 2 5 2 2 2 5 5 6 4" xfId="8853"/>
    <cellStyle name="Обычный 2 2 2 2 2 5 2 2 2 5 5 6 5" xfId="8854"/>
    <cellStyle name="Обычный 2 2 2 2 2 5 2 2 2 5 5 6 6" xfId="8855"/>
    <cellStyle name="Обычный 2 2 2 2 2 5 2 2 2 5 5 6 7" xfId="8856"/>
    <cellStyle name="Обычный 2 2 2 2 2 5 2 2 2 5 5 6 8" xfId="8857"/>
    <cellStyle name="Обычный 2 2 2 2 2 5 2 2 2 5 5 7" xfId="8858"/>
    <cellStyle name="Обычный 2 2 2 2 2 5 2 2 2 5 5 7 2" xfId="8859"/>
    <cellStyle name="Обычный 2 2 2 2 2 5 2 2 2 5 5 7 3" xfId="8860"/>
    <cellStyle name="Обычный 2 2 2 2 2 5 2 2 2 5 5 7 4" xfId="8861"/>
    <cellStyle name="Обычный 2 2 2 2 2 5 2 2 2 5 5 7 5" xfId="8862"/>
    <cellStyle name="Обычный 2 2 2 2 2 5 2 2 2 5 5 7 6" xfId="8863"/>
    <cellStyle name="Обычный 2 2 2 2 2 5 2 2 2 5 5 7 7" xfId="8864"/>
    <cellStyle name="Обычный 2 2 2 2 2 5 2 2 2 5 5 7 8" xfId="8865"/>
    <cellStyle name="Обычный 2 2 2 2 2 5 2 2 2 5 5 8" xfId="8866"/>
    <cellStyle name="Обычный 2 2 2 2 2 5 2 2 2 5 5 8 2" xfId="8867"/>
    <cellStyle name="Обычный 2 2 2 2 2 5 2 2 2 5 5 8 3" xfId="8868"/>
    <cellStyle name="Обычный 2 2 2 2 2 5 2 2 2 5 5 8 4" xfId="8869"/>
    <cellStyle name="Обычный 2 2 2 2 2 5 2 2 2 5 5 8 5" xfId="8870"/>
    <cellStyle name="Обычный 2 2 2 2 2 5 2 2 2 5 5 8 6" xfId="8871"/>
    <cellStyle name="Обычный 2 2 2 2 2 5 2 2 2 5 5 8 7" xfId="8872"/>
    <cellStyle name="Обычный 2 2 2 2 2 5 2 2 2 5 5 8 8" xfId="8873"/>
    <cellStyle name="Обычный 2 2 2 2 2 5 2 2 2 5 5 9" xfId="8874"/>
    <cellStyle name="Обычный 2 2 2 2 2 5 2 2 2 5 6" xfId="8875"/>
    <cellStyle name="Обычный 2 2 2 2 2 5 2 2 2 5 6 2" xfId="8876"/>
    <cellStyle name="Обычный 2 2 2 2 2 5 2 2 2 5 6 3" xfId="8877"/>
    <cellStyle name="Обычный 2 2 2 2 2 5 2 2 2 5 6 4" xfId="8878"/>
    <cellStyle name="Обычный 2 2 2 2 2 5 2 2 2 5 6 5" xfId="8879"/>
    <cellStyle name="Обычный 2 2 2 2 2 5 2 2 2 5 6 6" xfId="8880"/>
    <cellStyle name="Обычный 2 2 2 2 2 5 2 2 2 5 6 7" xfId="8881"/>
    <cellStyle name="Обычный 2 2 2 2 2 5 2 2 2 5 6 8" xfId="8882"/>
    <cellStyle name="Обычный 2 2 2 2 2 5 2 2 2 5 6 9" xfId="8883"/>
    <cellStyle name="Обычный 2 2 2 2 2 5 2 2 2 5 7" xfId="8884"/>
    <cellStyle name="Обычный 2 2 2 2 2 5 2 2 2 5 7 2" xfId="8885"/>
    <cellStyle name="Обычный 2 2 2 2 2 5 2 2 2 5 7 3" xfId="8886"/>
    <cellStyle name="Обычный 2 2 2 2 2 5 2 2 2 5 7 4" xfId="8887"/>
    <cellStyle name="Обычный 2 2 2 2 2 5 2 2 2 5 7 5" xfId="8888"/>
    <cellStyle name="Обычный 2 2 2 2 2 5 2 2 2 5 7 6" xfId="8889"/>
    <cellStyle name="Обычный 2 2 2 2 2 5 2 2 2 5 7 7" xfId="8890"/>
    <cellStyle name="Обычный 2 2 2 2 2 5 2 2 2 5 7 8" xfId="8891"/>
    <cellStyle name="Обычный 2 2 2 2 2 5 2 2 2 5 8" xfId="8892"/>
    <cellStyle name="Обычный 2 2 2 2 2 5 2 2 2 5 8 2" xfId="8893"/>
    <cellStyle name="Обычный 2 2 2 2 2 5 2 2 2 5 8 3" xfId="8894"/>
    <cellStyle name="Обычный 2 2 2 2 2 5 2 2 2 5 8 4" xfId="8895"/>
    <cellStyle name="Обычный 2 2 2 2 2 5 2 2 2 5 8 5" xfId="8896"/>
    <cellStyle name="Обычный 2 2 2 2 2 5 2 2 2 5 8 6" xfId="8897"/>
    <cellStyle name="Обычный 2 2 2 2 2 5 2 2 2 5 8 7" xfId="8898"/>
    <cellStyle name="Обычный 2 2 2 2 2 5 2 2 2 5 8 8" xfId="8899"/>
    <cellStyle name="Обычный 2 2 2 2 2 5 2 2 2 5 9" xfId="8900"/>
    <cellStyle name="Обычный 2 2 2 2 2 5 2 2 2 5 9 2" xfId="8901"/>
    <cellStyle name="Обычный 2 2 2 2 2 5 2 2 2 5 9 3" xfId="8902"/>
    <cellStyle name="Обычный 2 2 2 2 2 5 2 2 2 5 9 4" xfId="8903"/>
    <cellStyle name="Обычный 2 2 2 2 2 5 2 2 2 5 9 5" xfId="8904"/>
    <cellStyle name="Обычный 2 2 2 2 2 5 2 2 2 5 9 6" xfId="8905"/>
    <cellStyle name="Обычный 2 2 2 2 2 5 2 2 2 5 9 7" xfId="8906"/>
    <cellStyle name="Обычный 2 2 2 2 2 5 2 2 2 5 9 8" xfId="8907"/>
    <cellStyle name="Обычный 2 2 2 2 2 5 2 2 2 6" xfId="8908"/>
    <cellStyle name="Обычный 2 2 2 2 2 5 2 2 2 6 10" xfId="8909"/>
    <cellStyle name="Обычный 2 2 2 2 2 5 2 2 2 6 11" xfId="8910"/>
    <cellStyle name="Обычный 2 2 2 2 2 5 2 2 2 6 12" xfId="8911"/>
    <cellStyle name="Обычный 2 2 2 2 2 5 2 2 2 6 13" xfId="8912"/>
    <cellStyle name="Обычный 2 2 2 2 2 5 2 2 2 6 14" xfId="8913"/>
    <cellStyle name="Обычный 2 2 2 2 2 5 2 2 2 6 15" xfId="8914"/>
    <cellStyle name="Обычный 2 2 2 2 2 5 2 2 2 6 16" xfId="8915"/>
    <cellStyle name="Обычный 2 2 2 2 2 5 2 2 2 6 17" xfId="8916"/>
    <cellStyle name="Обычный 2 2 2 2 2 5 2 2 2 6 18" xfId="8917"/>
    <cellStyle name="Обычный 2 2 2 2 2 5 2 2 2 6 19" xfId="8918"/>
    <cellStyle name="Обычный 2 2 2 2 2 5 2 2 2 6 2" xfId="8919"/>
    <cellStyle name="Обычный 2 2 2 2 2 5 2 2 2 6 2 2" xfId="8920"/>
    <cellStyle name="Обычный 2 2 2 2 2 5 2 2 2 6 2 3" xfId="8921"/>
    <cellStyle name="Обычный 2 2 2 2 2 5 2 2 2 6 2 4" xfId="8922"/>
    <cellStyle name="Обычный 2 2 2 2 2 5 2 2 2 6 2 5" xfId="8923"/>
    <cellStyle name="Обычный 2 2 2 2 2 5 2 2 2 6 2 6" xfId="8924"/>
    <cellStyle name="Обычный 2 2 2 2 2 5 2 2 2 6 2 7" xfId="8925"/>
    <cellStyle name="Обычный 2 2 2 2 2 5 2 2 2 6 2 8" xfId="8926"/>
    <cellStyle name="Обычный 2 2 2 2 2 5 2 2 2 6 2 9" xfId="8927"/>
    <cellStyle name="Обычный 2 2 2 2 2 5 2 2 2 6 3" xfId="8928"/>
    <cellStyle name="Обычный 2 2 2 2 2 5 2 2 2 6 3 2" xfId="8929"/>
    <cellStyle name="Обычный 2 2 2 2 2 5 2 2 2 6 3 3" xfId="8930"/>
    <cellStyle name="Обычный 2 2 2 2 2 5 2 2 2 6 3 4" xfId="8931"/>
    <cellStyle name="Обычный 2 2 2 2 2 5 2 2 2 6 3 5" xfId="8932"/>
    <cellStyle name="Обычный 2 2 2 2 2 5 2 2 2 6 3 6" xfId="8933"/>
    <cellStyle name="Обычный 2 2 2 2 2 5 2 2 2 6 3 7" xfId="8934"/>
    <cellStyle name="Обычный 2 2 2 2 2 5 2 2 2 6 3 8" xfId="8935"/>
    <cellStyle name="Обычный 2 2 2 2 2 5 2 2 2 6 4" xfId="8936"/>
    <cellStyle name="Обычный 2 2 2 2 2 5 2 2 2 6 4 2" xfId="8937"/>
    <cellStyle name="Обычный 2 2 2 2 2 5 2 2 2 6 4 3" xfId="8938"/>
    <cellStyle name="Обычный 2 2 2 2 2 5 2 2 2 6 4 4" xfId="8939"/>
    <cellStyle name="Обычный 2 2 2 2 2 5 2 2 2 6 4 5" xfId="8940"/>
    <cellStyle name="Обычный 2 2 2 2 2 5 2 2 2 6 4 6" xfId="8941"/>
    <cellStyle name="Обычный 2 2 2 2 2 5 2 2 2 6 4 7" xfId="8942"/>
    <cellStyle name="Обычный 2 2 2 2 2 5 2 2 2 6 4 8" xfId="8943"/>
    <cellStyle name="Обычный 2 2 2 2 2 5 2 2 2 6 5" xfId="8944"/>
    <cellStyle name="Обычный 2 2 2 2 2 5 2 2 2 6 5 2" xfId="8945"/>
    <cellStyle name="Обычный 2 2 2 2 2 5 2 2 2 6 5 3" xfId="8946"/>
    <cellStyle name="Обычный 2 2 2 2 2 5 2 2 2 6 5 4" xfId="8947"/>
    <cellStyle name="Обычный 2 2 2 2 2 5 2 2 2 6 5 5" xfId="8948"/>
    <cellStyle name="Обычный 2 2 2 2 2 5 2 2 2 6 5 6" xfId="8949"/>
    <cellStyle name="Обычный 2 2 2 2 2 5 2 2 2 6 5 7" xfId="8950"/>
    <cellStyle name="Обычный 2 2 2 2 2 5 2 2 2 6 5 8" xfId="8951"/>
    <cellStyle name="Обычный 2 2 2 2 2 5 2 2 2 6 6" xfId="8952"/>
    <cellStyle name="Обычный 2 2 2 2 2 5 2 2 2 6 6 2" xfId="8953"/>
    <cellStyle name="Обычный 2 2 2 2 2 5 2 2 2 6 6 3" xfId="8954"/>
    <cellStyle name="Обычный 2 2 2 2 2 5 2 2 2 6 6 4" xfId="8955"/>
    <cellStyle name="Обычный 2 2 2 2 2 5 2 2 2 6 6 5" xfId="8956"/>
    <cellStyle name="Обычный 2 2 2 2 2 5 2 2 2 6 6 6" xfId="8957"/>
    <cellStyle name="Обычный 2 2 2 2 2 5 2 2 2 6 6 7" xfId="8958"/>
    <cellStyle name="Обычный 2 2 2 2 2 5 2 2 2 6 6 8" xfId="8959"/>
    <cellStyle name="Обычный 2 2 2 2 2 5 2 2 2 6 7" xfId="8960"/>
    <cellStyle name="Обычный 2 2 2 2 2 5 2 2 2 6 7 2" xfId="8961"/>
    <cellStyle name="Обычный 2 2 2 2 2 5 2 2 2 6 7 3" xfId="8962"/>
    <cellStyle name="Обычный 2 2 2 2 2 5 2 2 2 6 7 4" xfId="8963"/>
    <cellStyle name="Обычный 2 2 2 2 2 5 2 2 2 6 7 5" xfId="8964"/>
    <cellStyle name="Обычный 2 2 2 2 2 5 2 2 2 6 7 6" xfId="8965"/>
    <cellStyle name="Обычный 2 2 2 2 2 5 2 2 2 6 7 7" xfId="8966"/>
    <cellStyle name="Обычный 2 2 2 2 2 5 2 2 2 6 7 8" xfId="8967"/>
    <cellStyle name="Обычный 2 2 2 2 2 5 2 2 2 6 8" xfId="8968"/>
    <cellStyle name="Обычный 2 2 2 2 2 5 2 2 2 6 8 2" xfId="8969"/>
    <cellStyle name="Обычный 2 2 2 2 2 5 2 2 2 6 8 3" xfId="8970"/>
    <cellStyle name="Обычный 2 2 2 2 2 5 2 2 2 6 8 4" xfId="8971"/>
    <cellStyle name="Обычный 2 2 2 2 2 5 2 2 2 6 8 5" xfId="8972"/>
    <cellStyle name="Обычный 2 2 2 2 2 5 2 2 2 6 8 6" xfId="8973"/>
    <cellStyle name="Обычный 2 2 2 2 2 5 2 2 2 6 8 7" xfId="8974"/>
    <cellStyle name="Обычный 2 2 2 2 2 5 2 2 2 6 8 8" xfId="8975"/>
    <cellStyle name="Обычный 2 2 2 2 2 5 2 2 2 6 9" xfId="8976"/>
    <cellStyle name="Обычный 2 2 2 2 2 5 2 2 2 7" xfId="8977"/>
    <cellStyle name="Обычный 2 2 2 2 2 5 2 2 2 7 10" xfId="8978"/>
    <cellStyle name="Обычный 2 2 2 2 2 5 2 2 2 7 11" xfId="8979"/>
    <cellStyle name="Обычный 2 2 2 2 2 5 2 2 2 7 12" xfId="8980"/>
    <cellStyle name="Обычный 2 2 2 2 2 5 2 2 2 7 13" xfId="8981"/>
    <cellStyle name="Обычный 2 2 2 2 2 5 2 2 2 7 14" xfId="8982"/>
    <cellStyle name="Обычный 2 2 2 2 2 5 2 2 2 7 15" xfId="8983"/>
    <cellStyle name="Обычный 2 2 2 2 2 5 2 2 2 7 16" xfId="8984"/>
    <cellStyle name="Обычный 2 2 2 2 2 5 2 2 2 7 17" xfId="8985"/>
    <cellStyle name="Обычный 2 2 2 2 2 5 2 2 2 7 18" xfId="8986"/>
    <cellStyle name="Обычный 2 2 2 2 2 5 2 2 2 7 19" xfId="8987"/>
    <cellStyle name="Обычный 2 2 2 2 2 5 2 2 2 7 2" xfId="8988"/>
    <cellStyle name="Обычный 2 2 2 2 2 5 2 2 2 7 2 2" xfId="8989"/>
    <cellStyle name="Обычный 2 2 2 2 2 5 2 2 2 7 2 3" xfId="8990"/>
    <cellStyle name="Обычный 2 2 2 2 2 5 2 2 2 7 2 4" xfId="8991"/>
    <cellStyle name="Обычный 2 2 2 2 2 5 2 2 2 7 2 5" xfId="8992"/>
    <cellStyle name="Обычный 2 2 2 2 2 5 2 2 2 7 2 6" xfId="8993"/>
    <cellStyle name="Обычный 2 2 2 2 2 5 2 2 2 7 2 7" xfId="8994"/>
    <cellStyle name="Обычный 2 2 2 2 2 5 2 2 2 7 2 8" xfId="8995"/>
    <cellStyle name="Обычный 2 2 2 2 2 5 2 2 2 7 3" xfId="8996"/>
    <cellStyle name="Обычный 2 2 2 2 2 5 2 2 2 7 3 2" xfId="8997"/>
    <cellStyle name="Обычный 2 2 2 2 2 5 2 2 2 7 3 3" xfId="8998"/>
    <cellStyle name="Обычный 2 2 2 2 2 5 2 2 2 7 3 4" xfId="8999"/>
    <cellStyle name="Обычный 2 2 2 2 2 5 2 2 2 7 3 5" xfId="9000"/>
    <cellStyle name="Обычный 2 2 2 2 2 5 2 2 2 7 3 6" xfId="9001"/>
    <cellStyle name="Обычный 2 2 2 2 2 5 2 2 2 7 3 7" xfId="9002"/>
    <cellStyle name="Обычный 2 2 2 2 2 5 2 2 2 7 3 8" xfId="9003"/>
    <cellStyle name="Обычный 2 2 2 2 2 5 2 2 2 7 4" xfId="9004"/>
    <cellStyle name="Обычный 2 2 2 2 2 5 2 2 2 7 4 2" xfId="9005"/>
    <cellStyle name="Обычный 2 2 2 2 2 5 2 2 2 7 4 3" xfId="9006"/>
    <cellStyle name="Обычный 2 2 2 2 2 5 2 2 2 7 4 4" xfId="9007"/>
    <cellStyle name="Обычный 2 2 2 2 2 5 2 2 2 7 4 5" xfId="9008"/>
    <cellStyle name="Обычный 2 2 2 2 2 5 2 2 2 7 4 6" xfId="9009"/>
    <cellStyle name="Обычный 2 2 2 2 2 5 2 2 2 7 4 7" xfId="9010"/>
    <cellStyle name="Обычный 2 2 2 2 2 5 2 2 2 7 4 8" xfId="9011"/>
    <cellStyle name="Обычный 2 2 2 2 2 5 2 2 2 7 5" xfId="9012"/>
    <cellStyle name="Обычный 2 2 2 2 2 5 2 2 2 7 5 2" xfId="9013"/>
    <cellStyle name="Обычный 2 2 2 2 2 5 2 2 2 7 5 3" xfId="9014"/>
    <cellStyle name="Обычный 2 2 2 2 2 5 2 2 2 7 5 4" xfId="9015"/>
    <cellStyle name="Обычный 2 2 2 2 2 5 2 2 2 7 5 5" xfId="9016"/>
    <cellStyle name="Обычный 2 2 2 2 2 5 2 2 2 7 5 6" xfId="9017"/>
    <cellStyle name="Обычный 2 2 2 2 2 5 2 2 2 7 5 7" xfId="9018"/>
    <cellStyle name="Обычный 2 2 2 2 2 5 2 2 2 7 5 8" xfId="9019"/>
    <cellStyle name="Обычный 2 2 2 2 2 5 2 2 2 7 6" xfId="9020"/>
    <cellStyle name="Обычный 2 2 2 2 2 5 2 2 2 7 6 2" xfId="9021"/>
    <cellStyle name="Обычный 2 2 2 2 2 5 2 2 2 7 6 3" xfId="9022"/>
    <cellStyle name="Обычный 2 2 2 2 2 5 2 2 2 7 6 4" xfId="9023"/>
    <cellStyle name="Обычный 2 2 2 2 2 5 2 2 2 7 6 5" xfId="9024"/>
    <cellStyle name="Обычный 2 2 2 2 2 5 2 2 2 7 6 6" xfId="9025"/>
    <cellStyle name="Обычный 2 2 2 2 2 5 2 2 2 7 6 7" xfId="9026"/>
    <cellStyle name="Обычный 2 2 2 2 2 5 2 2 2 7 6 8" xfId="9027"/>
    <cellStyle name="Обычный 2 2 2 2 2 5 2 2 2 7 7" xfId="9028"/>
    <cellStyle name="Обычный 2 2 2 2 2 5 2 2 2 7 7 2" xfId="9029"/>
    <cellStyle name="Обычный 2 2 2 2 2 5 2 2 2 7 7 3" xfId="9030"/>
    <cellStyle name="Обычный 2 2 2 2 2 5 2 2 2 7 7 4" xfId="9031"/>
    <cellStyle name="Обычный 2 2 2 2 2 5 2 2 2 7 7 5" xfId="9032"/>
    <cellStyle name="Обычный 2 2 2 2 2 5 2 2 2 7 7 6" xfId="9033"/>
    <cellStyle name="Обычный 2 2 2 2 2 5 2 2 2 7 7 7" xfId="9034"/>
    <cellStyle name="Обычный 2 2 2 2 2 5 2 2 2 7 7 8" xfId="9035"/>
    <cellStyle name="Обычный 2 2 2 2 2 5 2 2 2 7 8" xfId="9036"/>
    <cellStyle name="Обычный 2 2 2 2 2 5 2 2 2 7 8 2" xfId="9037"/>
    <cellStyle name="Обычный 2 2 2 2 2 5 2 2 2 7 8 3" xfId="9038"/>
    <cellStyle name="Обычный 2 2 2 2 2 5 2 2 2 7 8 4" xfId="9039"/>
    <cellStyle name="Обычный 2 2 2 2 2 5 2 2 2 7 8 5" xfId="9040"/>
    <cellStyle name="Обычный 2 2 2 2 2 5 2 2 2 7 8 6" xfId="9041"/>
    <cellStyle name="Обычный 2 2 2 2 2 5 2 2 2 7 8 7" xfId="9042"/>
    <cellStyle name="Обычный 2 2 2 2 2 5 2 2 2 7 8 8" xfId="9043"/>
    <cellStyle name="Обычный 2 2 2 2 2 5 2 2 2 7 9" xfId="9044"/>
    <cellStyle name="Обычный 2 2 2 2 2 5 2 2 2 8" xfId="9045"/>
    <cellStyle name="Обычный 2 2 2 2 2 5 2 2 2 8 2" xfId="9046"/>
    <cellStyle name="Обычный 2 2 2 2 2 5 2 2 2 8 3" xfId="9047"/>
    <cellStyle name="Обычный 2 2 2 2 2 5 2 2 2 8 4" xfId="9048"/>
    <cellStyle name="Обычный 2 2 2 2 2 5 2 2 2 8 5" xfId="9049"/>
    <cellStyle name="Обычный 2 2 2 2 2 5 2 2 2 8 6" xfId="9050"/>
    <cellStyle name="Обычный 2 2 2 2 2 5 2 2 2 8 7" xfId="9051"/>
    <cellStyle name="Обычный 2 2 2 2 2 5 2 2 2 8 8" xfId="9052"/>
    <cellStyle name="Обычный 2 2 2 2 2 5 2 2 2 8 9" xfId="9053"/>
    <cellStyle name="Обычный 2 2 2 2 2 5 2 2 2 9" xfId="9054"/>
    <cellStyle name="Обычный 2 2 2 2 2 5 2 2 2 9 2" xfId="9055"/>
    <cellStyle name="Обычный 2 2 2 2 2 5 2 2 2 9 3" xfId="9056"/>
    <cellStyle name="Обычный 2 2 2 2 2 5 2 2 2 9 4" xfId="9057"/>
    <cellStyle name="Обычный 2 2 2 2 2 5 2 2 2 9 5" xfId="9058"/>
    <cellStyle name="Обычный 2 2 2 2 2 5 2 2 2 9 6" xfId="9059"/>
    <cellStyle name="Обычный 2 2 2 2 2 5 2 2 2 9 7" xfId="9060"/>
    <cellStyle name="Обычный 2 2 2 2 2 5 2 2 2 9 8" xfId="9061"/>
    <cellStyle name="Обычный 2 2 2 2 2 5 2 2 20" xfId="9062"/>
    <cellStyle name="Обычный 2 2 2 2 2 5 2 2 21" xfId="9063"/>
    <cellStyle name="Обычный 2 2 2 2 2 5 2 2 22" xfId="9064"/>
    <cellStyle name="Обычный 2 2 2 2 2 5 2 2 23" xfId="9065"/>
    <cellStyle name="Обычный 2 2 2 2 2 5 2 2 24" xfId="9066"/>
    <cellStyle name="Обычный 2 2 2 2 2 5 2 2 25" xfId="9067"/>
    <cellStyle name="Обычный 2 2 2 2 2 5 2 2 26" xfId="9068"/>
    <cellStyle name="Обычный 2 2 2 2 2 5 2 2 3" xfId="9069"/>
    <cellStyle name="Обычный 2 2 2 2 2 5 2 2 3 10" xfId="9070"/>
    <cellStyle name="Обычный 2 2 2 2 2 5 2 2 3 10 2" xfId="9071"/>
    <cellStyle name="Обычный 2 2 2 2 2 5 2 2 3 10 3" xfId="9072"/>
    <cellStyle name="Обычный 2 2 2 2 2 5 2 2 3 10 4" xfId="9073"/>
    <cellStyle name="Обычный 2 2 2 2 2 5 2 2 3 10 5" xfId="9074"/>
    <cellStyle name="Обычный 2 2 2 2 2 5 2 2 3 10 6" xfId="9075"/>
    <cellStyle name="Обычный 2 2 2 2 2 5 2 2 3 10 7" xfId="9076"/>
    <cellStyle name="Обычный 2 2 2 2 2 5 2 2 3 10 8" xfId="9077"/>
    <cellStyle name="Обычный 2 2 2 2 2 5 2 2 3 11" xfId="9078"/>
    <cellStyle name="Обычный 2 2 2 2 2 5 2 2 3 12" xfId="9079"/>
    <cellStyle name="Обычный 2 2 2 2 2 5 2 2 3 13" xfId="9080"/>
    <cellStyle name="Обычный 2 2 2 2 2 5 2 2 3 14" xfId="9081"/>
    <cellStyle name="Обычный 2 2 2 2 2 5 2 2 3 15" xfId="9082"/>
    <cellStyle name="Обычный 2 2 2 2 2 5 2 2 3 16" xfId="9083"/>
    <cellStyle name="Обычный 2 2 2 2 2 5 2 2 3 17" xfId="9084"/>
    <cellStyle name="Обычный 2 2 2 2 2 5 2 2 3 18" xfId="9085"/>
    <cellStyle name="Обычный 2 2 2 2 2 5 2 2 3 19" xfId="9086"/>
    <cellStyle name="Обычный 2 2 2 2 2 5 2 2 3 2" xfId="9087"/>
    <cellStyle name="Обычный 2 2 2 2 2 5 2 2 3 2 10" xfId="9088"/>
    <cellStyle name="Обычный 2 2 2 2 2 5 2 2 3 2 11" xfId="9089"/>
    <cellStyle name="Обычный 2 2 2 2 2 5 2 2 3 2 12" xfId="9090"/>
    <cellStyle name="Обычный 2 2 2 2 2 5 2 2 3 2 13" xfId="9091"/>
    <cellStyle name="Обычный 2 2 2 2 2 5 2 2 3 2 14" xfId="9092"/>
    <cellStyle name="Обычный 2 2 2 2 2 5 2 2 3 2 15" xfId="9093"/>
    <cellStyle name="Обычный 2 2 2 2 2 5 2 2 3 2 16" xfId="9094"/>
    <cellStyle name="Обычный 2 2 2 2 2 5 2 2 3 2 17" xfId="9095"/>
    <cellStyle name="Обычный 2 2 2 2 2 5 2 2 3 2 18" xfId="9096"/>
    <cellStyle name="Обычный 2 2 2 2 2 5 2 2 3 2 19" xfId="9097"/>
    <cellStyle name="Обычный 2 2 2 2 2 5 2 2 3 2 2" xfId="9098"/>
    <cellStyle name="Обычный 2 2 2 2 2 5 2 2 3 2 2 2" xfId="9099"/>
    <cellStyle name="Обычный 2 2 2 2 2 5 2 2 3 2 2 3" xfId="9100"/>
    <cellStyle name="Обычный 2 2 2 2 2 5 2 2 3 2 2 4" xfId="9101"/>
    <cellStyle name="Обычный 2 2 2 2 2 5 2 2 3 2 2 5" xfId="9102"/>
    <cellStyle name="Обычный 2 2 2 2 2 5 2 2 3 2 2 6" xfId="9103"/>
    <cellStyle name="Обычный 2 2 2 2 2 5 2 2 3 2 2 7" xfId="9104"/>
    <cellStyle name="Обычный 2 2 2 2 2 5 2 2 3 2 2 8" xfId="9105"/>
    <cellStyle name="Обычный 2 2 2 2 2 5 2 2 3 2 2 9" xfId="9106"/>
    <cellStyle name="Обычный 2 2 2 2 2 5 2 2 3 2 3" xfId="9107"/>
    <cellStyle name="Обычный 2 2 2 2 2 5 2 2 3 2 3 2" xfId="9108"/>
    <cellStyle name="Обычный 2 2 2 2 2 5 2 2 3 2 3 3" xfId="9109"/>
    <cellStyle name="Обычный 2 2 2 2 2 5 2 2 3 2 3 4" xfId="9110"/>
    <cellStyle name="Обычный 2 2 2 2 2 5 2 2 3 2 3 5" xfId="9111"/>
    <cellStyle name="Обычный 2 2 2 2 2 5 2 2 3 2 3 6" xfId="9112"/>
    <cellStyle name="Обычный 2 2 2 2 2 5 2 2 3 2 3 7" xfId="9113"/>
    <cellStyle name="Обычный 2 2 2 2 2 5 2 2 3 2 3 8" xfId="9114"/>
    <cellStyle name="Обычный 2 2 2 2 2 5 2 2 3 2 4" xfId="9115"/>
    <cellStyle name="Обычный 2 2 2 2 2 5 2 2 3 2 4 2" xfId="9116"/>
    <cellStyle name="Обычный 2 2 2 2 2 5 2 2 3 2 4 3" xfId="9117"/>
    <cellStyle name="Обычный 2 2 2 2 2 5 2 2 3 2 4 4" xfId="9118"/>
    <cellStyle name="Обычный 2 2 2 2 2 5 2 2 3 2 4 5" xfId="9119"/>
    <cellStyle name="Обычный 2 2 2 2 2 5 2 2 3 2 4 6" xfId="9120"/>
    <cellStyle name="Обычный 2 2 2 2 2 5 2 2 3 2 4 7" xfId="9121"/>
    <cellStyle name="Обычный 2 2 2 2 2 5 2 2 3 2 4 8" xfId="9122"/>
    <cellStyle name="Обычный 2 2 2 2 2 5 2 2 3 2 5" xfId="9123"/>
    <cellStyle name="Обычный 2 2 2 2 2 5 2 2 3 2 5 2" xfId="9124"/>
    <cellStyle name="Обычный 2 2 2 2 2 5 2 2 3 2 5 3" xfId="9125"/>
    <cellStyle name="Обычный 2 2 2 2 2 5 2 2 3 2 5 4" xfId="9126"/>
    <cellStyle name="Обычный 2 2 2 2 2 5 2 2 3 2 5 5" xfId="9127"/>
    <cellStyle name="Обычный 2 2 2 2 2 5 2 2 3 2 5 6" xfId="9128"/>
    <cellStyle name="Обычный 2 2 2 2 2 5 2 2 3 2 5 7" xfId="9129"/>
    <cellStyle name="Обычный 2 2 2 2 2 5 2 2 3 2 5 8" xfId="9130"/>
    <cellStyle name="Обычный 2 2 2 2 2 5 2 2 3 2 6" xfId="9131"/>
    <cellStyle name="Обычный 2 2 2 2 2 5 2 2 3 2 6 2" xfId="9132"/>
    <cellStyle name="Обычный 2 2 2 2 2 5 2 2 3 2 6 3" xfId="9133"/>
    <cellStyle name="Обычный 2 2 2 2 2 5 2 2 3 2 6 4" xfId="9134"/>
    <cellStyle name="Обычный 2 2 2 2 2 5 2 2 3 2 6 5" xfId="9135"/>
    <cellStyle name="Обычный 2 2 2 2 2 5 2 2 3 2 6 6" xfId="9136"/>
    <cellStyle name="Обычный 2 2 2 2 2 5 2 2 3 2 6 7" xfId="9137"/>
    <cellStyle name="Обычный 2 2 2 2 2 5 2 2 3 2 6 8" xfId="9138"/>
    <cellStyle name="Обычный 2 2 2 2 2 5 2 2 3 2 7" xfId="9139"/>
    <cellStyle name="Обычный 2 2 2 2 2 5 2 2 3 2 7 2" xfId="9140"/>
    <cellStyle name="Обычный 2 2 2 2 2 5 2 2 3 2 7 3" xfId="9141"/>
    <cellStyle name="Обычный 2 2 2 2 2 5 2 2 3 2 7 4" xfId="9142"/>
    <cellStyle name="Обычный 2 2 2 2 2 5 2 2 3 2 7 5" xfId="9143"/>
    <cellStyle name="Обычный 2 2 2 2 2 5 2 2 3 2 7 6" xfId="9144"/>
    <cellStyle name="Обычный 2 2 2 2 2 5 2 2 3 2 7 7" xfId="9145"/>
    <cellStyle name="Обычный 2 2 2 2 2 5 2 2 3 2 7 8" xfId="9146"/>
    <cellStyle name="Обычный 2 2 2 2 2 5 2 2 3 2 8" xfId="9147"/>
    <cellStyle name="Обычный 2 2 2 2 2 5 2 2 3 2 8 2" xfId="9148"/>
    <cellStyle name="Обычный 2 2 2 2 2 5 2 2 3 2 8 3" xfId="9149"/>
    <cellStyle name="Обычный 2 2 2 2 2 5 2 2 3 2 8 4" xfId="9150"/>
    <cellStyle name="Обычный 2 2 2 2 2 5 2 2 3 2 8 5" xfId="9151"/>
    <cellStyle name="Обычный 2 2 2 2 2 5 2 2 3 2 8 6" xfId="9152"/>
    <cellStyle name="Обычный 2 2 2 2 2 5 2 2 3 2 8 7" xfId="9153"/>
    <cellStyle name="Обычный 2 2 2 2 2 5 2 2 3 2 8 8" xfId="9154"/>
    <cellStyle name="Обычный 2 2 2 2 2 5 2 2 3 2 9" xfId="9155"/>
    <cellStyle name="Обычный 2 2 2 2 2 5 2 2 3 20" xfId="9156"/>
    <cellStyle name="Обычный 2 2 2 2 2 5 2 2 3 21" xfId="9157"/>
    <cellStyle name="Обычный 2 2 2 2 2 5 2 2 3 22" xfId="9158"/>
    <cellStyle name="Обычный 2 2 2 2 2 5 2 2 3 23" xfId="9159"/>
    <cellStyle name="Обычный 2 2 2 2 2 5 2 2 3 3" xfId="9160"/>
    <cellStyle name="Обычный 2 2 2 2 2 5 2 2 3 3 10" xfId="9161"/>
    <cellStyle name="Обычный 2 2 2 2 2 5 2 2 3 3 11" xfId="9162"/>
    <cellStyle name="Обычный 2 2 2 2 2 5 2 2 3 3 12" xfId="9163"/>
    <cellStyle name="Обычный 2 2 2 2 2 5 2 2 3 3 13" xfId="9164"/>
    <cellStyle name="Обычный 2 2 2 2 2 5 2 2 3 3 14" xfId="9165"/>
    <cellStyle name="Обычный 2 2 2 2 2 5 2 2 3 3 15" xfId="9166"/>
    <cellStyle name="Обычный 2 2 2 2 2 5 2 2 3 3 16" xfId="9167"/>
    <cellStyle name="Обычный 2 2 2 2 2 5 2 2 3 3 17" xfId="9168"/>
    <cellStyle name="Обычный 2 2 2 2 2 5 2 2 3 3 18" xfId="9169"/>
    <cellStyle name="Обычный 2 2 2 2 2 5 2 2 3 3 19" xfId="9170"/>
    <cellStyle name="Обычный 2 2 2 2 2 5 2 2 3 3 2" xfId="9171"/>
    <cellStyle name="Обычный 2 2 2 2 2 5 2 2 3 3 2 2" xfId="9172"/>
    <cellStyle name="Обычный 2 2 2 2 2 5 2 2 3 3 2 3" xfId="9173"/>
    <cellStyle name="Обычный 2 2 2 2 2 5 2 2 3 3 2 4" xfId="9174"/>
    <cellStyle name="Обычный 2 2 2 2 2 5 2 2 3 3 2 5" xfId="9175"/>
    <cellStyle name="Обычный 2 2 2 2 2 5 2 2 3 3 2 6" xfId="9176"/>
    <cellStyle name="Обычный 2 2 2 2 2 5 2 2 3 3 2 7" xfId="9177"/>
    <cellStyle name="Обычный 2 2 2 2 2 5 2 2 3 3 2 8" xfId="9178"/>
    <cellStyle name="Обычный 2 2 2 2 2 5 2 2 3 3 3" xfId="9179"/>
    <cellStyle name="Обычный 2 2 2 2 2 5 2 2 3 3 3 2" xfId="9180"/>
    <cellStyle name="Обычный 2 2 2 2 2 5 2 2 3 3 3 3" xfId="9181"/>
    <cellStyle name="Обычный 2 2 2 2 2 5 2 2 3 3 3 4" xfId="9182"/>
    <cellStyle name="Обычный 2 2 2 2 2 5 2 2 3 3 3 5" xfId="9183"/>
    <cellStyle name="Обычный 2 2 2 2 2 5 2 2 3 3 3 6" xfId="9184"/>
    <cellStyle name="Обычный 2 2 2 2 2 5 2 2 3 3 3 7" xfId="9185"/>
    <cellStyle name="Обычный 2 2 2 2 2 5 2 2 3 3 3 8" xfId="9186"/>
    <cellStyle name="Обычный 2 2 2 2 2 5 2 2 3 3 4" xfId="9187"/>
    <cellStyle name="Обычный 2 2 2 2 2 5 2 2 3 3 4 2" xfId="9188"/>
    <cellStyle name="Обычный 2 2 2 2 2 5 2 2 3 3 4 3" xfId="9189"/>
    <cellStyle name="Обычный 2 2 2 2 2 5 2 2 3 3 4 4" xfId="9190"/>
    <cellStyle name="Обычный 2 2 2 2 2 5 2 2 3 3 4 5" xfId="9191"/>
    <cellStyle name="Обычный 2 2 2 2 2 5 2 2 3 3 4 6" xfId="9192"/>
    <cellStyle name="Обычный 2 2 2 2 2 5 2 2 3 3 4 7" xfId="9193"/>
    <cellStyle name="Обычный 2 2 2 2 2 5 2 2 3 3 4 8" xfId="9194"/>
    <cellStyle name="Обычный 2 2 2 2 2 5 2 2 3 3 5" xfId="9195"/>
    <cellStyle name="Обычный 2 2 2 2 2 5 2 2 3 3 5 2" xfId="9196"/>
    <cellStyle name="Обычный 2 2 2 2 2 5 2 2 3 3 5 3" xfId="9197"/>
    <cellStyle name="Обычный 2 2 2 2 2 5 2 2 3 3 5 4" xfId="9198"/>
    <cellStyle name="Обычный 2 2 2 2 2 5 2 2 3 3 5 5" xfId="9199"/>
    <cellStyle name="Обычный 2 2 2 2 2 5 2 2 3 3 5 6" xfId="9200"/>
    <cellStyle name="Обычный 2 2 2 2 2 5 2 2 3 3 5 7" xfId="9201"/>
    <cellStyle name="Обычный 2 2 2 2 2 5 2 2 3 3 5 8" xfId="9202"/>
    <cellStyle name="Обычный 2 2 2 2 2 5 2 2 3 3 6" xfId="9203"/>
    <cellStyle name="Обычный 2 2 2 2 2 5 2 2 3 3 6 2" xfId="9204"/>
    <cellStyle name="Обычный 2 2 2 2 2 5 2 2 3 3 6 3" xfId="9205"/>
    <cellStyle name="Обычный 2 2 2 2 2 5 2 2 3 3 6 4" xfId="9206"/>
    <cellStyle name="Обычный 2 2 2 2 2 5 2 2 3 3 6 5" xfId="9207"/>
    <cellStyle name="Обычный 2 2 2 2 2 5 2 2 3 3 6 6" xfId="9208"/>
    <cellStyle name="Обычный 2 2 2 2 2 5 2 2 3 3 6 7" xfId="9209"/>
    <cellStyle name="Обычный 2 2 2 2 2 5 2 2 3 3 6 8" xfId="9210"/>
    <cellStyle name="Обычный 2 2 2 2 2 5 2 2 3 3 7" xfId="9211"/>
    <cellStyle name="Обычный 2 2 2 2 2 5 2 2 3 3 7 2" xfId="9212"/>
    <cellStyle name="Обычный 2 2 2 2 2 5 2 2 3 3 7 3" xfId="9213"/>
    <cellStyle name="Обычный 2 2 2 2 2 5 2 2 3 3 7 4" xfId="9214"/>
    <cellStyle name="Обычный 2 2 2 2 2 5 2 2 3 3 7 5" xfId="9215"/>
    <cellStyle name="Обычный 2 2 2 2 2 5 2 2 3 3 7 6" xfId="9216"/>
    <cellStyle name="Обычный 2 2 2 2 2 5 2 2 3 3 7 7" xfId="9217"/>
    <cellStyle name="Обычный 2 2 2 2 2 5 2 2 3 3 7 8" xfId="9218"/>
    <cellStyle name="Обычный 2 2 2 2 2 5 2 2 3 3 8" xfId="9219"/>
    <cellStyle name="Обычный 2 2 2 2 2 5 2 2 3 3 8 2" xfId="9220"/>
    <cellStyle name="Обычный 2 2 2 2 2 5 2 2 3 3 8 3" xfId="9221"/>
    <cellStyle name="Обычный 2 2 2 2 2 5 2 2 3 3 8 4" xfId="9222"/>
    <cellStyle name="Обычный 2 2 2 2 2 5 2 2 3 3 8 5" xfId="9223"/>
    <cellStyle name="Обычный 2 2 2 2 2 5 2 2 3 3 8 6" xfId="9224"/>
    <cellStyle name="Обычный 2 2 2 2 2 5 2 2 3 3 8 7" xfId="9225"/>
    <cellStyle name="Обычный 2 2 2 2 2 5 2 2 3 3 8 8" xfId="9226"/>
    <cellStyle name="Обычный 2 2 2 2 2 5 2 2 3 3 9" xfId="9227"/>
    <cellStyle name="Обычный 2 2 2 2 2 5 2 2 3 4" xfId="9228"/>
    <cellStyle name="Обычный 2 2 2 2 2 5 2 2 3 4 2" xfId="9229"/>
    <cellStyle name="Обычный 2 2 2 2 2 5 2 2 3 4 3" xfId="9230"/>
    <cellStyle name="Обычный 2 2 2 2 2 5 2 2 3 4 4" xfId="9231"/>
    <cellStyle name="Обычный 2 2 2 2 2 5 2 2 3 4 5" xfId="9232"/>
    <cellStyle name="Обычный 2 2 2 2 2 5 2 2 3 4 6" xfId="9233"/>
    <cellStyle name="Обычный 2 2 2 2 2 5 2 2 3 4 7" xfId="9234"/>
    <cellStyle name="Обычный 2 2 2 2 2 5 2 2 3 4 8" xfId="9235"/>
    <cellStyle name="Обычный 2 2 2 2 2 5 2 2 3 4 9" xfId="9236"/>
    <cellStyle name="Обычный 2 2 2 2 2 5 2 2 3 5" xfId="9237"/>
    <cellStyle name="Обычный 2 2 2 2 2 5 2 2 3 5 2" xfId="9238"/>
    <cellStyle name="Обычный 2 2 2 2 2 5 2 2 3 5 3" xfId="9239"/>
    <cellStyle name="Обычный 2 2 2 2 2 5 2 2 3 5 4" xfId="9240"/>
    <cellStyle name="Обычный 2 2 2 2 2 5 2 2 3 5 5" xfId="9241"/>
    <cellStyle name="Обычный 2 2 2 2 2 5 2 2 3 5 6" xfId="9242"/>
    <cellStyle name="Обычный 2 2 2 2 2 5 2 2 3 5 7" xfId="9243"/>
    <cellStyle name="Обычный 2 2 2 2 2 5 2 2 3 5 8" xfId="9244"/>
    <cellStyle name="Обычный 2 2 2 2 2 5 2 2 3 6" xfId="9245"/>
    <cellStyle name="Обычный 2 2 2 2 2 5 2 2 3 6 2" xfId="9246"/>
    <cellStyle name="Обычный 2 2 2 2 2 5 2 2 3 6 3" xfId="9247"/>
    <cellStyle name="Обычный 2 2 2 2 2 5 2 2 3 6 4" xfId="9248"/>
    <cellStyle name="Обычный 2 2 2 2 2 5 2 2 3 6 5" xfId="9249"/>
    <cellStyle name="Обычный 2 2 2 2 2 5 2 2 3 6 6" xfId="9250"/>
    <cellStyle name="Обычный 2 2 2 2 2 5 2 2 3 6 7" xfId="9251"/>
    <cellStyle name="Обычный 2 2 2 2 2 5 2 2 3 6 8" xfId="9252"/>
    <cellStyle name="Обычный 2 2 2 2 2 5 2 2 3 7" xfId="9253"/>
    <cellStyle name="Обычный 2 2 2 2 2 5 2 2 3 7 2" xfId="9254"/>
    <cellStyle name="Обычный 2 2 2 2 2 5 2 2 3 7 3" xfId="9255"/>
    <cellStyle name="Обычный 2 2 2 2 2 5 2 2 3 7 4" xfId="9256"/>
    <cellStyle name="Обычный 2 2 2 2 2 5 2 2 3 7 5" xfId="9257"/>
    <cellStyle name="Обычный 2 2 2 2 2 5 2 2 3 7 6" xfId="9258"/>
    <cellStyle name="Обычный 2 2 2 2 2 5 2 2 3 7 7" xfId="9259"/>
    <cellStyle name="Обычный 2 2 2 2 2 5 2 2 3 7 8" xfId="9260"/>
    <cellStyle name="Обычный 2 2 2 2 2 5 2 2 3 8" xfId="9261"/>
    <cellStyle name="Обычный 2 2 2 2 2 5 2 2 3 8 2" xfId="9262"/>
    <cellStyle name="Обычный 2 2 2 2 2 5 2 2 3 8 3" xfId="9263"/>
    <cellStyle name="Обычный 2 2 2 2 2 5 2 2 3 8 4" xfId="9264"/>
    <cellStyle name="Обычный 2 2 2 2 2 5 2 2 3 8 5" xfId="9265"/>
    <cellStyle name="Обычный 2 2 2 2 2 5 2 2 3 8 6" xfId="9266"/>
    <cellStyle name="Обычный 2 2 2 2 2 5 2 2 3 8 7" xfId="9267"/>
    <cellStyle name="Обычный 2 2 2 2 2 5 2 2 3 8 8" xfId="9268"/>
    <cellStyle name="Обычный 2 2 2 2 2 5 2 2 3 9" xfId="9269"/>
    <cellStyle name="Обычный 2 2 2 2 2 5 2 2 3 9 2" xfId="9270"/>
    <cellStyle name="Обычный 2 2 2 2 2 5 2 2 3 9 3" xfId="9271"/>
    <cellStyle name="Обычный 2 2 2 2 2 5 2 2 3 9 4" xfId="9272"/>
    <cellStyle name="Обычный 2 2 2 2 2 5 2 2 3 9 5" xfId="9273"/>
    <cellStyle name="Обычный 2 2 2 2 2 5 2 2 3 9 6" xfId="9274"/>
    <cellStyle name="Обычный 2 2 2 2 2 5 2 2 3 9 7" xfId="9275"/>
    <cellStyle name="Обычный 2 2 2 2 2 5 2 2 3 9 8" xfId="9276"/>
    <cellStyle name="Обычный 2 2 2 2 2 5 2 2 4" xfId="9277"/>
    <cellStyle name="Обычный 2 2 2 2 2 5 2 2 4 10" xfId="9278"/>
    <cellStyle name="Обычный 2 2 2 2 2 5 2 2 4 10 2" xfId="9279"/>
    <cellStyle name="Обычный 2 2 2 2 2 5 2 2 4 10 3" xfId="9280"/>
    <cellStyle name="Обычный 2 2 2 2 2 5 2 2 4 10 4" xfId="9281"/>
    <cellStyle name="Обычный 2 2 2 2 2 5 2 2 4 10 5" xfId="9282"/>
    <cellStyle name="Обычный 2 2 2 2 2 5 2 2 4 10 6" xfId="9283"/>
    <cellStyle name="Обычный 2 2 2 2 2 5 2 2 4 10 7" xfId="9284"/>
    <cellStyle name="Обычный 2 2 2 2 2 5 2 2 4 10 8" xfId="9285"/>
    <cellStyle name="Обычный 2 2 2 2 2 5 2 2 4 11" xfId="9286"/>
    <cellStyle name="Обычный 2 2 2 2 2 5 2 2 4 11 2" xfId="9287"/>
    <cellStyle name="Обычный 2 2 2 2 2 5 2 2 4 11 3" xfId="9288"/>
    <cellStyle name="Обычный 2 2 2 2 2 5 2 2 4 11 4" xfId="9289"/>
    <cellStyle name="Обычный 2 2 2 2 2 5 2 2 4 11 5" xfId="9290"/>
    <cellStyle name="Обычный 2 2 2 2 2 5 2 2 4 11 6" xfId="9291"/>
    <cellStyle name="Обычный 2 2 2 2 2 5 2 2 4 11 7" xfId="9292"/>
    <cellStyle name="Обычный 2 2 2 2 2 5 2 2 4 11 8" xfId="9293"/>
    <cellStyle name="Обычный 2 2 2 2 2 5 2 2 4 12" xfId="9294"/>
    <cellStyle name="Обычный 2 2 2 2 2 5 2 2 4 13" xfId="9295"/>
    <cellStyle name="Обычный 2 2 2 2 2 5 2 2 4 14" xfId="9296"/>
    <cellStyle name="Обычный 2 2 2 2 2 5 2 2 4 15" xfId="9297"/>
    <cellStyle name="Обычный 2 2 2 2 2 5 2 2 4 16" xfId="9298"/>
    <cellStyle name="Обычный 2 2 2 2 2 5 2 2 4 17" xfId="9299"/>
    <cellStyle name="Обычный 2 2 2 2 2 5 2 2 4 18" xfId="9300"/>
    <cellStyle name="Обычный 2 2 2 2 2 5 2 2 4 19" xfId="9301"/>
    <cellStyle name="Обычный 2 2 2 2 2 5 2 2 4 2" xfId="9302"/>
    <cellStyle name="Обычный 2 2 2 2 2 5 2 2 4 2 10" xfId="9303"/>
    <cellStyle name="Обычный 2 2 2 2 2 5 2 2 4 2 10 2" xfId="9304"/>
    <cellStyle name="Обычный 2 2 2 2 2 5 2 2 4 2 10 3" xfId="9305"/>
    <cellStyle name="Обычный 2 2 2 2 2 5 2 2 4 2 10 4" xfId="9306"/>
    <cellStyle name="Обычный 2 2 2 2 2 5 2 2 4 2 10 5" xfId="9307"/>
    <cellStyle name="Обычный 2 2 2 2 2 5 2 2 4 2 10 6" xfId="9308"/>
    <cellStyle name="Обычный 2 2 2 2 2 5 2 2 4 2 10 7" xfId="9309"/>
    <cellStyle name="Обычный 2 2 2 2 2 5 2 2 4 2 10 8" xfId="9310"/>
    <cellStyle name="Обычный 2 2 2 2 2 5 2 2 4 2 11" xfId="9311"/>
    <cellStyle name="Обычный 2 2 2 2 2 5 2 2 4 2 12" xfId="9312"/>
    <cellStyle name="Обычный 2 2 2 2 2 5 2 2 4 2 13" xfId="9313"/>
    <cellStyle name="Обычный 2 2 2 2 2 5 2 2 4 2 14" xfId="9314"/>
    <cellStyle name="Обычный 2 2 2 2 2 5 2 2 4 2 15" xfId="9315"/>
    <cellStyle name="Обычный 2 2 2 2 2 5 2 2 4 2 16" xfId="9316"/>
    <cellStyle name="Обычный 2 2 2 2 2 5 2 2 4 2 17" xfId="9317"/>
    <cellStyle name="Обычный 2 2 2 2 2 5 2 2 4 2 18" xfId="9318"/>
    <cellStyle name="Обычный 2 2 2 2 2 5 2 2 4 2 19" xfId="9319"/>
    <cellStyle name="Обычный 2 2 2 2 2 5 2 2 4 2 2" xfId="9320"/>
    <cellStyle name="Обычный 2 2 2 2 2 5 2 2 4 2 2 10" xfId="9321"/>
    <cellStyle name="Обычный 2 2 2 2 2 5 2 2 4 2 2 11" xfId="9322"/>
    <cellStyle name="Обычный 2 2 2 2 2 5 2 2 4 2 2 12" xfId="9323"/>
    <cellStyle name="Обычный 2 2 2 2 2 5 2 2 4 2 2 13" xfId="9324"/>
    <cellStyle name="Обычный 2 2 2 2 2 5 2 2 4 2 2 14" xfId="9325"/>
    <cellStyle name="Обычный 2 2 2 2 2 5 2 2 4 2 2 15" xfId="9326"/>
    <cellStyle name="Обычный 2 2 2 2 2 5 2 2 4 2 2 16" xfId="9327"/>
    <cellStyle name="Обычный 2 2 2 2 2 5 2 2 4 2 2 17" xfId="9328"/>
    <cellStyle name="Обычный 2 2 2 2 2 5 2 2 4 2 2 18" xfId="9329"/>
    <cellStyle name="Обычный 2 2 2 2 2 5 2 2 4 2 2 19" xfId="9330"/>
    <cellStyle name="Обычный 2 2 2 2 2 5 2 2 4 2 2 2" xfId="9331"/>
    <cellStyle name="Обычный 2 2 2 2 2 5 2 2 4 2 2 2 2" xfId="9332"/>
    <cellStyle name="Обычный 2 2 2 2 2 5 2 2 4 2 2 2 3" xfId="9333"/>
    <cellStyle name="Обычный 2 2 2 2 2 5 2 2 4 2 2 2 4" xfId="9334"/>
    <cellStyle name="Обычный 2 2 2 2 2 5 2 2 4 2 2 2 5" xfId="9335"/>
    <cellStyle name="Обычный 2 2 2 2 2 5 2 2 4 2 2 2 6" xfId="9336"/>
    <cellStyle name="Обычный 2 2 2 2 2 5 2 2 4 2 2 2 7" xfId="9337"/>
    <cellStyle name="Обычный 2 2 2 2 2 5 2 2 4 2 2 2 8" xfId="9338"/>
    <cellStyle name="Обычный 2 2 2 2 2 5 2 2 4 2 2 3" xfId="9339"/>
    <cellStyle name="Обычный 2 2 2 2 2 5 2 2 4 2 2 3 2" xfId="9340"/>
    <cellStyle name="Обычный 2 2 2 2 2 5 2 2 4 2 2 3 3" xfId="9341"/>
    <cellStyle name="Обычный 2 2 2 2 2 5 2 2 4 2 2 3 4" xfId="9342"/>
    <cellStyle name="Обычный 2 2 2 2 2 5 2 2 4 2 2 3 5" xfId="9343"/>
    <cellStyle name="Обычный 2 2 2 2 2 5 2 2 4 2 2 3 6" xfId="9344"/>
    <cellStyle name="Обычный 2 2 2 2 2 5 2 2 4 2 2 3 7" xfId="9345"/>
    <cellStyle name="Обычный 2 2 2 2 2 5 2 2 4 2 2 3 8" xfId="9346"/>
    <cellStyle name="Обычный 2 2 2 2 2 5 2 2 4 2 2 4" xfId="9347"/>
    <cellStyle name="Обычный 2 2 2 2 2 5 2 2 4 2 2 4 2" xfId="9348"/>
    <cellStyle name="Обычный 2 2 2 2 2 5 2 2 4 2 2 4 3" xfId="9349"/>
    <cellStyle name="Обычный 2 2 2 2 2 5 2 2 4 2 2 4 4" xfId="9350"/>
    <cellStyle name="Обычный 2 2 2 2 2 5 2 2 4 2 2 4 5" xfId="9351"/>
    <cellStyle name="Обычный 2 2 2 2 2 5 2 2 4 2 2 4 6" xfId="9352"/>
    <cellStyle name="Обычный 2 2 2 2 2 5 2 2 4 2 2 4 7" xfId="9353"/>
    <cellStyle name="Обычный 2 2 2 2 2 5 2 2 4 2 2 4 8" xfId="9354"/>
    <cellStyle name="Обычный 2 2 2 2 2 5 2 2 4 2 2 5" xfId="9355"/>
    <cellStyle name="Обычный 2 2 2 2 2 5 2 2 4 2 2 5 2" xfId="9356"/>
    <cellStyle name="Обычный 2 2 2 2 2 5 2 2 4 2 2 5 3" xfId="9357"/>
    <cellStyle name="Обычный 2 2 2 2 2 5 2 2 4 2 2 5 4" xfId="9358"/>
    <cellStyle name="Обычный 2 2 2 2 2 5 2 2 4 2 2 5 5" xfId="9359"/>
    <cellStyle name="Обычный 2 2 2 2 2 5 2 2 4 2 2 5 6" xfId="9360"/>
    <cellStyle name="Обычный 2 2 2 2 2 5 2 2 4 2 2 5 7" xfId="9361"/>
    <cellStyle name="Обычный 2 2 2 2 2 5 2 2 4 2 2 5 8" xfId="9362"/>
    <cellStyle name="Обычный 2 2 2 2 2 5 2 2 4 2 2 6" xfId="9363"/>
    <cellStyle name="Обычный 2 2 2 2 2 5 2 2 4 2 2 6 2" xfId="9364"/>
    <cellStyle name="Обычный 2 2 2 2 2 5 2 2 4 2 2 6 3" xfId="9365"/>
    <cellStyle name="Обычный 2 2 2 2 2 5 2 2 4 2 2 6 4" xfId="9366"/>
    <cellStyle name="Обычный 2 2 2 2 2 5 2 2 4 2 2 6 5" xfId="9367"/>
    <cellStyle name="Обычный 2 2 2 2 2 5 2 2 4 2 2 6 6" xfId="9368"/>
    <cellStyle name="Обычный 2 2 2 2 2 5 2 2 4 2 2 6 7" xfId="9369"/>
    <cellStyle name="Обычный 2 2 2 2 2 5 2 2 4 2 2 6 8" xfId="9370"/>
    <cellStyle name="Обычный 2 2 2 2 2 5 2 2 4 2 2 7" xfId="9371"/>
    <cellStyle name="Обычный 2 2 2 2 2 5 2 2 4 2 2 7 2" xfId="9372"/>
    <cellStyle name="Обычный 2 2 2 2 2 5 2 2 4 2 2 7 3" xfId="9373"/>
    <cellStyle name="Обычный 2 2 2 2 2 5 2 2 4 2 2 7 4" xfId="9374"/>
    <cellStyle name="Обычный 2 2 2 2 2 5 2 2 4 2 2 7 5" xfId="9375"/>
    <cellStyle name="Обычный 2 2 2 2 2 5 2 2 4 2 2 7 6" xfId="9376"/>
    <cellStyle name="Обычный 2 2 2 2 2 5 2 2 4 2 2 7 7" xfId="9377"/>
    <cellStyle name="Обычный 2 2 2 2 2 5 2 2 4 2 2 7 8" xfId="9378"/>
    <cellStyle name="Обычный 2 2 2 2 2 5 2 2 4 2 2 8" xfId="9379"/>
    <cellStyle name="Обычный 2 2 2 2 2 5 2 2 4 2 2 8 2" xfId="9380"/>
    <cellStyle name="Обычный 2 2 2 2 2 5 2 2 4 2 2 8 3" xfId="9381"/>
    <cellStyle name="Обычный 2 2 2 2 2 5 2 2 4 2 2 8 4" xfId="9382"/>
    <cellStyle name="Обычный 2 2 2 2 2 5 2 2 4 2 2 8 5" xfId="9383"/>
    <cellStyle name="Обычный 2 2 2 2 2 5 2 2 4 2 2 8 6" xfId="9384"/>
    <cellStyle name="Обычный 2 2 2 2 2 5 2 2 4 2 2 8 7" xfId="9385"/>
    <cellStyle name="Обычный 2 2 2 2 2 5 2 2 4 2 2 8 8" xfId="9386"/>
    <cellStyle name="Обычный 2 2 2 2 2 5 2 2 4 2 2 9" xfId="9387"/>
    <cellStyle name="Обычный 2 2 2 2 2 5 2 2 4 2 20" xfId="9388"/>
    <cellStyle name="Обычный 2 2 2 2 2 5 2 2 4 2 21" xfId="9389"/>
    <cellStyle name="Обычный 2 2 2 2 2 5 2 2 4 2 3" xfId="9390"/>
    <cellStyle name="Обычный 2 2 2 2 2 5 2 2 4 2 3 10" xfId="9391"/>
    <cellStyle name="Обычный 2 2 2 2 2 5 2 2 4 2 3 11" xfId="9392"/>
    <cellStyle name="Обычный 2 2 2 2 2 5 2 2 4 2 3 12" xfId="9393"/>
    <cellStyle name="Обычный 2 2 2 2 2 5 2 2 4 2 3 13" xfId="9394"/>
    <cellStyle name="Обычный 2 2 2 2 2 5 2 2 4 2 3 14" xfId="9395"/>
    <cellStyle name="Обычный 2 2 2 2 2 5 2 2 4 2 3 15" xfId="9396"/>
    <cellStyle name="Обычный 2 2 2 2 2 5 2 2 4 2 3 16" xfId="9397"/>
    <cellStyle name="Обычный 2 2 2 2 2 5 2 2 4 2 3 17" xfId="9398"/>
    <cellStyle name="Обычный 2 2 2 2 2 5 2 2 4 2 3 18" xfId="9399"/>
    <cellStyle name="Обычный 2 2 2 2 2 5 2 2 4 2 3 2" xfId="9400"/>
    <cellStyle name="Обычный 2 2 2 2 2 5 2 2 4 2 3 2 2" xfId="9401"/>
    <cellStyle name="Обычный 2 2 2 2 2 5 2 2 4 2 3 2 3" xfId="9402"/>
    <cellStyle name="Обычный 2 2 2 2 2 5 2 2 4 2 3 2 4" xfId="9403"/>
    <cellStyle name="Обычный 2 2 2 2 2 5 2 2 4 2 3 2 5" xfId="9404"/>
    <cellStyle name="Обычный 2 2 2 2 2 5 2 2 4 2 3 2 6" xfId="9405"/>
    <cellStyle name="Обычный 2 2 2 2 2 5 2 2 4 2 3 2 7" xfId="9406"/>
    <cellStyle name="Обычный 2 2 2 2 2 5 2 2 4 2 3 2 8" xfId="9407"/>
    <cellStyle name="Обычный 2 2 2 2 2 5 2 2 4 2 3 3" xfId="9408"/>
    <cellStyle name="Обычный 2 2 2 2 2 5 2 2 4 2 3 3 2" xfId="9409"/>
    <cellStyle name="Обычный 2 2 2 2 2 5 2 2 4 2 3 3 3" xfId="9410"/>
    <cellStyle name="Обычный 2 2 2 2 2 5 2 2 4 2 3 3 4" xfId="9411"/>
    <cellStyle name="Обычный 2 2 2 2 2 5 2 2 4 2 3 3 5" xfId="9412"/>
    <cellStyle name="Обычный 2 2 2 2 2 5 2 2 4 2 3 3 6" xfId="9413"/>
    <cellStyle name="Обычный 2 2 2 2 2 5 2 2 4 2 3 3 7" xfId="9414"/>
    <cellStyle name="Обычный 2 2 2 2 2 5 2 2 4 2 3 3 8" xfId="9415"/>
    <cellStyle name="Обычный 2 2 2 2 2 5 2 2 4 2 3 4" xfId="9416"/>
    <cellStyle name="Обычный 2 2 2 2 2 5 2 2 4 2 3 4 2" xfId="9417"/>
    <cellStyle name="Обычный 2 2 2 2 2 5 2 2 4 2 3 4 3" xfId="9418"/>
    <cellStyle name="Обычный 2 2 2 2 2 5 2 2 4 2 3 4 4" xfId="9419"/>
    <cellStyle name="Обычный 2 2 2 2 2 5 2 2 4 2 3 4 5" xfId="9420"/>
    <cellStyle name="Обычный 2 2 2 2 2 5 2 2 4 2 3 4 6" xfId="9421"/>
    <cellStyle name="Обычный 2 2 2 2 2 5 2 2 4 2 3 4 7" xfId="9422"/>
    <cellStyle name="Обычный 2 2 2 2 2 5 2 2 4 2 3 4 8" xfId="9423"/>
    <cellStyle name="Обычный 2 2 2 2 2 5 2 2 4 2 3 5" xfId="9424"/>
    <cellStyle name="Обычный 2 2 2 2 2 5 2 2 4 2 3 5 2" xfId="9425"/>
    <cellStyle name="Обычный 2 2 2 2 2 5 2 2 4 2 3 5 3" xfId="9426"/>
    <cellStyle name="Обычный 2 2 2 2 2 5 2 2 4 2 3 5 4" xfId="9427"/>
    <cellStyle name="Обычный 2 2 2 2 2 5 2 2 4 2 3 5 5" xfId="9428"/>
    <cellStyle name="Обычный 2 2 2 2 2 5 2 2 4 2 3 5 6" xfId="9429"/>
    <cellStyle name="Обычный 2 2 2 2 2 5 2 2 4 2 3 5 7" xfId="9430"/>
    <cellStyle name="Обычный 2 2 2 2 2 5 2 2 4 2 3 5 8" xfId="9431"/>
    <cellStyle name="Обычный 2 2 2 2 2 5 2 2 4 2 3 6" xfId="9432"/>
    <cellStyle name="Обычный 2 2 2 2 2 5 2 2 4 2 3 6 2" xfId="9433"/>
    <cellStyle name="Обычный 2 2 2 2 2 5 2 2 4 2 3 6 3" xfId="9434"/>
    <cellStyle name="Обычный 2 2 2 2 2 5 2 2 4 2 3 6 4" xfId="9435"/>
    <cellStyle name="Обычный 2 2 2 2 2 5 2 2 4 2 3 6 5" xfId="9436"/>
    <cellStyle name="Обычный 2 2 2 2 2 5 2 2 4 2 3 6 6" xfId="9437"/>
    <cellStyle name="Обычный 2 2 2 2 2 5 2 2 4 2 3 6 7" xfId="9438"/>
    <cellStyle name="Обычный 2 2 2 2 2 5 2 2 4 2 3 6 8" xfId="9439"/>
    <cellStyle name="Обычный 2 2 2 2 2 5 2 2 4 2 3 7" xfId="9440"/>
    <cellStyle name="Обычный 2 2 2 2 2 5 2 2 4 2 3 7 2" xfId="9441"/>
    <cellStyle name="Обычный 2 2 2 2 2 5 2 2 4 2 3 7 3" xfId="9442"/>
    <cellStyle name="Обычный 2 2 2 2 2 5 2 2 4 2 3 7 4" xfId="9443"/>
    <cellStyle name="Обычный 2 2 2 2 2 5 2 2 4 2 3 7 5" xfId="9444"/>
    <cellStyle name="Обычный 2 2 2 2 2 5 2 2 4 2 3 7 6" xfId="9445"/>
    <cellStyle name="Обычный 2 2 2 2 2 5 2 2 4 2 3 7 7" xfId="9446"/>
    <cellStyle name="Обычный 2 2 2 2 2 5 2 2 4 2 3 7 8" xfId="9447"/>
    <cellStyle name="Обычный 2 2 2 2 2 5 2 2 4 2 3 8" xfId="9448"/>
    <cellStyle name="Обычный 2 2 2 2 2 5 2 2 4 2 3 8 2" xfId="9449"/>
    <cellStyle name="Обычный 2 2 2 2 2 5 2 2 4 2 3 8 3" xfId="9450"/>
    <cellStyle name="Обычный 2 2 2 2 2 5 2 2 4 2 3 8 4" xfId="9451"/>
    <cellStyle name="Обычный 2 2 2 2 2 5 2 2 4 2 3 8 5" xfId="9452"/>
    <cellStyle name="Обычный 2 2 2 2 2 5 2 2 4 2 3 8 6" xfId="9453"/>
    <cellStyle name="Обычный 2 2 2 2 2 5 2 2 4 2 3 8 7" xfId="9454"/>
    <cellStyle name="Обычный 2 2 2 2 2 5 2 2 4 2 3 8 8" xfId="9455"/>
    <cellStyle name="Обычный 2 2 2 2 2 5 2 2 4 2 3 9" xfId="9456"/>
    <cellStyle name="Обычный 2 2 2 2 2 5 2 2 4 2 4" xfId="9457"/>
    <cellStyle name="Обычный 2 2 2 2 2 5 2 2 4 2 4 2" xfId="9458"/>
    <cellStyle name="Обычный 2 2 2 2 2 5 2 2 4 2 4 3" xfId="9459"/>
    <cellStyle name="Обычный 2 2 2 2 2 5 2 2 4 2 4 4" xfId="9460"/>
    <cellStyle name="Обычный 2 2 2 2 2 5 2 2 4 2 4 5" xfId="9461"/>
    <cellStyle name="Обычный 2 2 2 2 2 5 2 2 4 2 4 6" xfId="9462"/>
    <cellStyle name="Обычный 2 2 2 2 2 5 2 2 4 2 4 7" xfId="9463"/>
    <cellStyle name="Обычный 2 2 2 2 2 5 2 2 4 2 4 8" xfId="9464"/>
    <cellStyle name="Обычный 2 2 2 2 2 5 2 2 4 2 5" xfId="9465"/>
    <cellStyle name="Обычный 2 2 2 2 2 5 2 2 4 2 5 2" xfId="9466"/>
    <cellStyle name="Обычный 2 2 2 2 2 5 2 2 4 2 5 3" xfId="9467"/>
    <cellStyle name="Обычный 2 2 2 2 2 5 2 2 4 2 5 4" xfId="9468"/>
    <cellStyle name="Обычный 2 2 2 2 2 5 2 2 4 2 5 5" xfId="9469"/>
    <cellStyle name="Обычный 2 2 2 2 2 5 2 2 4 2 5 6" xfId="9470"/>
    <cellStyle name="Обычный 2 2 2 2 2 5 2 2 4 2 5 7" xfId="9471"/>
    <cellStyle name="Обычный 2 2 2 2 2 5 2 2 4 2 5 8" xfId="9472"/>
    <cellStyle name="Обычный 2 2 2 2 2 5 2 2 4 2 6" xfId="9473"/>
    <cellStyle name="Обычный 2 2 2 2 2 5 2 2 4 2 6 2" xfId="9474"/>
    <cellStyle name="Обычный 2 2 2 2 2 5 2 2 4 2 6 3" xfId="9475"/>
    <cellStyle name="Обычный 2 2 2 2 2 5 2 2 4 2 6 4" xfId="9476"/>
    <cellStyle name="Обычный 2 2 2 2 2 5 2 2 4 2 6 5" xfId="9477"/>
    <cellStyle name="Обычный 2 2 2 2 2 5 2 2 4 2 6 6" xfId="9478"/>
    <cellStyle name="Обычный 2 2 2 2 2 5 2 2 4 2 6 7" xfId="9479"/>
    <cellStyle name="Обычный 2 2 2 2 2 5 2 2 4 2 6 8" xfId="9480"/>
    <cellStyle name="Обычный 2 2 2 2 2 5 2 2 4 2 7" xfId="9481"/>
    <cellStyle name="Обычный 2 2 2 2 2 5 2 2 4 2 7 2" xfId="9482"/>
    <cellStyle name="Обычный 2 2 2 2 2 5 2 2 4 2 7 3" xfId="9483"/>
    <cellStyle name="Обычный 2 2 2 2 2 5 2 2 4 2 7 4" xfId="9484"/>
    <cellStyle name="Обычный 2 2 2 2 2 5 2 2 4 2 7 5" xfId="9485"/>
    <cellStyle name="Обычный 2 2 2 2 2 5 2 2 4 2 7 6" xfId="9486"/>
    <cellStyle name="Обычный 2 2 2 2 2 5 2 2 4 2 7 7" xfId="9487"/>
    <cellStyle name="Обычный 2 2 2 2 2 5 2 2 4 2 7 8" xfId="9488"/>
    <cellStyle name="Обычный 2 2 2 2 2 5 2 2 4 2 8" xfId="9489"/>
    <cellStyle name="Обычный 2 2 2 2 2 5 2 2 4 2 8 2" xfId="9490"/>
    <cellStyle name="Обычный 2 2 2 2 2 5 2 2 4 2 8 3" xfId="9491"/>
    <cellStyle name="Обычный 2 2 2 2 2 5 2 2 4 2 8 4" xfId="9492"/>
    <cellStyle name="Обычный 2 2 2 2 2 5 2 2 4 2 8 5" xfId="9493"/>
    <cellStyle name="Обычный 2 2 2 2 2 5 2 2 4 2 8 6" xfId="9494"/>
    <cellStyle name="Обычный 2 2 2 2 2 5 2 2 4 2 8 7" xfId="9495"/>
    <cellStyle name="Обычный 2 2 2 2 2 5 2 2 4 2 8 8" xfId="9496"/>
    <cellStyle name="Обычный 2 2 2 2 2 5 2 2 4 2 9" xfId="9497"/>
    <cellStyle name="Обычный 2 2 2 2 2 5 2 2 4 2 9 2" xfId="9498"/>
    <cellStyle name="Обычный 2 2 2 2 2 5 2 2 4 2 9 3" xfId="9499"/>
    <cellStyle name="Обычный 2 2 2 2 2 5 2 2 4 2 9 4" xfId="9500"/>
    <cellStyle name="Обычный 2 2 2 2 2 5 2 2 4 2 9 5" xfId="9501"/>
    <cellStyle name="Обычный 2 2 2 2 2 5 2 2 4 2 9 6" xfId="9502"/>
    <cellStyle name="Обычный 2 2 2 2 2 5 2 2 4 2 9 7" xfId="9503"/>
    <cellStyle name="Обычный 2 2 2 2 2 5 2 2 4 2 9 8" xfId="9504"/>
    <cellStyle name="Обычный 2 2 2 2 2 5 2 2 4 20" xfId="9505"/>
    <cellStyle name="Обычный 2 2 2 2 2 5 2 2 4 21" xfId="9506"/>
    <cellStyle name="Обычный 2 2 2 2 2 5 2 2 4 22" xfId="9507"/>
    <cellStyle name="Обычный 2 2 2 2 2 5 2 2 4 23" xfId="9508"/>
    <cellStyle name="Обычный 2 2 2 2 2 5 2 2 4 24" xfId="9509"/>
    <cellStyle name="Обычный 2 2 2 2 2 5 2 2 4 3" xfId="9510"/>
    <cellStyle name="Обычный 2 2 2 2 2 5 2 2 4 3 10" xfId="9511"/>
    <cellStyle name="Обычный 2 2 2 2 2 5 2 2 4 3 11" xfId="9512"/>
    <cellStyle name="Обычный 2 2 2 2 2 5 2 2 4 3 12" xfId="9513"/>
    <cellStyle name="Обычный 2 2 2 2 2 5 2 2 4 3 13" xfId="9514"/>
    <cellStyle name="Обычный 2 2 2 2 2 5 2 2 4 3 14" xfId="9515"/>
    <cellStyle name="Обычный 2 2 2 2 2 5 2 2 4 3 15" xfId="9516"/>
    <cellStyle name="Обычный 2 2 2 2 2 5 2 2 4 3 16" xfId="9517"/>
    <cellStyle name="Обычный 2 2 2 2 2 5 2 2 4 3 17" xfId="9518"/>
    <cellStyle name="Обычный 2 2 2 2 2 5 2 2 4 3 18" xfId="9519"/>
    <cellStyle name="Обычный 2 2 2 2 2 5 2 2 4 3 19" xfId="9520"/>
    <cellStyle name="Обычный 2 2 2 2 2 5 2 2 4 3 2" xfId="9521"/>
    <cellStyle name="Обычный 2 2 2 2 2 5 2 2 4 3 2 2" xfId="9522"/>
    <cellStyle name="Обычный 2 2 2 2 2 5 2 2 4 3 2 3" xfId="9523"/>
    <cellStyle name="Обычный 2 2 2 2 2 5 2 2 4 3 2 4" xfId="9524"/>
    <cellStyle name="Обычный 2 2 2 2 2 5 2 2 4 3 2 5" xfId="9525"/>
    <cellStyle name="Обычный 2 2 2 2 2 5 2 2 4 3 2 6" xfId="9526"/>
    <cellStyle name="Обычный 2 2 2 2 2 5 2 2 4 3 2 7" xfId="9527"/>
    <cellStyle name="Обычный 2 2 2 2 2 5 2 2 4 3 2 8" xfId="9528"/>
    <cellStyle name="Обычный 2 2 2 2 2 5 2 2 4 3 3" xfId="9529"/>
    <cellStyle name="Обычный 2 2 2 2 2 5 2 2 4 3 3 2" xfId="9530"/>
    <cellStyle name="Обычный 2 2 2 2 2 5 2 2 4 3 3 3" xfId="9531"/>
    <cellStyle name="Обычный 2 2 2 2 2 5 2 2 4 3 3 4" xfId="9532"/>
    <cellStyle name="Обычный 2 2 2 2 2 5 2 2 4 3 3 5" xfId="9533"/>
    <cellStyle name="Обычный 2 2 2 2 2 5 2 2 4 3 3 6" xfId="9534"/>
    <cellStyle name="Обычный 2 2 2 2 2 5 2 2 4 3 3 7" xfId="9535"/>
    <cellStyle name="Обычный 2 2 2 2 2 5 2 2 4 3 3 8" xfId="9536"/>
    <cellStyle name="Обычный 2 2 2 2 2 5 2 2 4 3 4" xfId="9537"/>
    <cellStyle name="Обычный 2 2 2 2 2 5 2 2 4 3 4 2" xfId="9538"/>
    <cellStyle name="Обычный 2 2 2 2 2 5 2 2 4 3 4 3" xfId="9539"/>
    <cellStyle name="Обычный 2 2 2 2 2 5 2 2 4 3 4 4" xfId="9540"/>
    <cellStyle name="Обычный 2 2 2 2 2 5 2 2 4 3 4 5" xfId="9541"/>
    <cellStyle name="Обычный 2 2 2 2 2 5 2 2 4 3 4 6" xfId="9542"/>
    <cellStyle name="Обычный 2 2 2 2 2 5 2 2 4 3 4 7" xfId="9543"/>
    <cellStyle name="Обычный 2 2 2 2 2 5 2 2 4 3 4 8" xfId="9544"/>
    <cellStyle name="Обычный 2 2 2 2 2 5 2 2 4 3 5" xfId="9545"/>
    <cellStyle name="Обычный 2 2 2 2 2 5 2 2 4 3 5 2" xfId="9546"/>
    <cellStyle name="Обычный 2 2 2 2 2 5 2 2 4 3 5 3" xfId="9547"/>
    <cellStyle name="Обычный 2 2 2 2 2 5 2 2 4 3 5 4" xfId="9548"/>
    <cellStyle name="Обычный 2 2 2 2 2 5 2 2 4 3 5 5" xfId="9549"/>
    <cellStyle name="Обычный 2 2 2 2 2 5 2 2 4 3 5 6" xfId="9550"/>
    <cellStyle name="Обычный 2 2 2 2 2 5 2 2 4 3 5 7" xfId="9551"/>
    <cellStyle name="Обычный 2 2 2 2 2 5 2 2 4 3 5 8" xfId="9552"/>
    <cellStyle name="Обычный 2 2 2 2 2 5 2 2 4 3 6" xfId="9553"/>
    <cellStyle name="Обычный 2 2 2 2 2 5 2 2 4 3 6 2" xfId="9554"/>
    <cellStyle name="Обычный 2 2 2 2 2 5 2 2 4 3 6 3" xfId="9555"/>
    <cellStyle name="Обычный 2 2 2 2 2 5 2 2 4 3 6 4" xfId="9556"/>
    <cellStyle name="Обычный 2 2 2 2 2 5 2 2 4 3 6 5" xfId="9557"/>
    <cellStyle name="Обычный 2 2 2 2 2 5 2 2 4 3 6 6" xfId="9558"/>
    <cellStyle name="Обычный 2 2 2 2 2 5 2 2 4 3 6 7" xfId="9559"/>
    <cellStyle name="Обычный 2 2 2 2 2 5 2 2 4 3 6 8" xfId="9560"/>
    <cellStyle name="Обычный 2 2 2 2 2 5 2 2 4 3 7" xfId="9561"/>
    <cellStyle name="Обычный 2 2 2 2 2 5 2 2 4 3 7 2" xfId="9562"/>
    <cellStyle name="Обычный 2 2 2 2 2 5 2 2 4 3 7 3" xfId="9563"/>
    <cellStyle name="Обычный 2 2 2 2 2 5 2 2 4 3 7 4" xfId="9564"/>
    <cellStyle name="Обычный 2 2 2 2 2 5 2 2 4 3 7 5" xfId="9565"/>
    <cellStyle name="Обычный 2 2 2 2 2 5 2 2 4 3 7 6" xfId="9566"/>
    <cellStyle name="Обычный 2 2 2 2 2 5 2 2 4 3 7 7" xfId="9567"/>
    <cellStyle name="Обычный 2 2 2 2 2 5 2 2 4 3 7 8" xfId="9568"/>
    <cellStyle name="Обычный 2 2 2 2 2 5 2 2 4 3 8" xfId="9569"/>
    <cellStyle name="Обычный 2 2 2 2 2 5 2 2 4 3 8 2" xfId="9570"/>
    <cellStyle name="Обычный 2 2 2 2 2 5 2 2 4 3 8 3" xfId="9571"/>
    <cellStyle name="Обычный 2 2 2 2 2 5 2 2 4 3 8 4" xfId="9572"/>
    <cellStyle name="Обычный 2 2 2 2 2 5 2 2 4 3 8 5" xfId="9573"/>
    <cellStyle name="Обычный 2 2 2 2 2 5 2 2 4 3 8 6" xfId="9574"/>
    <cellStyle name="Обычный 2 2 2 2 2 5 2 2 4 3 8 7" xfId="9575"/>
    <cellStyle name="Обычный 2 2 2 2 2 5 2 2 4 3 8 8" xfId="9576"/>
    <cellStyle name="Обычный 2 2 2 2 2 5 2 2 4 3 9" xfId="9577"/>
    <cellStyle name="Обычный 2 2 2 2 2 5 2 2 4 4" xfId="9578"/>
    <cellStyle name="Обычный 2 2 2 2 2 5 2 2 4 4 10" xfId="9579"/>
    <cellStyle name="Обычный 2 2 2 2 2 5 2 2 4 4 11" xfId="9580"/>
    <cellStyle name="Обычный 2 2 2 2 2 5 2 2 4 4 12" xfId="9581"/>
    <cellStyle name="Обычный 2 2 2 2 2 5 2 2 4 4 13" xfId="9582"/>
    <cellStyle name="Обычный 2 2 2 2 2 5 2 2 4 4 14" xfId="9583"/>
    <cellStyle name="Обычный 2 2 2 2 2 5 2 2 4 4 15" xfId="9584"/>
    <cellStyle name="Обычный 2 2 2 2 2 5 2 2 4 4 16" xfId="9585"/>
    <cellStyle name="Обычный 2 2 2 2 2 5 2 2 4 4 17" xfId="9586"/>
    <cellStyle name="Обычный 2 2 2 2 2 5 2 2 4 4 18" xfId="9587"/>
    <cellStyle name="Обычный 2 2 2 2 2 5 2 2 4 4 2" xfId="9588"/>
    <cellStyle name="Обычный 2 2 2 2 2 5 2 2 4 4 2 2" xfId="9589"/>
    <cellStyle name="Обычный 2 2 2 2 2 5 2 2 4 4 2 3" xfId="9590"/>
    <cellStyle name="Обычный 2 2 2 2 2 5 2 2 4 4 2 4" xfId="9591"/>
    <cellStyle name="Обычный 2 2 2 2 2 5 2 2 4 4 2 5" xfId="9592"/>
    <cellStyle name="Обычный 2 2 2 2 2 5 2 2 4 4 2 6" xfId="9593"/>
    <cellStyle name="Обычный 2 2 2 2 2 5 2 2 4 4 2 7" xfId="9594"/>
    <cellStyle name="Обычный 2 2 2 2 2 5 2 2 4 4 2 8" xfId="9595"/>
    <cellStyle name="Обычный 2 2 2 2 2 5 2 2 4 4 3" xfId="9596"/>
    <cellStyle name="Обычный 2 2 2 2 2 5 2 2 4 4 3 2" xfId="9597"/>
    <cellStyle name="Обычный 2 2 2 2 2 5 2 2 4 4 3 3" xfId="9598"/>
    <cellStyle name="Обычный 2 2 2 2 2 5 2 2 4 4 3 4" xfId="9599"/>
    <cellStyle name="Обычный 2 2 2 2 2 5 2 2 4 4 3 5" xfId="9600"/>
    <cellStyle name="Обычный 2 2 2 2 2 5 2 2 4 4 3 6" xfId="9601"/>
    <cellStyle name="Обычный 2 2 2 2 2 5 2 2 4 4 3 7" xfId="9602"/>
    <cellStyle name="Обычный 2 2 2 2 2 5 2 2 4 4 3 8" xfId="9603"/>
    <cellStyle name="Обычный 2 2 2 2 2 5 2 2 4 4 4" xfId="9604"/>
    <cellStyle name="Обычный 2 2 2 2 2 5 2 2 4 4 4 2" xfId="9605"/>
    <cellStyle name="Обычный 2 2 2 2 2 5 2 2 4 4 4 3" xfId="9606"/>
    <cellStyle name="Обычный 2 2 2 2 2 5 2 2 4 4 4 4" xfId="9607"/>
    <cellStyle name="Обычный 2 2 2 2 2 5 2 2 4 4 4 5" xfId="9608"/>
    <cellStyle name="Обычный 2 2 2 2 2 5 2 2 4 4 4 6" xfId="9609"/>
    <cellStyle name="Обычный 2 2 2 2 2 5 2 2 4 4 4 7" xfId="9610"/>
    <cellStyle name="Обычный 2 2 2 2 2 5 2 2 4 4 4 8" xfId="9611"/>
    <cellStyle name="Обычный 2 2 2 2 2 5 2 2 4 4 5" xfId="9612"/>
    <cellStyle name="Обычный 2 2 2 2 2 5 2 2 4 4 5 2" xfId="9613"/>
    <cellStyle name="Обычный 2 2 2 2 2 5 2 2 4 4 5 3" xfId="9614"/>
    <cellStyle name="Обычный 2 2 2 2 2 5 2 2 4 4 5 4" xfId="9615"/>
    <cellStyle name="Обычный 2 2 2 2 2 5 2 2 4 4 5 5" xfId="9616"/>
    <cellStyle name="Обычный 2 2 2 2 2 5 2 2 4 4 5 6" xfId="9617"/>
    <cellStyle name="Обычный 2 2 2 2 2 5 2 2 4 4 5 7" xfId="9618"/>
    <cellStyle name="Обычный 2 2 2 2 2 5 2 2 4 4 5 8" xfId="9619"/>
    <cellStyle name="Обычный 2 2 2 2 2 5 2 2 4 4 6" xfId="9620"/>
    <cellStyle name="Обычный 2 2 2 2 2 5 2 2 4 4 6 2" xfId="9621"/>
    <cellStyle name="Обычный 2 2 2 2 2 5 2 2 4 4 6 3" xfId="9622"/>
    <cellStyle name="Обычный 2 2 2 2 2 5 2 2 4 4 6 4" xfId="9623"/>
    <cellStyle name="Обычный 2 2 2 2 2 5 2 2 4 4 6 5" xfId="9624"/>
    <cellStyle name="Обычный 2 2 2 2 2 5 2 2 4 4 6 6" xfId="9625"/>
    <cellStyle name="Обычный 2 2 2 2 2 5 2 2 4 4 6 7" xfId="9626"/>
    <cellStyle name="Обычный 2 2 2 2 2 5 2 2 4 4 6 8" xfId="9627"/>
    <cellStyle name="Обычный 2 2 2 2 2 5 2 2 4 4 7" xfId="9628"/>
    <cellStyle name="Обычный 2 2 2 2 2 5 2 2 4 4 7 2" xfId="9629"/>
    <cellStyle name="Обычный 2 2 2 2 2 5 2 2 4 4 7 3" xfId="9630"/>
    <cellStyle name="Обычный 2 2 2 2 2 5 2 2 4 4 7 4" xfId="9631"/>
    <cellStyle name="Обычный 2 2 2 2 2 5 2 2 4 4 7 5" xfId="9632"/>
    <cellStyle name="Обычный 2 2 2 2 2 5 2 2 4 4 7 6" xfId="9633"/>
    <cellStyle name="Обычный 2 2 2 2 2 5 2 2 4 4 7 7" xfId="9634"/>
    <cellStyle name="Обычный 2 2 2 2 2 5 2 2 4 4 7 8" xfId="9635"/>
    <cellStyle name="Обычный 2 2 2 2 2 5 2 2 4 4 8" xfId="9636"/>
    <cellStyle name="Обычный 2 2 2 2 2 5 2 2 4 4 8 2" xfId="9637"/>
    <cellStyle name="Обычный 2 2 2 2 2 5 2 2 4 4 8 3" xfId="9638"/>
    <cellStyle name="Обычный 2 2 2 2 2 5 2 2 4 4 8 4" xfId="9639"/>
    <cellStyle name="Обычный 2 2 2 2 2 5 2 2 4 4 8 5" xfId="9640"/>
    <cellStyle name="Обычный 2 2 2 2 2 5 2 2 4 4 8 6" xfId="9641"/>
    <cellStyle name="Обычный 2 2 2 2 2 5 2 2 4 4 8 7" xfId="9642"/>
    <cellStyle name="Обычный 2 2 2 2 2 5 2 2 4 4 8 8" xfId="9643"/>
    <cellStyle name="Обычный 2 2 2 2 2 5 2 2 4 4 9" xfId="9644"/>
    <cellStyle name="Обычный 2 2 2 2 2 5 2 2 4 5" xfId="9645"/>
    <cellStyle name="Обычный 2 2 2 2 2 5 2 2 4 5 2" xfId="9646"/>
    <cellStyle name="Обычный 2 2 2 2 2 5 2 2 4 5 3" xfId="9647"/>
    <cellStyle name="Обычный 2 2 2 2 2 5 2 2 4 5 4" xfId="9648"/>
    <cellStyle name="Обычный 2 2 2 2 2 5 2 2 4 5 5" xfId="9649"/>
    <cellStyle name="Обычный 2 2 2 2 2 5 2 2 4 5 6" xfId="9650"/>
    <cellStyle name="Обычный 2 2 2 2 2 5 2 2 4 5 7" xfId="9651"/>
    <cellStyle name="Обычный 2 2 2 2 2 5 2 2 4 5 8" xfId="9652"/>
    <cellStyle name="Обычный 2 2 2 2 2 5 2 2 4 6" xfId="9653"/>
    <cellStyle name="Обычный 2 2 2 2 2 5 2 2 4 6 2" xfId="9654"/>
    <cellStyle name="Обычный 2 2 2 2 2 5 2 2 4 6 3" xfId="9655"/>
    <cellStyle name="Обычный 2 2 2 2 2 5 2 2 4 6 4" xfId="9656"/>
    <cellStyle name="Обычный 2 2 2 2 2 5 2 2 4 6 5" xfId="9657"/>
    <cellStyle name="Обычный 2 2 2 2 2 5 2 2 4 6 6" xfId="9658"/>
    <cellStyle name="Обычный 2 2 2 2 2 5 2 2 4 6 7" xfId="9659"/>
    <cellStyle name="Обычный 2 2 2 2 2 5 2 2 4 6 8" xfId="9660"/>
    <cellStyle name="Обычный 2 2 2 2 2 5 2 2 4 7" xfId="9661"/>
    <cellStyle name="Обычный 2 2 2 2 2 5 2 2 4 7 2" xfId="9662"/>
    <cellStyle name="Обычный 2 2 2 2 2 5 2 2 4 7 3" xfId="9663"/>
    <cellStyle name="Обычный 2 2 2 2 2 5 2 2 4 7 4" xfId="9664"/>
    <cellStyle name="Обычный 2 2 2 2 2 5 2 2 4 7 5" xfId="9665"/>
    <cellStyle name="Обычный 2 2 2 2 2 5 2 2 4 7 6" xfId="9666"/>
    <cellStyle name="Обычный 2 2 2 2 2 5 2 2 4 7 7" xfId="9667"/>
    <cellStyle name="Обычный 2 2 2 2 2 5 2 2 4 7 8" xfId="9668"/>
    <cellStyle name="Обычный 2 2 2 2 2 5 2 2 4 8" xfId="9669"/>
    <cellStyle name="Обычный 2 2 2 2 2 5 2 2 4 8 2" xfId="9670"/>
    <cellStyle name="Обычный 2 2 2 2 2 5 2 2 4 8 3" xfId="9671"/>
    <cellStyle name="Обычный 2 2 2 2 2 5 2 2 4 8 4" xfId="9672"/>
    <cellStyle name="Обычный 2 2 2 2 2 5 2 2 4 8 5" xfId="9673"/>
    <cellStyle name="Обычный 2 2 2 2 2 5 2 2 4 8 6" xfId="9674"/>
    <cellStyle name="Обычный 2 2 2 2 2 5 2 2 4 8 7" xfId="9675"/>
    <cellStyle name="Обычный 2 2 2 2 2 5 2 2 4 8 8" xfId="9676"/>
    <cellStyle name="Обычный 2 2 2 2 2 5 2 2 4 9" xfId="9677"/>
    <cellStyle name="Обычный 2 2 2 2 2 5 2 2 4 9 2" xfId="9678"/>
    <cellStyle name="Обычный 2 2 2 2 2 5 2 2 4 9 3" xfId="9679"/>
    <cellStyle name="Обычный 2 2 2 2 2 5 2 2 4 9 4" xfId="9680"/>
    <cellStyle name="Обычный 2 2 2 2 2 5 2 2 4 9 5" xfId="9681"/>
    <cellStyle name="Обычный 2 2 2 2 2 5 2 2 4 9 6" xfId="9682"/>
    <cellStyle name="Обычный 2 2 2 2 2 5 2 2 4 9 7" xfId="9683"/>
    <cellStyle name="Обычный 2 2 2 2 2 5 2 2 4 9 8" xfId="9684"/>
    <cellStyle name="Обычный 2 2 2 2 2 5 2 2 5" xfId="9685"/>
    <cellStyle name="Обычный 2 2 2 2 2 5 2 2 5 10" xfId="9686"/>
    <cellStyle name="Обычный 2 2 2 2 2 5 2 2 5 11" xfId="9687"/>
    <cellStyle name="Обычный 2 2 2 2 2 5 2 2 5 12" xfId="9688"/>
    <cellStyle name="Обычный 2 2 2 2 2 5 2 2 5 13" xfId="9689"/>
    <cellStyle name="Обычный 2 2 2 2 2 5 2 2 5 14" xfId="9690"/>
    <cellStyle name="Обычный 2 2 2 2 2 5 2 2 5 15" xfId="9691"/>
    <cellStyle name="Обычный 2 2 2 2 2 5 2 2 5 16" xfId="9692"/>
    <cellStyle name="Обычный 2 2 2 2 2 5 2 2 5 17" xfId="9693"/>
    <cellStyle name="Обычный 2 2 2 2 2 5 2 2 5 18" xfId="9694"/>
    <cellStyle name="Обычный 2 2 2 2 2 5 2 2 5 19" xfId="9695"/>
    <cellStyle name="Обычный 2 2 2 2 2 5 2 2 5 2" xfId="9696"/>
    <cellStyle name="Обычный 2 2 2 2 2 5 2 2 5 2 2" xfId="9697"/>
    <cellStyle name="Обычный 2 2 2 2 2 5 2 2 5 2 3" xfId="9698"/>
    <cellStyle name="Обычный 2 2 2 2 2 5 2 2 5 2 4" xfId="9699"/>
    <cellStyle name="Обычный 2 2 2 2 2 5 2 2 5 2 5" xfId="9700"/>
    <cellStyle name="Обычный 2 2 2 2 2 5 2 2 5 2 6" xfId="9701"/>
    <cellStyle name="Обычный 2 2 2 2 2 5 2 2 5 2 7" xfId="9702"/>
    <cellStyle name="Обычный 2 2 2 2 2 5 2 2 5 2 8" xfId="9703"/>
    <cellStyle name="Обычный 2 2 2 2 2 5 2 2 5 2 9" xfId="9704"/>
    <cellStyle name="Обычный 2 2 2 2 2 5 2 2 5 3" xfId="9705"/>
    <cellStyle name="Обычный 2 2 2 2 2 5 2 2 5 3 2" xfId="9706"/>
    <cellStyle name="Обычный 2 2 2 2 2 5 2 2 5 3 3" xfId="9707"/>
    <cellStyle name="Обычный 2 2 2 2 2 5 2 2 5 3 4" xfId="9708"/>
    <cellStyle name="Обычный 2 2 2 2 2 5 2 2 5 3 5" xfId="9709"/>
    <cellStyle name="Обычный 2 2 2 2 2 5 2 2 5 3 6" xfId="9710"/>
    <cellStyle name="Обычный 2 2 2 2 2 5 2 2 5 3 7" xfId="9711"/>
    <cellStyle name="Обычный 2 2 2 2 2 5 2 2 5 3 8" xfId="9712"/>
    <cellStyle name="Обычный 2 2 2 2 2 5 2 2 5 4" xfId="9713"/>
    <cellStyle name="Обычный 2 2 2 2 2 5 2 2 5 4 2" xfId="9714"/>
    <cellStyle name="Обычный 2 2 2 2 2 5 2 2 5 4 3" xfId="9715"/>
    <cellStyle name="Обычный 2 2 2 2 2 5 2 2 5 4 4" xfId="9716"/>
    <cellStyle name="Обычный 2 2 2 2 2 5 2 2 5 4 5" xfId="9717"/>
    <cellStyle name="Обычный 2 2 2 2 2 5 2 2 5 4 6" xfId="9718"/>
    <cellStyle name="Обычный 2 2 2 2 2 5 2 2 5 4 7" xfId="9719"/>
    <cellStyle name="Обычный 2 2 2 2 2 5 2 2 5 4 8" xfId="9720"/>
    <cellStyle name="Обычный 2 2 2 2 2 5 2 2 5 5" xfId="9721"/>
    <cellStyle name="Обычный 2 2 2 2 2 5 2 2 5 5 2" xfId="9722"/>
    <cellStyle name="Обычный 2 2 2 2 2 5 2 2 5 5 3" xfId="9723"/>
    <cellStyle name="Обычный 2 2 2 2 2 5 2 2 5 5 4" xfId="9724"/>
    <cellStyle name="Обычный 2 2 2 2 2 5 2 2 5 5 5" xfId="9725"/>
    <cellStyle name="Обычный 2 2 2 2 2 5 2 2 5 5 6" xfId="9726"/>
    <cellStyle name="Обычный 2 2 2 2 2 5 2 2 5 5 7" xfId="9727"/>
    <cellStyle name="Обычный 2 2 2 2 2 5 2 2 5 5 8" xfId="9728"/>
    <cellStyle name="Обычный 2 2 2 2 2 5 2 2 5 6" xfId="9729"/>
    <cellStyle name="Обычный 2 2 2 2 2 5 2 2 5 6 2" xfId="9730"/>
    <cellStyle name="Обычный 2 2 2 2 2 5 2 2 5 6 3" xfId="9731"/>
    <cellStyle name="Обычный 2 2 2 2 2 5 2 2 5 6 4" xfId="9732"/>
    <cellStyle name="Обычный 2 2 2 2 2 5 2 2 5 6 5" xfId="9733"/>
    <cellStyle name="Обычный 2 2 2 2 2 5 2 2 5 6 6" xfId="9734"/>
    <cellStyle name="Обычный 2 2 2 2 2 5 2 2 5 6 7" xfId="9735"/>
    <cellStyle name="Обычный 2 2 2 2 2 5 2 2 5 6 8" xfId="9736"/>
    <cellStyle name="Обычный 2 2 2 2 2 5 2 2 5 7" xfId="9737"/>
    <cellStyle name="Обычный 2 2 2 2 2 5 2 2 5 7 2" xfId="9738"/>
    <cellStyle name="Обычный 2 2 2 2 2 5 2 2 5 7 3" xfId="9739"/>
    <cellStyle name="Обычный 2 2 2 2 2 5 2 2 5 7 4" xfId="9740"/>
    <cellStyle name="Обычный 2 2 2 2 2 5 2 2 5 7 5" xfId="9741"/>
    <cellStyle name="Обычный 2 2 2 2 2 5 2 2 5 7 6" xfId="9742"/>
    <cellStyle name="Обычный 2 2 2 2 2 5 2 2 5 7 7" xfId="9743"/>
    <cellStyle name="Обычный 2 2 2 2 2 5 2 2 5 7 8" xfId="9744"/>
    <cellStyle name="Обычный 2 2 2 2 2 5 2 2 5 8" xfId="9745"/>
    <cellStyle name="Обычный 2 2 2 2 2 5 2 2 5 8 2" xfId="9746"/>
    <cellStyle name="Обычный 2 2 2 2 2 5 2 2 5 8 3" xfId="9747"/>
    <cellStyle name="Обычный 2 2 2 2 2 5 2 2 5 8 4" xfId="9748"/>
    <cellStyle name="Обычный 2 2 2 2 2 5 2 2 5 8 5" xfId="9749"/>
    <cellStyle name="Обычный 2 2 2 2 2 5 2 2 5 8 6" xfId="9750"/>
    <cellStyle name="Обычный 2 2 2 2 2 5 2 2 5 8 7" xfId="9751"/>
    <cellStyle name="Обычный 2 2 2 2 2 5 2 2 5 8 8" xfId="9752"/>
    <cellStyle name="Обычный 2 2 2 2 2 5 2 2 5 9" xfId="9753"/>
    <cellStyle name="Обычный 2 2 2 2 2 5 2 2 6" xfId="9754"/>
    <cellStyle name="Обычный 2 2 2 2 2 5 2 2 6 10" xfId="9755"/>
    <cellStyle name="Обычный 2 2 2 2 2 5 2 2 6 11" xfId="9756"/>
    <cellStyle name="Обычный 2 2 2 2 2 5 2 2 6 12" xfId="9757"/>
    <cellStyle name="Обычный 2 2 2 2 2 5 2 2 6 13" xfId="9758"/>
    <cellStyle name="Обычный 2 2 2 2 2 5 2 2 6 14" xfId="9759"/>
    <cellStyle name="Обычный 2 2 2 2 2 5 2 2 6 15" xfId="9760"/>
    <cellStyle name="Обычный 2 2 2 2 2 5 2 2 6 16" xfId="9761"/>
    <cellStyle name="Обычный 2 2 2 2 2 5 2 2 6 17" xfId="9762"/>
    <cellStyle name="Обычный 2 2 2 2 2 5 2 2 6 18" xfId="9763"/>
    <cellStyle name="Обычный 2 2 2 2 2 5 2 2 6 19" xfId="9764"/>
    <cellStyle name="Обычный 2 2 2 2 2 5 2 2 6 2" xfId="9765"/>
    <cellStyle name="Обычный 2 2 2 2 2 5 2 2 6 2 2" xfId="9766"/>
    <cellStyle name="Обычный 2 2 2 2 2 5 2 2 6 2 3" xfId="9767"/>
    <cellStyle name="Обычный 2 2 2 2 2 5 2 2 6 2 4" xfId="9768"/>
    <cellStyle name="Обычный 2 2 2 2 2 5 2 2 6 2 5" xfId="9769"/>
    <cellStyle name="Обычный 2 2 2 2 2 5 2 2 6 2 6" xfId="9770"/>
    <cellStyle name="Обычный 2 2 2 2 2 5 2 2 6 2 7" xfId="9771"/>
    <cellStyle name="Обычный 2 2 2 2 2 5 2 2 6 2 8" xfId="9772"/>
    <cellStyle name="Обычный 2 2 2 2 2 5 2 2 6 3" xfId="9773"/>
    <cellStyle name="Обычный 2 2 2 2 2 5 2 2 6 3 2" xfId="9774"/>
    <cellStyle name="Обычный 2 2 2 2 2 5 2 2 6 3 3" xfId="9775"/>
    <cellStyle name="Обычный 2 2 2 2 2 5 2 2 6 3 4" xfId="9776"/>
    <cellStyle name="Обычный 2 2 2 2 2 5 2 2 6 3 5" xfId="9777"/>
    <cellStyle name="Обычный 2 2 2 2 2 5 2 2 6 3 6" xfId="9778"/>
    <cellStyle name="Обычный 2 2 2 2 2 5 2 2 6 3 7" xfId="9779"/>
    <cellStyle name="Обычный 2 2 2 2 2 5 2 2 6 3 8" xfId="9780"/>
    <cellStyle name="Обычный 2 2 2 2 2 5 2 2 6 4" xfId="9781"/>
    <cellStyle name="Обычный 2 2 2 2 2 5 2 2 6 4 2" xfId="9782"/>
    <cellStyle name="Обычный 2 2 2 2 2 5 2 2 6 4 3" xfId="9783"/>
    <cellStyle name="Обычный 2 2 2 2 2 5 2 2 6 4 4" xfId="9784"/>
    <cellStyle name="Обычный 2 2 2 2 2 5 2 2 6 4 5" xfId="9785"/>
    <cellStyle name="Обычный 2 2 2 2 2 5 2 2 6 4 6" xfId="9786"/>
    <cellStyle name="Обычный 2 2 2 2 2 5 2 2 6 4 7" xfId="9787"/>
    <cellStyle name="Обычный 2 2 2 2 2 5 2 2 6 4 8" xfId="9788"/>
    <cellStyle name="Обычный 2 2 2 2 2 5 2 2 6 5" xfId="9789"/>
    <cellStyle name="Обычный 2 2 2 2 2 5 2 2 6 5 2" xfId="9790"/>
    <cellStyle name="Обычный 2 2 2 2 2 5 2 2 6 5 3" xfId="9791"/>
    <cellStyle name="Обычный 2 2 2 2 2 5 2 2 6 5 4" xfId="9792"/>
    <cellStyle name="Обычный 2 2 2 2 2 5 2 2 6 5 5" xfId="9793"/>
    <cellStyle name="Обычный 2 2 2 2 2 5 2 2 6 5 6" xfId="9794"/>
    <cellStyle name="Обычный 2 2 2 2 2 5 2 2 6 5 7" xfId="9795"/>
    <cellStyle name="Обычный 2 2 2 2 2 5 2 2 6 5 8" xfId="9796"/>
    <cellStyle name="Обычный 2 2 2 2 2 5 2 2 6 6" xfId="9797"/>
    <cellStyle name="Обычный 2 2 2 2 2 5 2 2 6 6 2" xfId="9798"/>
    <cellStyle name="Обычный 2 2 2 2 2 5 2 2 6 6 3" xfId="9799"/>
    <cellStyle name="Обычный 2 2 2 2 2 5 2 2 6 6 4" xfId="9800"/>
    <cellStyle name="Обычный 2 2 2 2 2 5 2 2 6 6 5" xfId="9801"/>
    <cellStyle name="Обычный 2 2 2 2 2 5 2 2 6 6 6" xfId="9802"/>
    <cellStyle name="Обычный 2 2 2 2 2 5 2 2 6 6 7" xfId="9803"/>
    <cellStyle name="Обычный 2 2 2 2 2 5 2 2 6 6 8" xfId="9804"/>
    <cellStyle name="Обычный 2 2 2 2 2 5 2 2 6 7" xfId="9805"/>
    <cellStyle name="Обычный 2 2 2 2 2 5 2 2 6 7 2" xfId="9806"/>
    <cellStyle name="Обычный 2 2 2 2 2 5 2 2 6 7 3" xfId="9807"/>
    <cellStyle name="Обычный 2 2 2 2 2 5 2 2 6 7 4" xfId="9808"/>
    <cellStyle name="Обычный 2 2 2 2 2 5 2 2 6 7 5" xfId="9809"/>
    <cellStyle name="Обычный 2 2 2 2 2 5 2 2 6 7 6" xfId="9810"/>
    <cellStyle name="Обычный 2 2 2 2 2 5 2 2 6 7 7" xfId="9811"/>
    <cellStyle name="Обычный 2 2 2 2 2 5 2 2 6 7 8" xfId="9812"/>
    <cellStyle name="Обычный 2 2 2 2 2 5 2 2 6 8" xfId="9813"/>
    <cellStyle name="Обычный 2 2 2 2 2 5 2 2 6 8 2" xfId="9814"/>
    <cellStyle name="Обычный 2 2 2 2 2 5 2 2 6 8 3" xfId="9815"/>
    <cellStyle name="Обычный 2 2 2 2 2 5 2 2 6 8 4" xfId="9816"/>
    <cellStyle name="Обычный 2 2 2 2 2 5 2 2 6 8 5" xfId="9817"/>
    <cellStyle name="Обычный 2 2 2 2 2 5 2 2 6 8 6" xfId="9818"/>
    <cellStyle name="Обычный 2 2 2 2 2 5 2 2 6 8 7" xfId="9819"/>
    <cellStyle name="Обычный 2 2 2 2 2 5 2 2 6 8 8" xfId="9820"/>
    <cellStyle name="Обычный 2 2 2 2 2 5 2 2 6 9" xfId="9821"/>
    <cellStyle name="Обычный 2 2 2 2 2 5 2 2 7" xfId="9822"/>
    <cellStyle name="Обычный 2 2 2 2 2 5 2 2 7 2" xfId="9823"/>
    <cellStyle name="Обычный 2 2 2 2 2 5 2 2 7 3" xfId="9824"/>
    <cellStyle name="Обычный 2 2 2 2 2 5 2 2 7 4" xfId="9825"/>
    <cellStyle name="Обычный 2 2 2 2 2 5 2 2 7 5" xfId="9826"/>
    <cellStyle name="Обычный 2 2 2 2 2 5 2 2 7 6" xfId="9827"/>
    <cellStyle name="Обычный 2 2 2 2 2 5 2 2 7 7" xfId="9828"/>
    <cellStyle name="Обычный 2 2 2 2 2 5 2 2 7 8" xfId="9829"/>
    <cellStyle name="Обычный 2 2 2 2 2 5 2 2 7 9" xfId="9830"/>
    <cellStyle name="Обычный 2 2 2 2 2 5 2 2 8" xfId="9831"/>
    <cellStyle name="Обычный 2 2 2 2 2 5 2 2 8 2" xfId="9832"/>
    <cellStyle name="Обычный 2 2 2 2 2 5 2 2 8 3" xfId="9833"/>
    <cellStyle name="Обычный 2 2 2 2 2 5 2 2 8 4" xfId="9834"/>
    <cellStyle name="Обычный 2 2 2 2 2 5 2 2 8 5" xfId="9835"/>
    <cellStyle name="Обычный 2 2 2 2 2 5 2 2 8 6" xfId="9836"/>
    <cellStyle name="Обычный 2 2 2 2 2 5 2 2 8 7" xfId="9837"/>
    <cellStyle name="Обычный 2 2 2 2 2 5 2 2 8 8" xfId="9838"/>
    <cellStyle name="Обычный 2 2 2 2 2 5 2 2 9" xfId="9839"/>
    <cellStyle name="Обычный 2 2 2 2 2 5 2 2 9 2" xfId="9840"/>
    <cellStyle name="Обычный 2 2 2 2 2 5 2 2 9 3" xfId="9841"/>
    <cellStyle name="Обычный 2 2 2 2 2 5 2 2 9 4" xfId="9842"/>
    <cellStyle name="Обычный 2 2 2 2 2 5 2 2 9 5" xfId="9843"/>
    <cellStyle name="Обычный 2 2 2 2 2 5 2 2 9 6" xfId="9844"/>
    <cellStyle name="Обычный 2 2 2 2 2 5 2 2 9 7" xfId="9845"/>
    <cellStyle name="Обычный 2 2 2 2 2 5 2 2 9 8" xfId="9846"/>
    <cellStyle name="Обычный 2 2 2 2 2 5 2 20" xfId="9847"/>
    <cellStyle name="Обычный 2 2 2 2 2 5 2 21" xfId="9848"/>
    <cellStyle name="Обычный 2 2 2 2 2 5 2 22" xfId="9849"/>
    <cellStyle name="Обычный 2 2 2 2 2 5 2 23" xfId="9850"/>
    <cellStyle name="Обычный 2 2 2 2 2 5 2 24" xfId="9851"/>
    <cellStyle name="Обычный 2 2 2 2 2 5 2 25" xfId="9852"/>
    <cellStyle name="Обычный 2 2 2 2 2 5 2 3" xfId="9853"/>
    <cellStyle name="Обычный 2 2 2 2 2 5 2 3 10" xfId="9854"/>
    <cellStyle name="Обычный 2 2 2 2 2 5 2 3 10 2" xfId="9855"/>
    <cellStyle name="Обычный 2 2 2 2 2 5 2 3 10 3" xfId="9856"/>
    <cellStyle name="Обычный 2 2 2 2 2 5 2 3 10 4" xfId="9857"/>
    <cellStyle name="Обычный 2 2 2 2 2 5 2 3 10 5" xfId="9858"/>
    <cellStyle name="Обычный 2 2 2 2 2 5 2 3 10 6" xfId="9859"/>
    <cellStyle name="Обычный 2 2 2 2 2 5 2 3 10 7" xfId="9860"/>
    <cellStyle name="Обычный 2 2 2 2 2 5 2 3 10 8" xfId="9861"/>
    <cellStyle name="Обычный 2 2 2 2 2 5 2 3 11" xfId="9862"/>
    <cellStyle name="Обычный 2 2 2 2 2 5 2 3 11 2" xfId="9863"/>
    <cellStyle name="Обычный 2 2 2 2 2 5 2 3 11 3" xfId="9864"/>
    <cellStyle name="Обычный 2 2 2 2 2 5 2 3 11 4" xfId="9865"/>
    <cellStyle name="Обычный 2 2 2 2 2 5 2 3 11 5" xfId="9866"/>
    <cellStyle name="Обычный 2 2 2 2 2 5 2 3 11 6" xfId="9867"/>
    <cellStyle name="Обычный 2 2 2 2 2 5 2 3 11 7" xfId="9868"/>
    <cellStyle name="Обычный 2 2 2 2 2 5 2 3 11 8" xfId="9869"/>
    <cellStyle name="Обычный 2 2 2 2 2 5 2 3 12" xfId="9870"/>
    <cellStyle name="Обычный 2 2 2 2 2 5 2 3 12 2" xfId="9871"/>
    <cellStyle name="Обычный 2 2 2 2 2 5 2 3 12 3" xfId="9872"/>
    <cellStyle name="Обычный 2 2 2 2 2 5 2 3 12 4" xfId="9873"/>
    <cellStyle name="Обычный 2 2 2 2 2 5 2 3 12 5" xfId="9874"/>
    <cellStyle name="Обычный 2 2 2 2 2 5 2 3 12 6" xfId="9875"/>
    <cellStyle name="Обычный 2 2 2 2 2 5 2 3 12 7" xfId="9876"/>
    <cellStyle name="Обычный 2 2 2 2 2 5 2 3 12 8" xfId="9877"/>
    <cellStyle name="Обычный 2 2 2 2 2 5 2 3 13" xfId="9878"/>
    <cellStyle name="Обычный 2 2 2 2 2 5 2 3 13 2" xfId="9879"/>
    <cellStyle name="Обычный 2 2 2 2 2 5 2 3 13 3" xfId="9880"/>
    <cellStyle name="Обычный 2 2 2 2 2 5 2 3 13 4" xfId="9881"/>
    <cellStyle name="Обычный 2 2 2 2 2 5 2 3 13 5" xfId="9882"/>
    <cellStyle name="Обычный 2 2 2 2 2 5 2 3 13 6" xfId="9883"/>
    <cellStyle name="Обычный 2 2 2 2 2 5 2 3 13 7" xfId="9884"/>
    <cellStyle name="Обычный 2 2 2 2 2 5 2 3 13 8" xfId="9885"/>
    <cellStyle name="Обычный 2 2 2 2 2 5 2 3 14" xfId="9886"/>
    <cellStyle name="Обычный 2 2 2 2 2 5 2 3 14 2" xfId="9887"/>
    <cellStyle name="Обычный 2 2 2 2 2 5 2 3 14 3" xfId="9888"/>
    <cellStyle name="Обычный 2 2 2 2 2 5 2 3 14 4" xfId="9889"/>
    <cellStyle name="Обычный 2 2 2 2 2 5 2 3 14 5" xfId="9890"/>
    <cellStyle name="Обычный 2 2 2 2 2 5 2 3 14 6" xfId="9891"/>
    <cellStyle name="Обычный 2 2 2 2 2 5 2 3 14 7" xfId="9892"/>
    <cellStyle name="Обычный 2 2 2 2 2 5 2 3 14 8" xfId="9893"/>
    <cellStyle name="Обычный 2 2 2 2 2 5 2 3 15" xfId="9894"/>
    <cellStyle name="Обычный 2 2 2 2 2 5 2 3 16" xfId="9895"/>
    <cellStyle name="Обычный 2 2 2 2 2 5 2 3 17" xfId="9896"/>
    <cellStyle name="Обычный 2 2 2 2 2 5 2 3 18" xfId="9897"/>
    <cellStyle name="Обычный 2 2 2 2 2 5 2 3 19" xfId="9898"/>
    <cellStyle name="Обычный 2 2 2 2 2 5 2 3 2" xfId="9899"/>
    <cellStyle name="Обычный 2 2 2 2 2 5 2 3 2 10" xfId="9900"/>
    <cellStyle name="Обычный 2 2 2 2 2 5 2 3 2 10 2" xfId="9901"/>
    <cellStyle name="Обычный 2 2 2 2 2 5 2 3 2 10 3" xfId="9902"/>
    <cellStyle name="Обычный 2 2 2 2 2 5 2 3 2 10 4" xfId="9903"/>
    <cellStyle name="Обычный 2 2 2 2 2 5 2 3 2 10 5" xfId="9904"/>
    <cellStyle name="Обычный 2 2 2 2 2 5 2 3 2 10 6" xfId="9905"/>
    <cellStyle name="Обычный 2 2 2 2 2 5 2 3 2 10 7" xfId="9906"/>
    <cellStyle name="Обычный 2 2 2 2 2 5 2 3 2 10 8" xfId="9907"/>
    <cellStyle name="Обычный 2 2 2 2 2 5 2 3 2 11" xfId="9908"/>
    <cellStyle name="Обычный 2 2 2 2 2 5 2 3 2 11 2" xfId="9909"/>
    <cellStyle name="Обычный 2 2 2 2 2 5 2 3 2 11 3" xfId="9910"/>
    <cellStyle name="Обычный 2 2 2 2 2 5 2 3 2 11 4" xfId="9911"/>
    <cellStyle name="Обычный 2 2 2 2 2 5 2 3 2 11 5" xfId="9912"/>
    <cellStyle name="Обычный 2 2 2 2 2 5 2 3 2 11 6" xfId="9913"/>
    <cellStyle name="Обычный 2 2 2 2 2 5 2 3 2 11 7" xfId="9914"/>
    <cellStyle name="Обычный 2 2 2 2 2 5 2 3 2 11 8" xfId="9915"/>
    <cellStyle name="Обычный 2 2 2 2 2 5 2 3 2 12" xfId="9916"/>
    <cellStyle name="Обычный 2 2 2 2 2 5 2 3 2 12 2" xfId="9917"/>
    <cellStyle name="Обычный 2 2 2 2 2 5 2 3 2 12 3" xfId="9918"/>
    <cellStyle name="Обычный 2 2 2 2 2 5 2 3 2 12 4" xfId="9919"/>
    <cellStyle name="Обычный 2 2 2 2 2 5 2 3 2 12 5" xfId="9920"/>
    <cellStyle name="Обычный 2 2 2 2 2 5 2 3 2 12 6" xfId="9921"/>
    <cellStyle name="Обычный 2 2 2 2 2 5 2 3 2 12 7" xfId="9922"/>
    <cellStyle name="Обычный 2 2 2 2 2 5 2 3 2 12 8" xfId="9923"/>
    <cellStyle name="Обычный 2 2 2 2 2 5 2 3 2 13" xfId="9924"/>
    <cellStyle name="Обычный 2 2 2 2 2 5 2 3 2 14" xfId="9925"/>
    <cellStyle name="Обычный 2 2 2 2 2 5 2 3 2 15" xfId="9926"/>
    <cellStyle name="Обычный 2 2 2 2 2 5 2 3 2 16" xfId="9927"/>
    <cellStyle name="Обычный 2 2 2 2 2 5 2 3 2 17" xfId="9928"/>
    <cellStyle name="Обычный 2 2 2 2 2 5 2 3 2 18" xfId="9929"/>
    <cellStyle name="Обычный 2 2 2 2 2 5 2 3 2 19" xfId="9930"/>
    <cellStyle name="Обычный 2 2 2 2 2 5 2 3 2 2" xfId="9931"/>
    <cellStyle name="Обычный 2 2 2 2 2 5 2 3 2 2 10" xfId="9932"/>
    <cellStyle name="Обычный 2 2 2 2 2 5 2 3 2 2 10 2" xfId="9933"/>
    <cellStyle name="Обычный 2 2 2 2 2 5 2 3 2 2 10 3" xfId="9934"/>
    <cellStyle name="Обычный 2 2 2 2 2 5 2 3 2 2 10 4" xfId="9935"/>
    <cellStyle name="Обычный 2 2 2 2 2 5 2 3 2 2 10 5" xfId="9936"/>
    <cellStyle name="Обычный 2 2 2 2 2 5 2 3 2 2 10 6" xfId="9937"/>
    <cellStyle name="Обычный 2 2 2 2 2 5 2 3 2 2 10 7" xfId="9938"/>
    <cellStyle name="Обычный 2 2 2 2 2 5 2 3 2 2 10 8" xfId="9939"/>
    <cellStyle name="Обычный 2 2 2 2 2 5 2 3 2 2 11" xfId="9940"/>
    <cellStyle name="Обычный 2 2 2 2 2 5 2 3 2 2 11 2" xfId="9941"/>
    <cellStyle name="Обычный 2 2 2 2 2 5 2 3 2 2 11 3" xfId="9942"/>
    <cellStyle name="Обычный 2 2 2 2 2 5 2 3 2 2 11 4" xfId="9943"/>
    <cellStyle name="Обычный 2 2 2 2 2 5 2 3 2 2 11 5" xfId="9944"/>
    <cellStyle name="Обычный 2 2 2 2 2 5 2 3 2 2 11 6" xfId="9945"/>
    <cellStyle name="Обычный 2 2 2 2 2 5 2 3 2 2 11 7" xfId="9946"/>
    <cellStyle name="Обычный 2 2 2 2 2 5 2 3 2 2 11 8" xfId="9947"/>
    <cellStyle name="Обычный 2 2 2 2 2 5 2 3 2 2 12" xfId="9948"/>
    <cellStyle name="Обычный 2 2 2 2 2 5 2 3 2 2 13" xfId="9949"/>
    <cellStyle name="Обычный 2 2 2 2 2 5 2 3 2 2 14" xfId="9950"/>
    <cellStyle name="Обычный 2 2 2 2 2 5 2 3 2 2 15" xfId="9951"/>
    <cellStyle name="Обычный 2 2 2 2 2 5 2 3 2 2 16" xfId="9952"/>
    <cellStyle name="Обычный 2 2 2 2 2 5 2 3 2 2 17" xfId="9953"/>
    <cellStyle name="Обычный 2 2 2 2 2 5 2 3 2 2 18" xfId="9954"/>
    <cellStyle name="Обычный 2 2 2 2 2 5 2 3 2 2 19" xfId="9955"/>
    <cellStyle name="Обычный 2 2 2 2 2 5 2 3 2 2 2" xfId="9956"/>
    <cellStyle name="Обычный 2 2 2 2 2 5 2 3 2 2 2 10" xfId="9957"/>
    <cellStyle name="Обычный 2 2 2 2 2 5 2 3 2 2 2 10 2" xfId="9958"/>
    <cellStyle name="Обычный 2 2 2 2 2 5 2 3 2 2 2 10 3" xfId="9959"/>
    <cellStyle name="Обычный 2 2 2 2 2 5 2 3 2 2 2 10 4" xfId="9960"/>
    <cellStyle name="Обычный 2 2 2 2 2 5 2 3 2 2 2 10 5" xfId="9961"/>
    <cellStyle name="Обычный 2 2 2 2 2 5 2 3 2 2 2 10 6" xfId="9962"/>
    <cellStyle name="Обычный 2 2 2 2 2 5 2 3 2 2 2 10 7" xfId="9963"/>
    <cellStyle name="Обычный 2 2 2 2 2 5 2 3 2 2 2 10 8" xfId="9964"/>
    <cellStyle name="Обычный 2 2 2 2 2 5 2 3 2 2 2 11" xfId="9965"/>
    <cellStyle name="Обычный 2 2 2 2 2 5 2 3 2 2 2 12" xfId="9966"/>
    <cellStyle name="Обычный 2 2 2 2 2 5 2 3 2 2 2 13" xfId="9967"/>
    <cellStyle name="Обычный 2 2 2 2 2 5 2 3 2 2 2 14" xfId="9968"/>
    <cellStyle name="Обычный 2 2 2 2 2 5 2 3 2 2 2 15" xfId="9969"/>
    <cellStyle name="Обычный 2 2 2 2 2 5 2 3 2 2 2 16" xfId="9970"/>
    <cellStyle name="Обычный 2 2 2 2 2 5 2 3 2 2 2 17" xfId="9971"/>
    <cellStyle name="Обычный 2 2 2 2 2 5 2 3 2 2 2 18" xfId="9972"/>
    <cellStyle name="Обычный 2 2 2 2 2 5 2 3 2 2 2 19" xfId="9973"/>
    <cellStyle name="Обычный 2 2 2 2 2 5 2 3 2 2 2 2" xfId="9974"/>
    <cellStyle name="Обычный 2 2 2 2 2 5 2 3 2 2 2 2 10" xfId="9975"/>
    <cellStyle name="Обычный 2 2 2 2 2 5 2 3 2 2 2 2 11" xfId="9976"/>
    <cellStyle name="Обычный 2 2 2 2 2 5 2 3 2 2 2 2 12" xfId="9977"/>
    <cellStyle name="Обычный 2 2 2 2 2 5 2 3 2 2 2 2 13" xfId="9978"/>
    <cellStyle name="Обычный 2 2 2 2 2 5 2 3 2 2 2 2 14" xfId="9979"/>
    <cellStyle name="Обычный 2 2 2 2 2 5 2 3 2 2 2 2 15" xfId="9980"/>
    <cellStyle name="Обычный 2 2 2 2 2 5 2 3 2 2 2 2 16" xfId="9981"/>
    <cellStyle name="Обычный 2 2 2 2 2 5 2 3 2 2 2 2 17" xfId="9982"/>
    <cellStyle name="Обычный 2 2 2 2 2 5 2 3 2 2 2 2 18" xfId="9983"/>
    <cellStyle name="Обычный 2 2 2 2 2 5 2 3 2 2 2 2 19" xfId="9984"/>
    <cellStyle name="Обычный 2 2 2 2 2 5 2 3 2 2 2 2 2" xfId="9985"/>
    <cellStyle name="Обычный 2 2 2 2 2 5 2 3 2 2 2 2 2 2" xfId="9986"/>
    <cellStyle name="Обычный 2 2 2 2 2 5 2 3 2 2 2 2 2 3" xfId="9987"/>
    <cellStyle name="Обычный 2 2 2 2 2 5 2 3 2 2 2 2 2 4" xfId="9988"/>
    <cellStyle name="Обычный 2 2 2 2 2 5 2 3 2 2 2 2 2 5" xfId="9989"/>
    <cellStyle name="Обычный 2 2 2 2 2 5 2 3 2 2 2 2 2 6" xfId="9990"/>
    <cellStyle name="Обычный 2 2 2 2 2 5 2 3 2 2 2 2 2 7" xfId="9991"/>
    <cellStyle name="Обычный 2 2 2 2 2 5 2 3 2 2 2 2 2 8" xfId="9992"/>
    <cellStyle name="Обычный 2 2 2 2 2 5 2 3 2 2 2 2 3" xfId="9993"/>
    <cellStyle name="Обычный 2 2 2 2 2 5 2 3 2 2 2 2 3 2" xfId="9994"/>
    <cellStyle name="Обычный 2 2 2 2 2 5 2 3 2 2 2 2 3 3" xfId="9995"/>
    <cellStyle name="Обычный 2 2 2 2 2 5 2 3 2 2 2 2 3 4" xfId="9996"/>
    <cellStyle name="Обычный 2 2 2 2 2 5 2 3 2 2 2 2 3 5" xfId="9997"/>
    <cellStyle name="Обычный 2 2 2 2 2 5 2 3 2 2 2 2 3 6" xfId="9998"/>
    <cellStyle name="Обычный 2 2 2 2 2 5 2 3 2 2 2 2 3 7" xfId="9999"/>
    <cellStyle name="Обычный 2 2 2 2 2 5 2 3 2 2 2 2 3 8" xfId="10000"/>
    <cellStyle name="Обычный 2 2 2 2 2 5 2 3 2 2 2 2 4" xfId="10001"/>
    <cellStyle name="Обычный 2 2 2 2 2 5 2 3 2 2 2 2 4 2" xfId="10002"/>
    <cellStyle name="Обычный 2 2 2 2 2 5 2 3 2 2 2 2 4 3" xfId="10003"/>
    <cellStyle name="Обычный 2 2 2 2 2 5 2 3 2 2 2 2 4 4" xfId="10004"/>
    <cellStyle name="Обычный 2 2 2 2 2 5 2 3 2 2 2 2 4 5" xfId="10005"/>
    <cellStyle name="Обычный 2 2 2 2 2 5 2 3 2 2 2 2 4 6" xfId="10006"/>
    <cellStyle name="Обычный 2 2 2 2 2 5 2 3 2 2 2 2 4 7" xfId="10007"/>
    <cellStyle name="Обычный 2 2 2 2 2 5 2 3 2 2 2 2 4 8" xfId="10008"/>
    <cellStyle name="Обычный 2 2 2 2 2 5 2 3 2 2 2 2 5" xfId="10009"/>
    <cellStyle name="Обычный 2 2 2 2 2 5 2 3 2 2 2 2 5 2" xfId="10010"/>
    <cellStyle name="Обычный 2 2 2 2 2 5 2 3 2 2 2 2 5 3" xfId="10011"/>
    <cellStyle name="Обычный 2 2 2 2 2 5 2 3 2 2 2 2 5 4" xfId="10012"/>
    <cellStyle name="Обычный 2 2 2 2 2 5 2 3 2 2 2 2 5 5" xfId="10013"/>
    <cellStyle name="Обычный 2 2 2 2 2 5 2 3 2 2 2 2 5 6" xfId="10014"/>
    <cellStyle name="Обычный 2 2 2 2 2 5 2 3 2 2 2 2 5 7" xfId="10015"/>
    <cellStyle name="Обычный 2 2 2 2 2 5 2 3 2 2 2 2 5 8" xfId="10016"/>
    <cellStyle name="Обычный 2 2 2 2 2 5 2 3 2 2 2 2 6" xfId="10017"/>
    <cellStyle name="Обычный 2 2 2 2 2 5 2 3 2 2 2 2 6 2" xfId="10018"/>
    <cellStyle name="Обычный 2 2 2 2 2 5 2 3 2 2 2 2 6 3" xfId="10019"/>
    <cellStyle name="Обычный 2 2 2 2 2 5 2 3 2 2 2 2 6 4" xfId="10020"/>
    <cellStyle name="Обычный 2 2 2 2 2 5 2 3 2 2 2 2 6 5" xfId="10021"/>
    <cellStyle name="Обычный 2 2 2 2 2 5 2 3 2 2 2 2 6 6" xfId="10022"/>
    <cellStyle name="Обычный 2 2 2 2 2 5 2 3 2 2 2 2 6 7" xfId="10023"/>
    <cellStyle name="Обычный 2 2 2 2 2 5 2 3 2 2 2 2 6 8" xfId="10024"/>
    <cellStyle name="Обычный 2 2 2 2 2 5 2 3 2 2 2 2 7" xfId="10025"/>
    <cellStyle name="Обычный 2 2 2 2 2 5 2 3 2 2 2 2 7 2" xfId="10026"/>
    <cellStyle name="Обычный 2 2 2 2 2 5 2 3 2 2 2 2 7 3" xfId="10027"/>
    <cellStyle name="Обычный 2 2 2 2 2 5 2 3 2 2 2 2 7 4" xfId="10028"/>
    <cellStyle name="Обычный 2 2 2 2 2 5 2 3 2 2 2 2 7 5" xfId="10029"/>
    <cellStyle name="Обычный 2 2 2 2 2 5 2 3 2 2 2 2 7 6" xfId="10030"/>
    <cellStyle name="Обычный 2 2 2 2 2 5 2 3 2 2 2 2 7 7" xfId="10031"/>
    <cellStyle name="Обычный 2 2 2 2 2 5 2 3 2 2 2 2 7 8" xfId="10032"/>
    <cellStyle name="Обычный 2 2 2 2 2 5 2 3 2 2 2 2 8" xfId="10033"/>
    <cellStyle name="Обычный 2 2 2 2 2 5 2 3 2 2 2 2 8 2" xfId="10034"/>
    <cellStyle name="Обычный 2 2 2 2 2 5 2 3 2 2 2 2 8 3" xfId="10035"/>
    <cellStyle name="Обычный 2 2 2 2 2 5 2 3 2 2 2 2 8 4" xfId="10036"/>
    <cellStyle name="Обычный 2 2 2 2 2 5 2 3 2 2 2 2 8 5" xfId="10037"/>
    <cellStyle name="Обычный 2 2 2 2 2 5 2 3 2 2 2 2 8 6" xfId="10038"/>
    <cellStyle name="Обычный 2 2 2 2 2 5 2 3 2 2 2 2 8 7" xfId="10039"/>
    <cellStyle name="Обычный 2 2 2 2 2 5 2 3 2 2 2 2 8 8" xfId="10040"/>
    <cellStyle name="Обычный 2 2 2 2 2 5 2 3 2 2 2 2 9" xfId="10041"/>
    <cellStyle name="Обычный 2 2 2 2 2 5 2 3 2 2 2 20" xfId="10042"/>
    <cellStyle name="Обычный 2 2 2 2 2 5 2 3 2 2 2 21" xfId="10043"/>
    <cellStyle name="Обычный 2 2 2 2 2 5 2 3 2 2 2 22" xfId="10044"/>
    <cellStyle name="Обычный 2 2 2 2 2 5 2 3 2 2 2 23" xfId="10045"/>
    <cellStyle name="Обычный 2 2 2 2 2 5 2 3 2 2 2 3" xfId="10046"/>
    <cellStyle name="Обычный 2 2 2 2 2 5 2 3 2 2 2 3 10" xfId="10047"/>
    <cellStyle name="Обычный 2 2 2 2 2 5 2 3 2 2 2 3 11" xfId="10048"/>
    <cellStyle name="Обычный 2 2 2 2 2 5 2 3 2 2 2 3 12" xfId="10049"/>
    <cellStyle name="Обычный 2 2 2 2 2 5 2 3 2 2 2 3 13" xfId="10050"/>
    <cellStyle name="Обычный 2 2 2 2 2 5 2 3 2 2 2 3 14" xfId="10051"/>
    <cellStyle name="Обычный 2 2 2 2 2 5 2 3 2 2 2 3 15" xfId="10052"/>
    <cellStyle name="Обычный 2 2 2 2 2 5 2 3 2 2 2 3 16" xfId="10053"/>
    <cellStyle name="Обычный 2 2 2 2 2 5 2 3 2 2 2 3 17" xfId="10054"/>
    <cellStyle name="Обычный 2 2 2 2 2 5 2 3 2 2 2 3 18" xfId="10055"/>
    <cellStyle name="Обычный 2 2 2 2 2 5 2 3 2 2 2 3 2" xfId="10056"/>
    <cellStyle name="Обычный 2 2 2 2 2 5 2 3 2 2 2 3 2 2" xfId="10057"/>
    <cellStyle name="Обычный 2 2 2 2 2 5 2 3 2 2 2 3 2 3" xfId="10058"/>
    <cellStyle name="Обычный 2 2 2 2 2 5 2 3 2 2 2 3 2 4" xfId="10059"/>
    <cellStyle name="Обычный 2 2 2 2 2 5 2 3 2 2 2 3 2 5" xfId="10060"/>
    <cellStyle name="Обычный 2 2 2 2 2 5 2 3 2 2 2 3 2 6" xfId="10061"/>
    <cellStyle name="Обычный 2 2 2 2 2 5 2 3 2 2 2 3 2 7" xfId="10062"/>
    <cellStyle name="Обычный 2 2 2 2 2 5 2 3 2 2 2 3 2 8" xfId="10063"/>
    <cellStyle name="Обычный 2 2 2 2 2 5 2 3 2 2 2 3 3" xfId="10064"/>
    <cellStyle name="Обычный 2 2 2 2 2 5 2 3 2 2 2 3 3 2" xfId="10065"/>
    <cellStyle name="Обычный 2 2 2 2 2 5 2 3 2 2 2 3 3 3" xfId="10066"/>
    <cellStyle name="Обычный 2 2 2 2 2 5 2 3 2 2 2 3 3 4" xfId="10067"/>
    <cellStyle name="Обычный 2 2 2 2 2 5 2 3 2 2 2 3 3 5" xfId="10068"/>
    <cellStyle name="Обычный 2 2 2 2 2 5 2 3 2 2 2 3 3 6" xfId="10069"/>
    <cellStyle name="Обычный 2 2 2 2 2 5 2 3 2 2 2 3 3 7" xfId="10070"/>
    <cellStyle name="Обычный 2 2 2 2 2 5 2 3 2 2 2 3 3 8" xfId="10071"/>
    <cellStyle name="Обычный 2 2 2 2 2 5 2 3 2 2 2 3 4" xfId="10072"/>
    <cellStyle name="Обычный 2 2 2 2 2 5 2 3 2 2 2 3 4 2" xfId="10073"/>
    <cellStyle name="Обычный 2 2 2 2 2 5 2 3 2 2 2 3 4 3" xfId="10074"/>
    <cellStyle name="Обычный 2 2 2 2 2 5 2 3 2 2 2 3 4 4" xfId="10075"/>
    <cellStyle name="Обычный 2 2 2 2 2 5 2 3 2 2 2 3 4 5" xfId="10076"/>
    <cellStyle name="Обычный 2 2 2 2 2 5 2 3 2 2 2 3 4 6" xfId="10077"/>
    <cellStyle name="Обычный 2 2 2 2 2 5 2 3 2 2 2 3 4 7" xfId="10078"/>
    <cellStyle name="Обычный 2 2 2 2 2 5 2 3 2 2 2 3 4 8" xfId="10079"/>
    <cellStyle name="Обычный 2 2 2 2 2 5 2 3 2 2 2 3 5" xfId="10080"/>
    <cellStyle name="Обычный 2 2 2 2 2 5 2 3 2 2 2 3 5 2" xfId="10081"/>
    <cellStyle name="Обычный 2 2 2 2 2 5 2 3 2 2 2 3 5 3" xfId="10082"/>
    <cellStyle name="Обычный 2 2 2 2 2 5 2 3 2 2 2 3 5 4" xfId="10083"/>
    <cellStyle name="Обычный 2 2 2 2 2 5 2 3 2 2 2 3 5 5" xfId="10084"/>
    <cellStyle name="Обычный 2 2 2 2 2 5 2 3 2 2 2 3 5 6" xfId="10085"/>
    <cellStyle name="Обычный 2 2 2 2 2 5 2 3 2 2 2 3 5 7" xfId="10086"/>
    <cellStyle name="Обычный 2 2 2 2 2 5 2 3 2 2 2 3 5 8" xfId="10087"/>
    <cellStyle name="Обычный 2 2 2 2 2 5 2 3 2 2 2 3 6" xfId="10088"/>
    <cellStyle name="Обычный 2 2 2 2 2 5 2 3 2 2 2 3 6 2" xfId="10089"/>
    <cellStyle name="Обычный 2 2 2 2 2 5 2 3 2 2 2 3 6 3" xfId="10090"/>
    <cellStyle name="Обычный 2 2 2 2 2 5 2 3 2 2 2 3 6 4" xfId="10091"/>
    <cellStyle name="Обычный 2 2 2 2 2 5 2 3 2 2 2 3 6 5" xfId="10092"/>
    <cellStyle name="Обычный 2 2 2 2 2 5 2 3 2 2 2 3 6 6" xfId="10093"/>
    <cellStyle name="Обычный 2 2 2 2 2 5 2 3 2 2 2 3 6 7" xfId="10094"/>
    <cellStyle name="Обычный 2 2 2 2 2 5 2 3 2 2 2 3 6 8" xfId="10095"/>
    <cellStyle name="Обычный 2 2 2 2 2 5 2 3 2 2 2 3 7" xfId="10096"/>
    <cellStyle name="Обычный 2 2 2 2 2 5 2 3 2 2 2 3 7 2" xfId="10097"/>
    <cellStyle name="Обычный 2 2 2 2 2 5 2 3 2 2 2 3 7 3" xfId="10098"/>
    <cellStyle name="Обычный 2 2 2 2 2 5 2 3 2 2 2 3 7 4" xfId="10099"/>
    <cellStyle name="Обычный 2 2 2 2 2 5 2 3 2 2 2 3 7 5" xfId="10100"/>
    <cellStyle name="Обычный 2 2 2 2 2 5 2 3 2 2 2 3 7 6" xfId="10101"/>
    <cellStyle name="Обычный 2 2 2 2 2 5 2 3 2 2 2 3 7 7" xfId="10102"/>
    <cellStyle name="Обычный 2 2 2 2 2 5 2 3 2 2 2 3 7 8" xfId="10103"/>
    <cellStyle name="Обычный 2 2 2 2 2 5 2 3 2 2 2 3 8" xfId="10104"/>
    <cellStyle name="Обычный 2 2 2 2 2 5 2 3 2 2 2 3 8 2" xfId="10105"/>
    <cellStyle name="Обычный 2 2 2 2 2 5 2 3 2 2 2 3 8 3" xfId="10106"/>
    <cellStyle name="Обычный 2 2 2 2 2 5 2 3 2 2 2 3 8 4" xfId="10107"/>
    <cellStyle name="Обычный 2 2 2 2 2 5 2 3 2 2 2 3 8 5" xfId="10108"/>
    <cellStyle name="Обычный 2 2 2 2 2 5 2 3 2 2 2 3 8 6" xfId="10109"/>
    <cellStyle name="Обычный 2 2 2 2 2 5 2 3 2 2 2 3 8 7" xfId="10110"/>
    <cellStyle name="Обычный 2 2 2 2 2 5 2 3 2 2 2 3 8 8" xfId="10111"/>
    <cellStyle name="Обычный 2 2 2 2 2 5 2 3 2 2 2 3 9" xfId="10112"/>
    <cellStyle name="Обычный 2 2 2 2 2 5 2 3 2 2 2 4" xfId="10113"/>
    <cellStyle name="Обычный 2 2 2 2 2 5 2 3 2 2 2 4 2" xfId="10114"/>
    <cellStyle name="Обычный 2 2 2 2 2 5 2 3 2 2 2 4 3" xfId="10115"/>
    <cellStyle name="Обычный 2 2 2 2 2 5 2 3 2 2 2 4 4" xfId="10116"/>
    <cellStyle name="Обычный 2 2 2 2 2 5 2 3 2 2 2 4 5" xfId="10117"/>
    <cellStyle name="Обычный 2 2 2 2 2 5 2 3 2 2 2 4 6" xfId="10118"/>
    <cellStyle name="Обычный 2 2 2 2 2 5 2 3 2 2 2 4 7" xfId="10119"/>
    <cellStyle name="Обычный 2 2 2 2 2 5 2 3 2 2 2 4 8" xfId="10120"/>
    <cellStyle name="Обычный 2 2 2 2 2 5 2 3 2 2 2 5" xfId="10121"/>
    <cellStyle name="Обычный 2 2 2 2 2 5 2 3 2 2 2 5 2" xfId="10122"/>
    <cellStyle name="Обычный 2 2 2 2 2 5 2 3 2 2 2 5 3" xfId="10123"/>
    <cellStyle name="Обычный 2 2 2 2 2 5 2 3 2 2 2 5 4" xfId="10124"/>
    <cellStyle name="Обычный 2 2 2 2 2 5 2 3 2 2 2 5 5" xfId="10125"/>
    <cellStyle name="Обычный 2 2 2 2 2 5 2 3 2 2 2 5 6" xfId="10126"/>
    <cellStyle name="Обычный 2 2 2 2 2 5 2 3 2 2 2 5 7" xfId="10127"/>
    <cellStyle name="Обычный 2 2 2 2 2 5 2 3 2 2 2 5 8" xfId="10128"/>
    <cellStyle name="Обычный 2 2 2 2 2 5 2 3 2 2 2 6" xfId="10129"/>
    <cellStyle name="Обычный 2 2 2 2 2 5 2 3 2 2 2 6 2" xfId="10130"/>
    <cellStyle name="Обычный 2 2 2 2 2 5 2 3 2 2 2 6 3" xfId="10131"/>
    <cellStyle name="Обычный 2 2 2 2 2 5 2 3 2 2 2 6 4" xfId="10132"/>
    <cellStyle name="Обычный 2 2 2 2 2 5 2 3 2 2 2 6 5" xfId="10133"/>
    <cellStyle name="Обычный 2 2 2 2 2 5 2 3 2 2 2 6 6" xfId="10134"/>
    <cellStyle name="Обычный 2 2 2 2 2 5 2 3 2 2 2 6 7" xfId="10135"/>
    <cellStyle name="Обычный 2 2 2 2 2 5 2 3 2 2 2 6 8" xfId="10136"/>
    <cellStyle name="Обычный 2 2 2 2 2 5 2 3 2 2 2 7" xfId="10137"/>
    <cellStyle name="Обычный 2 2 2 2 2 5 2 3 2 2 2 7 2" xfId="10138"/>
    <cellStyle name="Обычный 2 2 2 2 2 5 2 3 2 2 2 7 3" xfId="10139"/>
    <cellStyle name="Обычный 2 2 2 2 2 5 2 3 2 2 2 7 4" xfId="10140"/>
    <cellStyle name="Обычный 2 2 2 2 2 5 2 3 2 2 2 7 5" xfId="10141"/>
    <cellStyle name="Обычный 2 2 2 2 2 5 2 3 2 2 2 7 6" xfId="10142"/>
    <cellStyle name="Обычный 2 2 2 2 2 5 2 3 2 2 2 7 7" xfId="10143"/>
    <cellStyle name="Обычный 2 2 2 2 2 5 2 3 2 2 2 7 8" xfId="10144"/>
    <cellStyle name="Обычный 2 2 2 2 2 5 2 3 2 2 2 8" xfId="10145"/>
    <cellStyle name="Обычный 2 2 2 2 2 5 2 3 2 2 2 8 2" xfId="10146"/>
    <cellStyle name="Обычный 2 2 2 2 2 5 2 3 2 2 2 8 3" xfId="10147"/>
    <cellStyle name="Обычный 2 2 2 2 2 5 2 3 2 2 2 8 4" xfId="10148"/>
    <cellStyle name="Обычный 2 2 2 2 2 5 2 3 2 2 2 8 5" xfId="10149"/>
    <cellStyle name="Обычный 2 2 2 2 2 5 2 3 2 2 2 8 6" xfId="10150"/>
    <cellStyle name="Обычный 2 2 2 2 2 5 2 3 2 2 2 8 7" xfId="10151"/>
    <cellStyle name="Обычный 2 2 2 2 2 5 2 3 2 2 2 8 8" xfId="10152"/>
    <cellStyle name="Обычный 2 2 2 2 2 5 2 3 2 2 2 9" xfId="10153"/>
    <cellStyle name="Обычный 2 2 2 2 2 5 2 3 2 2 2 9 2" xfId="10154"/>
    <cellStyle name="Обычный 2 2 2 2 2 5 2 3 2 2 2 9 3" xfId="10155"/>
    <cellStyle name="Обычный 2 2 2 2 2 5 2 3 2 2 2 9 4" xfId="10156"/>
    <cellStyle name="Обычный 2 2 2 2 2 5 2 3 2 2 2 9 5" xfId="10157"/>
    <cellStyle name="Обычный 2 2 2 2 2 5 2 3 2 2 2 9 6" xfId="10158"/>
    <cellStyle name="Обычный 2 2 2 2 2 5 2 3 2 2 2 9 7" xfId="10159"/>
    <cellStyle name="Обычный 2 2 2 2 2 5 2 3 2 2 2 9 8" xfId="10160"/>
    <cellStyle name="Обычный 2 2 2 2 2 5 2 3 2 2 20" xfId="10161"/>
    <cellStyle name="Обычный 2 2 2 2 2 5 2 3 2 2 21" xfId="10162"/>
    <cellStyle name="Обычный 2 2 2 2 2 5 2 3 2 2 22" xfId="10163"/>
    <cellStyle name="Обычный 2 2 2 2 2 5 2 3 2 2 23" xfId="10164"/>
    <cellStyle name="Обычный 2 2 2 2 2 5 2 3 2 2 24" xfId="10165"/>
    <cellStyle name="Обычный 2 2 2 2 2 5 2 3 2 2 3" xfId="10166"/>
    <cellStyle name="Обычный 2 2 2 2 2 5 2 3 2 2 3 10" xfId="10167"/>
    <cellStyle name="Обычный 2 2 2 2 2 5 2 3 2 2 3 11" xfId="10168"/>
    <cellStyle name="Обычный 2 2 2 2 2 5 2 3 2 2 3 12" xfId="10169"/>
    <cellStyle name="Обычный 2 2 2 2 2 5 2 3 2 2 3 13" xfId="10170"/>
    <cellStyle name="Обычный 2 2 2 2 2 5 2 3 2 2 3 14" xfId="10171"/>
    <cellStyle name="Обычный 2 2 2 2 2 5 2 3 2 2 3 15" xfId="10172"/>
    <cellStyle name="Обычный 2 2 2 2 2 5 2 3 2 2 3 16" xfId="10173"/>
    <cellStyle name="Обычный 2 2 2 2 2 5 2 3 2 2 3 17" xfId="10174"/>
    <cellStyle name="Обычный 2 2 2 2 2 5 2 3 2 2 3 18" xfId="10175"/>
    <cellStyle name="Обычный 2 2 2 2 2 5 2 3 2 2 3 19" xfId="10176"/>
    <cellStyle name="Обычный 2 2 2 2 2 5 2 3 2 2 3 2" xfId="10177"/>
    <cellStyle name="Обычный 2 2 2 2 2 5 2 3 2 2 3 2 2" xfId="10178"/>
    <cellStyle name="Обычный 2 2 2 2 2 5 2 3 2 2 3 2 3" xfId="10179"/>
    <cellStyle name="Обычный 2 2 2 2 2 5 2 3 2 2 3 2 4" xfId="10180"/>
    <cellStyle name="Обычный 2 2 2 2 2 5 2 3 2 2 3 2 5" xfId="10181"/>
    <cellStyle name="Обычный 2 2 2 2 2 5 2 3 2 2 3 2 6" xfId="10182"/>
    <cellStyle name="Обычный 2 2 2 2 2 5 2 3 2 2 3 2 7" xfId="10183"/>
    <cellStyle name="Обычный 2 2 2 2 2 5 2 3 2 2 3 2 8" xfId="10184"/>
    <cellStyle name="Обычный 2 2 2 2 2 5 2 3 2 2 3 2 9" xfId="10185"/>
    <cellStyle name="Обычный 2 2 2 2 2 5 2 3 2 2 3 3" xfId="10186"/>
    <cellStyle name="Обычный 2 2 2 2 2 5 2 3 2 2 3 3 2" xfId="10187"/>
    <cellStyle name="Обычный 2 2 2 2 2 5 2 3 2 2 3 3 3" xfId="10188"/>
    <cellStyle name="Обычный 2 2 2 2 2 5 2 3 2 2 3 3 4" xfId="10189"/>
    <cellStyle name="Обычный 2 2 2 2 2 5 2 3 2 2 3 3 5" xfId="10190"/>
    <cellStyle name="Обычный 2 2 2 2 2 5 2 3 2 2 3 3 6" xfId="10191"/>
    <cellStyle name="Обычный 2 2 2 2 2 5 2 3 2 2 3 3 7" xfId="10192"/>
    <cellStyle name="Обычный 2 2 2 2 2 5 2 3 2 2 3 3 8" xfId="10193"/>
    <cellStyle name="Обычный 2 2 2 2 2 5 2 3 2 2 3 4" xfId="10194"/>
    <cellStyle name="Обычный 2 2 2 2 2 5 2 3 2 2 3 4 2" xfId="10195"/>
    <cellStyle name="Обычный 2 2 2 2 2 5 2 3 2 2 3 4 3" xfId="10196"/>
    <cellStyle name="Обычный 2 2 2 2 2 5 2 3 2 2 3 4 4" xfId="10197"/>
    <cellStyle name="Обычный 2 2 2 2 2 5 2 3 2 2 3 4 5" xfId="10198"/>
    <cellStyle name="Обычный 2 2 2 2 2 5 2 3 2 2 3 4 6" xfId="10199"/>
    <cellStyle name="Обычный 2 2 2 2 2 5 2 3 2 2 3 4 7" xfId="10200"/>
    <cellStyle name="Обычный 2 2 2 2 2 5 2 3 2 2 3 4 8" xfId="10201"/>
    <cellStyle name="Обычный 2 2 2 2 2 5 2 3 2 2 3 5" xfId="10202"/>
    <cellStyle name="Обычный 2 2 2 2 2 5 2 3 2 2 3 5 2" xfId="10203"/>
    <cellStyle name="Обычный 2 2 2 2 2 5 2 3 2 2 3 5 3" xfId="10204"/>
    <cellStyle name="Обычный 2 2 2 2 2 5 2 3 2 2 3 5 4" xfId="10205"/>
    <cellStyle name="Обычный 2 2 2 2 2 5 2 3 2 2 3 5 5" xfId="10206"/>
    <cellStyle name="Обычный 2 2 2 2 2 5 2 3 2 2 3 5 6" xfId="10207"/>
    <cellStyle name="Обычный 2 2 2 2 2 5 2 3 2 2 3 5 7" xfId="10208"/>
    <cellStyle name="Обычный 2 2 2 2 2 5 2 3 2 2 3 5 8" xfId="10209"/>
    <cellStyle name="Обычный 2 2 2 2 2 5 2 3 2 2 3 6" xfId="10210"/>
    <cellStyle name="Обычный 2 2 2 2 2 5 2 3 2 2 3 6 2" xfId="10211"/>
    <cellStyle name="Обычный 2 2 2 2 2 5 2 3 2 2 3 6 3" xfId="10212"/>
    <cellStyle name="Обычный 2 2 2 2 2 5 2 3 2 2 3 6 4" xfId="10213"/>
    <cellStyle name="Обычный 2 2 2 2 2 5 2 3 2 2 3 6 5" xfId="10214"/>
    <cellStyle name="Обычный 2 2 2 2 2 5 2 3 2 2 3 6 6" xfId="10215"/>
    <cellStyle name="Обычный 2 2 2 2 2 5 2 3 2 2 3 6 7" xfId="10216"/>
    <cellStyle name="Обычный 2 2 2 2 2 5 2 3 2 2 3 6 8" xfId="10217"/>
    <cellStyle name="Обычный 2 2 2 2 2 5 2 3 2 2 3 7" xfId="10218"/>
    <cellStyle name="Обычный 2 2 2 2 2 5 2 3 2 2 3 7 2" xfId="10219"/>
    <cellStyle name="Обычный 2 2 2 2 2 5 2 3 2 2 3 7 3" xfId="10220"/>
    <cellStyle name="Обычный 2 2 2 2 2 5 2 3 2 2 3 7 4" xfId="10221"/>
    <cellStyle name="Обычный 2 2 2 2 2 5 2 3 2 2 3 7 5" xfId="10222"/>
    <cellStyle name="Обычный 2 2 2 2 2 5 2 3 2 2 3 7 6" xfId="10223"/>
    <cellStyle name="Обычный 2 2 2 2 2 5 2 3 2 2 3 7 7" xfId="10224"/>
    <cellStyle name="Обычный 2 2 2 2 2 5 2 3 2 2 3 7 8" xfId="10225"/>
    <cellStyle name="Обычный 2 2 2 2 2 5 2 3 2 2 3 8" xfId="10226"/>
    <cellStyle name="Обычный 2 2 2 2 2 5 2 3 2 2 3 8 2" xfId="10227"/>
    <cellStyle name="Обычный 2 2 2 2 2 5 2 3 2 2 3 8 3" xfId="10228"/>
    <cellStyle name="Обычный 2 2 2 2 2 5 2 3 2 2 3 8 4" xfId="10229"/>
    <cellStyle name="Обычный 2 2 2 2 2 5 2 3 2 2 3 8 5" xfId="10230"/>
    <cellStyle name="Обычный 2 2 2 2 2 5 2 3 2 2 3 8 6" xfId="10231"/>
    <cellStyle name="Обычный 2 2 2 2 2 5 2 3 2 2 3 8 7" xfId="10232"/>
    <cellStyle name="Обычный 2 2 2 2 2 5 2 3 2 2 3 8 8" xfId="10233"/>
    <cellStyle name="Обычный 2 2 2 2 2 5 2 3 2 2 3 9" xfId="10234"/>
    <cellStyle name="Обычный 2 2 2 2 2 5 2 3 2 2 4" xfId="10235"/>
    <cellStyle name="Обычный 2 2 2 2 2 5 2 3 2 2 4 10" xfId="10236"/>
    <cellStyle name="Обычный 2 2 2 2 2 5 2 3 2 2 4 11" xfId="10237"/>
    <cellStyle name="Обычный 2 2 2 2 2 5 2 3 2 2 4 12" xfId="10238"/>
    <cellStyle name="Обычный 2 2 2 2 2 5 2 3 2 2 4 13" xfId="10239"/>
    <cellStyle name="Обычный 2 2 2 2 2 5 2 3 2 2 4 14" xfId="10240"/>
    <cellStyle name="Обычный 2 2 2 2 2 5 2 3 2 2 4 15" xfId="10241"/>
    <cellStyle name="Обычный 2 2 2 2 2 5 2 3 2 2 4 16" xfId="10242"/>
    <cellStyle name="Обычный 2 2 2 2 2 5 2 3 2 2 4 17" xfId="10243"/>
    <cellStyle name="Обычный 2 2 2 2 2 5 2 3 2 2 4 18" xfId="10244"/>
    <cellStyle name="Обычный 2 2 2 2 2 5 2 3 2 2 4 19" xfId="10245"/>
    <cellStyle name="Обычный 2 2 2 2 2 5 2 3 2 2 4 2" xfId="10246"/>
    <cellStyle name="Обычный 2 2 2 2 2 5 2 3 2 2 4 2 2" xfId="10247"/>
    <cellStyle name="Обычный 2 2 2 2 2 5 2 3 2 2 4 2 3" xfId="10248"/>
    <cellStyle name="Обычный 2 2 2 2 2 5 2 3 2 2 4 2 4" xfId="10249"/>
    <cellStyle name="Обычный 2 2 2 2 2 5 2 3 2 2 4 2 5" xfId="10250"/>
    <cellStyle name="Обычный 2 2 2 2 2 5 2 3 2 2 4 2 6" xfId="10251"/>
    <cellStyle name="Обычный 2 2 2 2 2 5 2 3 2 2 4 2 7" xfId="10252"/>
    <cellStyle name="Обычный 2 2 2 2 2 5 2 3 2 2 4 2 8" xfId="10253"/>
    <cellStyle name="Обычный 2 2 2 2 2 5 2 3 2 2 4 3" xfId="10254"/>
    <cellStyle name="Обычный 2 2 2 2 2 5 2 3 2 2 4 3 2" xfId="10255"/>
    <cellStyle name="Обычный 2 2 2 2 2 5 2 3 2 2 4 3 3" xfId="10256"/>
    <cellStyle name="Обычный 2 2 2 2 2 5 2 3 2 2 4 3 4" xfId="10257"/>
    <cellStyle name="Обычный 2 2 2 2 2 5 2 3 2 2 4 3 5" xfId="10258"/>
    <cellStyle name="Обычный 2 2 2 2 2 5 2 3 2 2 4 3 6" xfId="10259"/>
    <cellStyle name="Обычный 2 2 2 2 2 5 2 3 2 2 4 3 7" xfId="10260"/>
    <cellStyle name="Обычный 2 2 2 2 2 5 2 3 2 2 4 3 8" xfId="10261"/>
    <cellStyle name="Обычный 2 2 2 2 2 5 2 3 2 2 4 4" xfId="10262"/>
    <cellStyle name="Обычный 2 2 2 2 2 5 2 3 2 2 4 4 2" xfId="10263"/>
    <cellStyle name="Обычный 2 2 2 2 2 5 2 3 2 2 4 4 3" xfId="10264"/>
    <cellStyle name="Обычный 2 2 2 2 2 5 2 3 2 2 4 4 4" xfId="10265"/>
    <cellStyle name="Обычный 2 2 2 2 2 5 2 3 2 2 4 4 5" xfId="10266"/>
    <cellStyle name="Обычный 2 2 2 2 2 5 2 3 2 2 4 4 6" xfId="10267"/>
    <cellStyle name="Обычный 2 2 2 2 2 5 2 3 2 2 4 4 7" xfId="10268"/>
    <cellStyle name="Обычный 2 2 2 2 2 5 2 3 2 2 4 4 8" xfId="10269"/>
    <cellStyle name="Обычный 2 2 2 2 2 5 2 3 2 2 4 5" xfId="10270"/>
    <cellStyle name="Обычный 2 2 2 2 2 5 2 3 2 2 4 5 2" xfId="10271"/>
    <cellStyle name="Обычный 2 2 2 2 2 5 2 3 2 2 4 5 3" xfId="10272"/>
    <cellStyle name="Обычный 2 2 2 2 2 5 2 3 2 2 4 5 4" xfId="10273"/>
    <cellStyle name="Обычный 2 2 2 2 2 5 2 3 2 2 4 5 5" xfId="10274"/>
    <cellStyle name="Обычный 2 2 2 2 2 5 2 3 2 2 4 5 6" xfId="10275"/>
    <cellStyle name="Обычный 2 2 2 2 2 5 2 3 2 2 4 5 7" xfId="10276"/>
    <cellStyle name="Обычный 2 2 2 2 2 5 2 3 2 2 4 5 8" xfId="10277"/>
    <cellStyle name="Обычный 2 2 2 2 2 5 2 3 2 2 4 6" xfId="10278"/>
    <cellStyle name="Обычный 2 2 2 2 2 5 2 3 2 2 4 6 2" xfId="10279"/>
    <cellStyle name="Обычный 2 2 2 2 2 5 2 3 2 2 4 6 3" xfId="10280"/>
    <cellStyle name="Обычный 2 2 2 2 2 5 2 3 2 2 4 6 4" xfId="10281"/>
    <cellStyle name="Обычный 2 2 2 2 2 5 2 3 2 2 4 6 5" xfId="10282"/>
    <cellStyle name="Обычный 2 2 2 2 2 5 2 3 2 2 4 6 6" xfId="10283"/>
    <cellStyle name="Обычный 2 2 2 2 2 5 2 3 2 2 4 6 7" xfId="10284"/>
    <cellStyle name="Обычный 2 2 2 2 2 5 2 3 2 2 4 6 8" xfId="10285"/>
    <cellStyle name="Обычный 2 2 2 2 2 5 2 3 2 2 4 7" xfId="10286"/>
    <cellStyle name="Обычный 2 2 2 2 2 5 2 3 2 2 4 7 2" xfId="10287"/>
    <cellStyle name="Обычный 2 2 2 2 2 5 2 3 2 2 4 7 3" xfId="10288"/>
    <cellStyle name="Обычный 2 2 2 2 2 5 2 3 2 2 4 7 4" xfId="10289"/>
    <cellStyle name="Обычный 2 2 2 2 2 5 2 3 2 2 4 7 5" xfId="10290"/>
    <cellStyle name="Обычный 2 2 2 2 2 5 2 3 2 2 4 7 6" xfId="10291"/>
    <cellStyle name="Обычный 2 2 2 2 2 5 2 3 2 2 4 7 7" xfId="10292"/>
    <cellStyle name="Обычный 2 2 2 2 2 5 2 3 2 2 4 7 8" xfId="10293"/>
    <cellStyle name="Обычный 2 2 2 2 2 5 2 3 2 2 4 8" xfId="10294"/>
    <cellStyle name="Обычный 2 2 2 2 2 5 2 3 2 2 4 8 2" xfId="10295"/>
    <cellStyle name="Обычный 2 2 2 2 2 5 2 3 2 2 4 8 3" xfId="10296"/>
    <cellStyle name="Обычный 2 2 2 2 2 5 2 3 2 2 4 8 4" xfId="10297"/>
    <cellStyle name="Обычный 2 2 2 2 2 5 2 3 2 2 4 8 5" xfId="10298"/>
    <cellStyle name="Обычный 2 2 2 2 2 5 2 3 2 2 4 8 6" xfId="10299"/>
    <cellStyle name="Обычный 2 2 2 2 2 5 2 3 2 2 4 8 7" xfId="10300"/>
    <cellStyle name="Обычный 2 2 2 2 2 5 2 3 2 2 4 8 8" xfId="10301"/>
    <cellStyle name="Обычный 2 2 2 2 2 5 2 3 2 2 4 9" xfId="10302"/>
    <cellStyle name="Обычный 2 2 2 2 2 5 2 3 2 2 5" xfId="10303"/>
    <cellStyle name="Обычный 2 2 2 2 2 5 2 3 2 2 5 2" xfId="10304"/>
    <cellStyle name="Обычный 2 2 2 2 2 5 2 3 2 2 5 3" xfId="10305"/>
    <cellStyle name="Обычный 2 2 2 2 2 5 2 3 2 2 5 4" xfId="10306"/>
    <cellStyle name="Обычный 2 2 2 2 2 5 2 3 2 2 5 5" xfId="10307"/>
    <cellStyle name="Обычный 2 2 2 2 2 5 2 3 2 2 5 6" xfId="10308"/>
    <cellStyle name="Обычный 2 2 2 2 2 5 2 3 2 2 5 7" xfId="10309"/>
    <cellStyle name="Обычный 2 2 2 2 2 5 2 3 2 2 5 8" xfId="10310"/>
    <cellStyle name="Обычный 2 2 2 2 2 5 2 3 2 2 5 9" xfId="10311"/>
    <cellStyle name="Обычный 2 2 2 2 2 5 2 3 2 2 6" xfId="10312"/>
    <cellStyle name="Обычный 2 2 2 2 2 5 2 3 2 2 6 2" xfId="10313"/>
    <cellStyle name="Обычный 2 2 2 2 2 5 2 3 2 2 6 3" xfId="10314"/>
    <cellStyle name="Обычный 2 2 2 2 2 5 2 3 2 2 6 4" xfId="10315"/>
    <cellStyle name="Обычный 2 2 2 2 2 5 2 3 2 2 6 5" xfId="10316"/>
    <cellStyle name="Обычный 2 2 2 2 2 5 2 3 2 2 6 6" xfId="10317"/>
    <cellStyle name="Обычный 2 2 2 2 2 5 2 3 2 2 6 7" xfId="10318"/>
    <cellStyle name="Обычный 2 2 2 2 2 5 2 3 2 2 6 8" xfId="10319"/>
    <cellStyle name="Обычный 2 2 2 2 2 5 2 3 2 2 7" xfId="10320"/>
    <cellStyle name="Обычный 2 2 2 2 2 5 2 3 2 2 7 2" xfId="10321"/>
    <cellStyle name="Обычный 2 2 2 2 2 5 2 3 2 2 7 3" xfId="10322"/>
    <cellStyle name="Обычный 2 2 2 2 2 5 2 3 2 2 7 4" xfId="10323"/>
    <cellStyle name="Обычный 2 2 2 2 2 5 2 3 2 2 7 5" xfId="10324"/>
    <cellStyle name="Обычный 2 2 2 2 2 5 2 3 2 2 7 6" xfId="10325"/>
    <cellStyle name="Обычный 2 2 2 2 2 5 2 3 2 2 7 7" xfId="10326"/>
    <cellStyle name="Обычный 2 2 2 2 2 5 2 3 2 2 7 8" xfId="10327"/>
    <cellStyle name="Обычный 2 2 2 2 2 5 2 3 2 2 8" xfId="10328"/>
    <cellStyle name="Обычный 2 2 2 2 2 5 2 3 2 2 8 2" xfId="10329"/>
    <cellStyle name="Обычный 2 2 2 2 2 5 2 3 2 2 8 3" xfId="10330"/>
    <cellStyle name="Обычный 2 2 2 2 2 5 2 3 2 2 8 4" xfId="10331"/>
    <cellStyle name="Обычный 2 2 2 2 2 5 2 3 2 2 8 5" xfId="10332"/>
    <cellStyle name="Обычный 2 2 2 2 2 5 2 3 2 2 8 6" xfId="10333"/>
    <cellStyle name="Обычный 2 2 2 2 2 5 2 3 2 2 8 7" xfId="10334"/>
    <cellStyle name="Обычный 2 2 2 2 2 5 2 3 2 2 8 8" xfId="10335"/>
    <cellStyle name="Обычный 2 2 2 2 2 5 2 3 2 2 9" xfId="10336"/>
    <cellStyle name="Обычный 2 2 2 2 2 5 2 3 2 2 9 2" xfId="10337"/>
    <cellStyle name="Обычный 2 2 2 2 2 5 2 3 2 2 9 3" xfId="10338"/>
    <cellStyle name="Обычный 2 2 2 2 2 5 2 3 2 2 9 4" xfId="10339"/>
    <cellStyle name="Обычный 2 2 2 2 2 5 2 3 2 2 9 5" xfId="10340"/>
    <cellStyle name="Обычный 2 2 2 2 2 5 2 3 2 2 9 6" xfId="10341"/>
    <cellStyle name="Обычный 2 2 2 2 2 5 2 3 2 2 9 7" xfId="10342"/>
    <cellStyle name="Обычный 2 2 2 2 2 5 2 3 2 2 9 8" xfId="10343"/>
    <cellStyle name="Обычный 2 2 2 2 2 5 2 3 2 20" xfId="10344"/>
    <cellStyle name="Обычный 2 2 2 2 2 5 2 3 2 21" xfId="10345"/>
    <cellStyle name="Обычный 2 2 2 2 2 5 2 3 2 22" xfId="10346"/>
    <cellStyle name="Обычный 2 2 2 2 2 5 2 3 2 23" xfId="10347"/>
    <cellStyle name="Обычный 2 2 2 2 2 5 2 3 2 24" xfId="10348"/>
    <cellStyle name="Обычный 2 2 2 2 2 5 2 3 2 25" xfId="10349"/>
    <cellStyle name="Обычный 2 2 2 2 2 5 2 3 2 3" xfId="10350"/>
    <cellStyle name="Обычный 2 2 2 2 2 5 2 3 2 3 10" xfId="10351"/>
    <cellStyle name="Обычный 2 2 2 2 2 5 2 3 2 3 10 2" xfId="10352"/>
    <cellStyle name="Обычный 2 2 2 2 2 5 2 3 2 3 10 3" xfId="10353"/>
    <cellStyle name="Обычный 2 2 2 2 2 5 2 3 2 3 10 4" xfId="10354"/>
    <cellStyle name="Обычный 2 2 2 2 2 5 2 3 2 3 10 5" xfId="10355"/>
    <cellStyle name="Обычный 2 2 2 2 2 5 2 3 2 3 10 6" xfId="10356"/>
    <cellStyle name="Обычный 2 2 2 2 2 5 2 3 2 3 10 7" xfId="10357"/>
    <cellStyle name="Обычный 2 2 2 2 2 5 2 3 2 3 10 8" xfId="10358"/>
    <cellStyle name="Обычный 2 2 2 2 2 5 2 3 2 3 11" xfId="10359"/>
    <cellStyle name="Обычный 2 2 2 2 2 5 2 3 2 3 11 2" xfId="10360"/>
    <cellStyle name="Обычный 2 2 2 2 2 5 2 3 2 3 11 3" xfId="10361"/>
    <cellStyle name="Обычный 2 2 2 2 2 5 2 3 2 3 11 4" xfId="10362"/>
    <cellStyle name="Обычный 2 2 2 2 2 5 2 3 2 3 11 5" xfId="10363"/>
    <cellStyle name="Обычный 2 2 2 2 2 5 2 3 2 3 11 6" xfId="10364"/>
    <cellStyle name="Обычный 2 2 2 2 2 5 2 3 2 3 11 7" xfId="10365"/>
    <cellStyle name="Обычный 2 2 2 2 2 5 2 3 2 3 11 8" xfId="10366"/>
    <cellStyle name="Обычный 2 2 2 2 2 5 2 3 2 3 12" xfId="10367"/>
    <cellStyle name="Обычный 2 2 2 2 2 5 2 3 2 3 12 2" xfId="10368"/>
    <cellStyle name="Обычный 2 2 2 2 2 5 2 3 2 3 12 3" xfId="10369"/>
    <cellStyle name="Обычный 2 2 2 2 2 5 2 3 2 3 12 4" xfId="10370"/>
    <cellStyle name="Обычный 2 2 2 2 2 5 2 3 2 3 12 5" xfId="10371"/>
    <cellStyle name="Обычный 2 2 2 2 2 5 2 3 2 3 12 6" xfId="10372"/>
    <cellStyle name="Обычный 2 2 2 2 2 5 2 3 2 3 12 7" xfId="10373"/>
    <cellStyle name="Обычный 2 2 2 2 2 5 2 3 2 3 12 8" xfId="10374"/>
    <cellStyle name="Обычный 2 2 2 2 2 5 2 3 2 3 13" xfId="10375"/>
    <cellStyle name="Обычный 2 2 2 2 2 5 2 3 2 3 14" xfId="10376"/>
    <cellStyle name="Обычный 2 2 2 2 2 5 2 3 2 3 15" xfId="10377"/>
    <cellStyle name="Обычный 2 2 2 2 2 5 2 3 2 3 16" xfId="10378"/>
    <cellStyle name="Обычный 2 2 2 2 2 5 2 3 2 3 17" xfId="10379"/>
    <cellStyle name="Обычный 2 2 2 2 2 5 2 3 2 3 18" xfId="10380"/>
    <cellStyle name="Обычный 2 2 2 2 2 5 2 3 2 3 19" xfId="10381"/>
    <cellStyle name="Обычный 2 2 2 2 2 5 2 3 2 3 2" xfId="10382"/>
    <cellStyle name="Обычный 2 2 2 2 2 5 2 3 2 3 2 10" xfId="10383"/>
    <cellStyle name="Обычный 2 2 2 2 2 5 2 3 2 3 2 10 2" xfId="10384"/>
    <cellStyle name="Обычный 2 2 2 2 2 5 2 3 2 3 2 10 3" xfId="10385"/>
    <cellStyle name="Обычный 2 2 2 2 2 5 2 3 2 3 2 10 4" xfId="10386"/>
    <cellStyle name="Обычный 2 2 2 2 2 5 2 3 2 3 2 10 5" xfId="10387"/>
    <cellStyle name="Обычный 2 2 2 2 2 5 2 3 2 3 2 10 6" xfId="10388"/>
    <cellStyle name="Обычный 2 2 2 2 2 5 2 3 2 3 2 10 7" xfId="10389"/>
    <cellStyle name="Обычный 2 2 2 2 2 5 2 3 2 3 2 10 8" xfId="10390"/>
    <cellStyle name="Обычный 2 2 2 2 2 5 2 3 2 3 2 11" xfId="10391"/>
    <cellStyle name="Обычный 2 2 2 2 2 5 2 3 2 3 2 12" xfId="10392"/>
    <cellStyle name="Обычный 2 2 2 2 2 5 2 3 2 3 2 13" xfId="10393"/>
    <cellStyle name="Обычный 2 2 2 2 2 5 2 3 2 3 2 14" xfId="10394"/>
    <cellStyle name="Обычный 2 2 2 2 2 5 2 3 2 3 2 15" xfId="10395"/>
    <cellStyle name="Обычный 2 2 2 2 2 5 2 3 2 3 2 16" xfId="10396"/>
    <cellStyle name="Обычный 2 2 2 2 2 5 2 3 2 3 2 17" xfId="10397"/>
    <cellStyle name="Обычный 2 2 2 2 2 5 2 3 2 3 2 18" xfId="10398"/>
    <cellStyle name="Обычный 2 2 2 2 2 5 2 3 2 3 2 19" xfId="10399"/>
    <cellStyle name="Обычный 2 2 2 2 2 5 2 3 2 3 2 2" xfId="10400"/>
    <cellStyle name="Обычный 2 2 2 2 2 5 2 3 2 3 2 2 10" xfId="10401"/>
    <cellStyle name="Обычный 2 2 2 2 2 5 2 3 2 3 2 2 11" xfId="10402"/>
    <cellStyle name="Обычный 2 2 2 2 2 5 2 3 2 3 2 2 12" xfId="10403"/>
    <cellStyle name="Обычный 2 2 2 2 2 5 2 3 2 3 2 2 13" xfId="10404"/>
    <cellStyle name="Обычный 2 2 2 2 2 5 2 3 2 3 2 2 14" xfId="10405"/>
    <cellStyle name="Обычный 2 2 2 2 2 5 2 3 2 3 2 2 15" xfId="10406"/>
    <cellStyle name="Обычный 2 2 2 2 2 5 2 3 2 3 2 2 16" xfId="10407"/>
    <cellStyle name="Обычный 2 2 2 2 2 5 2 3 2 3 2 2 17" xfId="10408"/>
    <cellStyle name="Обычный 2 2 2 2 2 5 2 3 2 3 2 2 18" xfId="10409"/>
    <cellStyle name="Обычный 2 2 2 2 2 5 2 3 2 3 2 2 19" xfId="10410"/>
    <cellStyle name="Обычный 2 2 2 2 2 5 2 3 2 3 2 2 2" xfId="10411"/>
    <cellStyle name="Обычный 2 2 2 2 2 5 2 3 2 3 2 2 2 2" xfId="10412"/>
    <cellStyle name="Обычный 2 2 2 2 2 5 2 3 2 3 2 2 2 3" xfId="10413"/>
    <cellStyle name="Обычный 2 2 2 2 2 5 2 3 2 3 2 2 2 4" xfId="10414"/>
    <cellStyle name="Обычный 2 2 2 2 2 5 2 3 2 3 2 2 2 5" xfId="10415"/>
    <cellStyle name="Обычный 2 2 2 2 2 5 2 3 2 3 2 2 2 6" xfId="10416"/>
    <cellStyle name="Обычный 2 2 2 2 2 5 2 3 2 3 2 2 2 7" xfId="10417"/>
    <cellStyle name="Обычный 2 2 2 2 2 5 2 3 2 3 2 2 2 8" xfId="10418"/>
    <cellStyle name="Обычный 2 2 2 2 2 5 2 3 2 3 2 2 3" xfId="10419"/>
    <cellStyle name="Обычный 2 2 2 2 2 5 2 3 2 3 2 2 3 2" xfId="10420"/>
    <cellStyle name="Обычный 2 2 2 2 2 5 2 3 2 3 2 2 3 3" xfId="10421"/>
    <cellStyle name="Обычный 2 2 2 2 2 5 2 3 2 3 2 2 3 4" xfId="10422"/>
    <cellStyle name="Обычный 2 2 2 2 2 5 2 3 2 3 2 2 3 5" xfId="10423"/>
    <cellStyle name="Обычный 2 2 2 2 2 5 2 3 2 3 2 2 3 6" xfId="10424"/>
    <cellStyle name="Обычный 2 2 2 2 2 5 2 3 2 3 2 2 3 7" xfId="10425"/>
    <cellStyle name="Обычный 2 2 2 2 2 5 2 3 2 3 2 2 3 8" xfId="10426"/>
    <cellStyle name="Обычный 2 2 2 2 2 5 2 3 2 3 2 2 4" xfId="10427"/>
    <cellStyle name="Обычный 2 2 2 2 2 5 2 3 2 3 2 2 4 2" xfId="10428"/>
    <cellStyle name="Обычный 2 2 2 2 2 5 2 3 2 3 2 2 4 3" xfId="10429"/>
    <cellStyle name="Обычный 2 2 2 2 2 5 2 3 2 3 2 2 4 4" xfId="10430"/>
    <cellStyle name="Обычный 2 2 2 2 2 5 2 3 2 3 2 2 4 5" xfId="10431"/>
    <cellStyle name="Обычный 2 2 2 2 2 5 2 3 2 3 2 2 4 6" xfId="10432"/>
    <cellStyle name="Обычный 2 2 2 2 2 5 2 3 2 3 2 2 4 7" xfId="10433"/>
    <cellStyle name="Обычный 2 2 2 2 2 5 2 3 2 3 2 2 4 8" xfId="10434"/>
    <cellStyle name="Обычный 2 2 2 2 2 5 2 3 2 3 2 2 5" xfId="10435"/>
    <cellStyle name="Обычный 2 2 2 2 2 5 2 3 2 3 2 2 5 2" xfId="10436"/>
    <cellStyle name="Обычный 2 2 2 2 2 5 2 3 2 3 2 2 5 3" xfId="10437"/>
    <cellStyle name="Обычный 2 2 2 2 2 5 2 3 2 3 2 2 5 4" xfId="10438"/>
    <cellStyle name="Обычный 2 2 2 2 2 5 2 3 2 3 2 2 5 5" xfId="10439"/>
    <cellStyle name="Обычный 2 2 2 2 2 5 2 3 2 3 2 2 5 6" xfId="10440"/>
    <cellStyle name="Обычный 2 2 2 2 2 5 2 3 2 3 2 2 5 7" xfId="10441"/>
    <cellStyle name="Обычный 2 2 2 2 2 5 2 3 2 3 2 2 5 8" xfId="10442"/>
    <cellStyle name="Обычный 2 2 2 2 2 5 2 3 2 3 2 2 6" xfId="10443"/>
    <cellStyle name="Обычный 2 2 2 2 2 5 2 3 2 3 2 2 6 2" xfId="10444"/>
    <cellStyle name="Обычный 2 2 2 2 2 5 2 3 2 3 2 2 6 3" xfId="10445"/>
    <cellStyle name="Обычный 2 2 2 2 2 5 2 3 2 3 2 2 6 4" xfId="10446"/>
    <cellStyle name="Обычный 2 2 2 2 2 5 2 3 2 3 2 2 6 5" xfId="10447"/>
    <cellStyle name="Обычный 2 2 2 2 2 5 2 3 2 3 2 2 6 6" xfId="10448"/>
    <cellStyle name="Обычный 2 2 2 2 2 5 2 3 2 3 2 2 6 7" xfId="10449"/>
    <cellStyle name="Обычный 2 2 2 2 2 5 2 3 2 3 2 2 6 8" xfId="10450"/>
    <cellStyle name="Обычный 2 2 2 2 2 5 2 3 2 3 2 2 7" xfId="10451"/>
    <cellStyle name="Обычный 2 2 2 2 2 5 2 3 2 3 2 2 7 2" xfId="10452"/>
    <cellStyle name="Обычный 2 2 2 2 2 5 2 3 2 3 2 2 7 3" xfId="10453"/>
    <cellStyle name="Обычный 2 2 2 2 2 5 2 3 2 3 2 2 7 4" xfId="10454"/>
    <cellStyle name="Обычный 2 2 2 2 2 5 2 3 2 3 2 2 7 5" xfId="10455"/>
    <cellStyle name="Обычный 2 2 2 2 2 5 2 3 2 3 2 2 7 6" xfId="10456"/>
    <cellStyle name="Обычный 2 2 2 2 2 5 2 3 2 3 2 2 7 7" xfId="10457"/>
    <cellStyle name="Обычный 2 2 2 2 2 5 2 3 2 3 2 2 7 8" xfId="10458"/>
    <cellStyle name="Обычный 2 2 2 2 2 5 2 3 2 3 2 2 8" xfId="10459"/>
    <cellStyle name="Обычный 2 2 2 2 2 5 2 3 2 3 2 2 8 2" xfId="10460"/>
    <cellStyle name="Обычный 2 2 2 2 2 5 2 3 2 3 2 2 8 3" xfId="10461"/>
    <cellStyle name="Обычный 2 2 2 2 2 5 2 3 2 3 2 2 8 4" xfId="10462"/>
    <cellStyle name="Обычный 2 2 2 2 2 5 2 3 2 3 2 2 8 5" xfId="10463"/>
    <cellStyle name="Обычный 2 2 2 2 2 5 2 3 2 3 2 2 8 6" xfId="10464"/>
    <cellStyle name="Обычный 2 2 2 2 2 5 2 3 2 3 2 2 8 7" xfId="10465"/>
    <cellStyle name="Обычный 2 2 2 2 2 5 2 3 2 3 2 2 8 8" xfId="10466"/>
    <cellStyle name="Обычный 2 2 2 2 2 5 2 3 2 3 2 2 9" xfId="10467"/>
    <cellStyle name="Обычный 2 2 2 2 2 5 2 3 2 3 2 20" xfId="10468"/>
    <cellStyle name="Обычный 2 2 2 2 2 5 2 3 2 3 2 21" xfId="10469"/>
    <cellStyle name="Обычный 2 2 2 2 2 5 2 3 2 3 2 22" xfId="10470"/>
    <cellStyle name="Обычный 2 2 2 2 2 5 2 3 2 3 2 23" xfId="10471"/>
    <cellStyle name="Обычный 2 2 2 2 2 5 2 3 2 3 2 3" xfId="10472"/>
    <cellStyle name="Обычный 2 2 2 2 2 5 2 3 2 3 2 3 10" xfId="10473"/>
    <cellStyle name="Обычный 2 2 2 2 2 5 2 3 2 3 2 3 11" xfId="10474"/>
    <cellStyle name="Обычный 2 2 2 2 2 5 2 3 2 3 2 3 12" xfId="10475"/>
    <cellStyle name="Обычный 2 2 2 2 2 5 2 3 2 3 2 3 13" xfId="10476"/>
    <cellStyle name="Обычный 2 2 2 2 2 5 2 3 2 3 2 3 14" xfId="10477"/>
    <cellStyle name="Обычный 2 2 2 2 2 5 2 3 2 3 2 3 15" xfId="10478"/>
    <cellStyle name="Обычный 2 2 2 2 2 5 2 3 2 3 2 3 16" xfId="10479"/>
    <cellStyle name="Обычный 2 2 2 2 2 5 2 3 2 3 2 3 17" xfId="10480"/>
    <cellStyle name="Обычный 2 2 2 2 2 5 2 3 2 3 2 3 18" xfId="10481"/>
    <cellStyle name="Обычный 2 2 2 2 2 5 2 3 2 3 2 3 2" xfId="10482"/>
    <cellStyle name="Обычный 2 2 2 2 2 5 2 3 2 3 2 3 2 2" xfId="10483"/>
    <cellStyle name="Обычный 2 2 2 2 2 5 2 3 2 3 2 3 2 3" xfId="10484"/>
    <cellStyle name="Обычный 2 2 2 2 2 5 2 3 2 3 2 3 2 4" xfId="10485"/>
    <cellStyle name="Обычный 2 2 2 2 2 5 2 3 2 3 2 3 2 5" xfId="10486"/>
    <cellStyle name="Обычный 2 2 2 2 2 5 2 3 2 3 2 3 2 6" xfId="10487"/>
    <cellStyle name="Обычный 2 2 2 2 2 5 2 3 2 3 2 3 2 7" xfId="10488"/>
    <cellStyle name="Обычный 2 2 2 2 2 5 2 3 2 3 2 3 2 8" xfId="10489"/>
    <cellStyle name="Обычный 2 2 2 2 2 5 2 3 2 3 2 3 3" xfId="10490"/>
    <cellStyle name="Обычный 2 2 2 2 2 5 2 3 2 3 2 3 3 2" xfId="10491"/>
    <cellStyle name="Обычный 2 2 2 2 2 5 2 3 2 3 2 3 3 3" xfId="10492"/>
    <cellStyle name="Обычный 2 2 2 2 2 5 2 3 2 3 2 3 3 4" xfId="10493"/>
    <cellStyle name="Обычный 2 2 2 2 2 5 2 3 2 3 2 3 3 5" xfId="10494"/>
    <cellStyle name="Обычный 2 2 2 2 2 5 2 3 2 3 2 3 3 6" xfId="10495"/>
    <cellStyle name="Обычный 2 2 2 2 2 5 2 3 2 3 2 3 3 7" xfId="10496"/>
    <cellStyle name="Обычный 2 2 2 2 2 5 2 3 2 3 2 3 3 8" xfId="10497"/>
    <cellStyle name="Обычный 2 2 2 2 2 5 2 3 2 3 2 3 4" xfId="10498"/>
    <cellStyle name="Обычный 2 2 2 2 2 5 2 3 2 3 2 3 4 2" xfId="10499"/>
    <cellStyle name="Обычный 2 2 2 2 2 5 2 3 2 3 2 3 4 3" xfId="10500"/>
    <cellStyle name="Обычный 2 2 2 2 2 5 2 3 2 3 2 3 4 4" xfId="10501"/>
    <cellStyle name="Обычный 2 2 2 2 2 5 2 3 2 3 2 3 4 5" xfId="10502"/>
    <cellStyle name="Обычный 2 2 2 2 2 5 2 3 2 3 2 3 4 6" xfId="10503"/>
    <cellStyle name="Обычный 2 2 2 2 2 5 2 3 2 3 2 3 4 7" xfId="10504"/>
    <cellStyle name="Обычный 2 2 2 2 2 5 2 3 2 3 2 3 4 8" xfId="10505"/>
    <cellStyle name="Обычный 2 2 2 2 2 5 2 3 2 3 2 3 5" xfId="10506"/>
    <cellStyle name="Обычный 2 2 2 2 2 5 2 3 2 3 2 3 5 2" xfId="10507"/>
    <cellStyle name="Обычный 2 2 2 2 2 5 2 3 2 3 2 3 5 3" xfId="10508"/>
    <cellStyle name="Обычный 2 2 2 2 2 5 2 3 2 3 2 3 5 4" xfId="10509"/>
    <cellStyle name="Обычный 2 2 2 2 2 5 2 3 2 3 2 3 5 5" xfId="10510"/>
    <cellStyle name="Обычный 2 2 2 2 2 5 2 3 2 3 2 3 5 6" xfId="10511"/>
    <cellStyle name="Обычный 2 2 2 2 2 5 2 3 2 3 2 3 5 7" xfId="10512"/>
    <cellStyle name="Обычный 2 2 2 2 2 5 2 3 2 3 2 3 5 8" xfId="10513"/>
    <cellStyle name="Обычный 2 2 2 2 2 5 2 3 2 3 2 3 6" xfId="10514"/>
    <cellStyle name="Обычный 2 2 2 2 2 5 2 3 2 3 2 3 6 2" xfId="10515"/>
    <cellStyle name="Обычный 2 2 2 2 2 5 2 3 2 3 2 3 6 3" xfId="10516"/>
    <cellStyle name="Обычный 2 2 2 2 2 5 2 3 2 3 2 3 6 4" xfId="10517"/>
    <cellStyle name="Обычный 2 2 2 2 2 5 2 3 2 3 2 3 6 5" xfId="10518"/>
    <cellStyle name="Обычный 2 2 2 2 2 5 2 3 2 3 2 3 6 6" xfId="10519"/>
    <cellStyle name="Обычный 2 2 2 2 2 5 2 3 2 3 2 3 6 7" xfId="10520"/>
    <cellStyle name="Обычный 2 2 2 2 2 5 2 3 2 3 2 3 6 8" xfId="10521"/>
    <cellStyle name="Обычный 2 2 2 2 2 5 2 3 2 3 2 3 7" xfId="10522"/>
    <cellStyle name="Обычный 2 2 2 2 2 5 2 3 2 3 2 3 7 2" xfId="10523"/>
    <cellStyle name="Обычный 2 2 2 2 2 5 2 3 2 3 2 3 7 3" xfId="10524"/>
    <cellStyle name="Обычный 2 2 2 2 2 5 2 3 2 3 2 3 7 4" xfId="10525"/>
    <cellStyle name="Обычный 2 2 2 2 2 5 2 3 2 3 2 3 7 5" xfId="10526"/>
    <cellStyle name="Обычный 2 2 2 2 2 5 2 3 2 3 2 3 7 6" xfId="10527"/>
    <cellStyle name="Обычный 2 2 2 2 2 5 2 3 2 3 2 3 7 7" xfId="10528"/>
    <cellStyle name="Обычный 2 2 2 2 2 5 2 3 2 3 2 3 7 8" xfId="10529"/>
    <cellStyle name="Обычный 2 2 2 2 2 5 2 3 2 3 2 3 8" xfId="10530"/>
    <cellStyle name="Обычный 2 2 2 2 2 5 2 3 2 3 2 3 8 2" xfId="10531"/>
    <cellStyle name="Обычный 2 2 2 2 2 5 2 3 2 3 2 3 8 3" xfId="10532"/>
    <cellStyle name="Обычный 2 2 2 2 2 5 2 3 2 3 2 3 8 4" xfId="10533"/>
    <cellStyle name="Обычный 2 2 2 2 2 5 2 3 2 3 2 3 8 5" xfId="10534"/>
    <cellStyle name="Обычный 2 2 2 2 2 5 2 3 2 3 2 3 8 6" xfId="10535"/>
    <cellStyle name="Обычный 2 2 2 2 2 5 2 3 2 3 2 3 8 7" xfId="10536"/>
    <cellStyle name="Обычный 2 2 2 2 2 5 2 3 2 3 2 3 8 8" xfId="10537"/>
    <cellStyle name="Обычный 2 2 2 2 2 5 2 3 2 3 2 3 9" xfId="10538"/>
    <cellStyle name="Обычный 2 2 2 2 2 5 2 3 2 3 2 4" xfId="10539"/>
    <cellStyle name="Обычный 2 2 2 2 2 5 2 3 2 3 2 4 2" xfId="10540"/>
    <cellStyle name="Обычный 2 2 2 2 2 5 2 3 2 3 2 4 3" xfId="10541"/>
    <cellStyle name="Обычный 2 2 2 2 2 5 2 3 2 3 2 4 4" xfId="10542"/>
    <cellStyle name="Обычный 2 2 2 2 2 5 2 3 2 3 2 4 5" xfId="10543"/>
    <cellStyle name="Обычный 2 2 2 2 2 5 2 3 2 3 2 4 6" xfId="10544"/>
    <cellStyle name="Обычный 2 2 2 2 2 5 2 3 2 3 2 4 7" xfId="10545"/>
    <cellStyle name="Обычный 2 2 2 2 2 5 2 3 2 3 2 4 8" xfId="10546"/>
    <cellStyle name="Обычный 2 2 2 2 2 5 2 3 2 3 2 5" xfId="10547"/>
    <cellStyle name="Обычный 2 2 2 2 2 5 2 3 2 3 2 5 2" xfId="10548"/>
    <cellStyle name="Обычный 2 2 2 2 2 5 2 3 2 3 2 5 3" xfId="10549"/>
    <cellStyle name="Обычный 2 2 2 2 2 5 2 3 2 3 2 5 4" xfId="10550"/>
    <cellStyle name="Обычный 2 2 2 2 2 5 2 3 2 3 2 5 5" xfId="10551"/>
    <cellStyle name="Обычный 2 2 2 2 2 5 2 3 2 3 2 5 6" xfId="10552"/>
    <cellStyle name="Обычный 2 2 2 2 2 5 2 3 2 3 2 5 7" xfId="10553"/>
    <cellStyle name="Обычный 2 2 2 2 2 5 2 3 2 3 2 5 8" xfId="10554"/>
    <cellStyle name="Обычный 2 2 2 2 2 5 2 3 2 3 2 6" xfId="10555"/>
    <cellStyle name="Обычный 2 2 2 2 2 5 2 3 2 3 2 6 2" xfId="10556"/>
    <cellStyle name="Обычный 2 2 2 2 2 5 2 3 2 3 2 6 3" xfId="10557"/>
    <cellStyle name="Обычный 2 2 2 2 2 5 2 3 2 3 2 6 4" xfId="10558"/>
    <cellStyle name="Обычный 2 2 2 2 2 5 2 3 2 3 2 6 5" xfId="10559"/>
    <cellStyle name="Обычный 2 2 2 2 2 5 2 3 2 3 2 6 6" xfId="10560"/>
    <cellStyle name="Обычный 2 2 2 2 2 5 2 3 2 3 2 6 7" xfId="10561"/>
    <cellStyle name="Обычный 2 2 2 2 2 5 2 3 2 3 2 6 8" xfId="10562"/>
    <cellStyle name="Обычный 2 2 2 2 2 5 2 3 2 3 2 7" xfId="10563"/>
    <cellStyle name="Обычный 2 2 2 2 2 5 2 3 2 3 2 7 2" xfId="10564"/>
    <cellStyle name="Обычный 2 2 2 2 2 5 2 3 2 3 2 7 3" xfId="10565"/>
    <cellStyle name="Обычный 2 2 2 2 2 5 2 3 2 3 2 7 4" xfId="10566"/>
    <cellStyle name="Обычный 2 2 2 2 2 5 2 3 2 3 2 7 5" xfId="10567"/>
    <cellStyle name="Обычный 2 2 2 2 2 5 2 3 2 3 2 7 6" xfId="10568"/>
    <cellStyle name="Обычный 2 2 2 2 2 5 2 3 2 3 2 7 7" xfId="10569"/>
    <cellStyle name="Обычный 2 2 2 2 2 5 2 3 2 3 2 7 8" xfId="10570"/>
    <cellStyle name="Обычный 2 2 2 2 2 5 2 3 2 3 2 8" xfId="10571"/>
    <cellStyle name="Обычный 2 2 2 2 2 5 2 3 2 3 2 8 2" xfId="10572"/>
    <cellStyle name="Обычный 2 2 2 2 2 5 2 3 2 3 2 8 3" xfId="10573"/>
    <cellStyle name="Обычный 2 2 2 2 2 5 2 3 2 3 2 8 4" xfId="10574"/>
    <cellStyle name="Обычный 2 2 2 2 2 5 2 3 2 3 2 8 5" xfId="10575"/>
    <cellStyle name="Обычный 2 2 2 2 2 5 2 3 2 3 2 8 6" xfId="10576"/>
    <cellStyle name="Обычный 2 2 2 2 2 5 2 3 2 3 2 8 7" xfId="10577"/>
    <cellStyle name="Обычный 2 2 2 2 2 5 2 3 2 3 2 8 8" xfId="10578"/>
    <cellStyle name="Обычный 2 2 2 2 2 5 2 3 2 3 2 9" xfId="10579"/>
    <cellStyle name="Обычный 2 2 2 2 2 5 2 3 2 3 2 9 2" xfId="10580"/>
    <cellStyle name="Обычный 2 2 2 2 2 5 2 3 2 3 2 9 3" xfId="10581"/>
    <cellStyle name="Обычный 2 2 2 2 2 5 2 3 2 3 2 9 4" xfId="10582"/>
    <cellStyle name="Обычный 2 2 2 2 2 5 2 3 2 3 2 9 5" xfId="10583"/>
    <cellStyle name="Обычный 2 2 2 2 2 5 2 3 2 3 2 9 6" xfId="10584"/>
    <cellStyle name="Обычный 2 2 2 2 2 5 2 3 2 3 2 9 7" xfId="10585"/>
    <cellStyle name="Обычный 2 2 2 2 2 5 2 3 2 3 2 9 8" xfId="10586"/>
    <cellStyle name="Обычный 2 2 2 2 2 5 2 3 2 3 20" xfId="10587"/>
    <cellStyle name="Обычный 2 2 2 2 2 5 2 3 2 3 21" xfId="10588"/>
    <cellStyle name="Обычный 2 2 2 2 2 5 2 3 2 3 22" xfId="10589"/>
    <cellStyle name="Обычный 2 2 2 2 2 5 2 3 2 3 23" xfId="10590"/>
    <cellStyle name="Обычный 2 2 2 2 2 5 2 3 2 3 24" xfId="10591"/>
    <cellStyle name="Обычный 2 2 2 2 2 5 2 3 2 3 25" xfId="10592"/>
    <cellStyle name="Обычный 2 2 2 2 2 5 2 3 2 3 3" xfId="10593"/>
    <cellStyle name="Обычный 2 2 2 2 2 5 2 3 2 3 3 10" xfId="10594"/>
    <cellStyle name="Обычный 2 2 2 2 2 5 2 3 2 3 3 10 2" xfId="10595"/>
    <cellStyle name="Обычный 2 2 2 2 2 5 2 3 2 3 3 10 3" xfId="10596"/>
    <cellStyle name="Обычный 2 2 2 2 2 5 2 3 2 3 3 10 4" xfId="10597"/>
    <cellStyle name="Обычный 2 2 2 2 2 5 2 3 2 3 3 10 5" xfId="10598"/>
    <cellStyle name="Обычный 2 2 2 2 2 5 2 3 2 3 3 10 6" xfId="10599"/>
    <cellStyle name="Обычный 2 2 2 2 2 5 2 3 2 3 3 10 7" xfId="10600"/>
    <cellStyle name="Обычный 2 2 2 2 2 5 2 3 2 3 3 10 8" xfId="10601"/>
    <cellStyle name="Обычный 2 2 2 2 2 5 2 3 2 3 3 11" xfId="10602"/>
    <cellStyle name="Обычный 2 2 2 2 2 5 2 3 2 3 3 12" xfId="10603"/>
    <cellStyle name="Обычный 2 2 2 2 2 5 2 3 2 3 3 13" xfId="10604"/>
    <cellStyle name="Обычный 2 2 2 2 2 5 2 3 2 3 3 14" xfId="10605"/>
    <cellStyle name="Обычный 2 2 2 2 2 5 2 3 2 3 3 15" xfId="10606"/>
    <cellStyle name="Обычный 2 2 2 2 2 5 2 3 2 3 3 16" xfId="10607"/>
    <cellStyle name="Обычный 2 2 2 2 2 5 2 3 2 3 3 17" xfId="10608"/>
    <cellStyle name="Обычный 2 2 2 2 2 5 2 3 2 3 3 18" xfId="10609"/>
    <cellStyle name="Обычный 2 2 2 2 2 5 2 3 2 3 3 19" xfId="10610"/>
    <cellStyle name="Обычный 2 2 2 2 2 5 2 3 2 3 3 2" xfId="10611"/>
    <cellStyle name="Обычный 2 2 2 2 2 5 2 3 2 3 3 2 10" xfId="10612"/>
    <cellStyle name="Обычный 2 2 2 2 2 5 2 3 2 3 3 2 11" xfId="10613"/>
    <cellStyle name="Обычный 2 2 2 2 2 5 2 3 2 3 3 2 12" xfId="10614"/>
    <cellStyle name="Обычный 2 2 2 2 2 5 2 3 2 3 3 2 13" xfId="10615"/>
    <cellStyle name="Обычный 2 2 2 2 2 5 2 3 2 3 3 2 14" xfId="10616"/>
    <cellStyle name="Обычный 2 2 2 2 2 5 2 3 2 3 3 2 15" xfId="10617"/>
    <cellStyle name="Обычный 2 2 2 2 2 5 2 3 2 3 3 2 16" xfId="10618"/>
    <cellStyle name="Обычный 2 2 2 2 2 5 2 3 2 3 3 2 17" xfId="10619"/>
    <cellStyle name="Обычный 2 2 2 2 2 5 2 3 2 3 3 2 18" xfId="10620"/>
    <cellStyle name="Обычный 2 2 2 2 2 5 2 3 2 3 3 2 19" xfId="10621"/>
    <cellStyle name="Обычный 2 2 2 2 2 5 2 3 2 3 3 2 2" xfId="10622"/>
    <cellStyle name="Обычный 2 2 2 2 2 5 2 3 2 3 3 2 2 2" xfId="10623"/>
    <cellStyle name="Обычный 2 2 2 2 2 5 2 3 2 3 3 2 2 3" xfId="10624"/>
    <cellStyle name="Обычный 2 2 2 2 2 5 2 3 2 3 3 2 2 4" xfId="10625"/>
    <cellStyle name="Обычный 2 2 2 2 2 5 2 3 2 3 3 2 2 5" xfId="10626"/>
    <cellStyle name="Обычный 2 2 2 2 2 5 2 3 2 3 3 2 2 6" xfId="10627"/>
    <cellStyle name="Обычный 2 2 2 2 2 5 2 3 2 3 3 2 2 7" xfId="10628"/>
    <cellStyle name="Обычный 2 2 2 2 2 5 2 3 2 3 3 2 2 8" xfId="10629"/>
    <cellStyle name="Обычный 2 2 2 2 2 5 2 3 2 3 3 2 3" xfId="10630"/>
    <cellStyle name="Обычный 2 2 2 2 2 5 2 3 2 3 3 2 3 2" xfId="10631"/>
    <cellStyle name="Обычный 2 2 2 2 2 5 2 3 2 3 3 2 3 3" xfId="10632"/>
    <cellStyle name="Обычный 2 2 2 2 2 5 2 3 2 3 3 2 3 4" xfId="10633"/>
    <cellStyle name="Обычный 2 2 2 2 2 5 2 3 2 3 3 2 3 5" xfId="10634"/>
    <cellStyle name="Обычный 2 2 2 2 2 5 2 3 2 3 3 2 3 6" xfId="10635"/>
    <cellStyle name="Обычный 2 2 2 2 2 5 2 3 2 3 3 2 3 7" xfId="10636"/>
    <cellStyle name="Обычный 2 2 2 2 2 5 2 3 2 3 3 2 3 8" xfId="10637"/>
    <cellStyle name="Обычный 2 2 2 2 2 5 2 3 2 3 3 2 4" xfId="10638"/>
    <cellStyle name="Обычный 2 2 2 2 2 5 2 3 2 3 3 2 4 2" xfId="10639"/>
    <cellStyle name="Обычный 2 2 2 2 2 5 2 3 2 3 3 2 4 3" xfId="10640"/>
    <cellStyle name="Обычный 2 2 2 2 2 5 2 3 2 3 3 2 4 4" xfId="10641"/>
    <cellStyle name="Обычный 2 2 2 2 2 5 2 3 2 3 3 2 4 5" xfId="10642"/>
    <cellStyle name="Обычный 2 2 2 2 2 5 2 3 2 3 3 2 4 6" xfId="10643"/>
    <cellStyle name="Обычный 2 2 2 2 2 5 2 3 2 3 3 2 4 7" xfId="10644"/>
    <cellStyle name="Обычный 2 2 2 2 2 5 2 3 2 3 3 2 4 8" xfId="10645"/>
    <cellStyle name="Обычный 2 2 2 2 2 5 2 3 2 3 3 2 5" xfId="10646"/>
    <cellStyle name="Обычный 2 2 2 2 2 5 2 3 2 3 3 2 5 2" xfId="10647"/>
    <cellStyle name="Обычный 2 2 2 2 2 5 2 3 2 3 3 2 5 3" xfId="10648"/>
    <cellStyle name="Обычный 2 2 2 2 2 5 2 3 2 3 3 2 5 4" xfId="10649"/>
    <cellStyle name="Обычный 2 2 2 2 2 5 2 3 2 3 3 2 5 5" xfId="10650"/>
    <cellStyle name="Обычный 2 2 2 2 2 5 2 3 2 3 3 2 5 6" xfId="10651"/>
    <cellStyle name="Обычный 2 2 2 2 2 5 2 3 2 3 3 2 5 7" xfId="10652"/>
    <cellStyle name="Обычный 2 2 2 2 2 5 2 3 2 3 3 2 5 8" xfId="10653"/>
    <cellStyle name="Обычный 2 2 2 2 2 5 2 3 2 3 3 2 6" xfId="10654"/>
    <cellStyle name="Обычный 2 2 2 2 2 5 2 3 2 3 3 2 6 2" xfId="10655"/>
    <cellStyle name="Обычный 2 2 2 2 2 5 2 3 2 3 3 2 6 3" xfId="10656"/>
    <cellStyle name="Обычный 2 2 2 2 2 5 2 3 2 3 3 2 6 4" xfId="10657"/>
    <cellStyle name="Обычный 2 2 2 2 2 5 2 3 2 3 3 2 6 5" xfId="10658"/>
    <cellStyle name="Обычный 2 2 2 2 2 5 2 3 2 3 3 2 6 6" xfId="10659"/>
    <cellStyle name="Обычный 2 2 2 2 2 5 2 3 2 3 3 2 6 7" xfId="10660"/>
    <cellStyle name="Обычный 2 2 2 2 2 5 2 3 2 3 3 2 6 8" xfId="10661"/>
    <cellStyle name="Обычный 2 2 2 2 2 5 2 3 2 3 3 2 7" xfId="10662"/>
    <cellStyle name="Обычный 2 2 2 2 2 5 2 3 2 3 3 2 7 2" xfId="10663"/>
    <cellStyle name="Обычный 2 2 2 2 2 5 2 3 2 3 3 2 7 3" xfId="10664"/>
    <cellStyle name="Обычный 2 2 2 2 2 5 2 3 2 3 3 2 7 4" xfId="10665"/>
    <cellStyle name="Обычный 2 2 2 2 2 5 2 3 2 3 3 2 7 5" xfId="10666"/>
    <cellStyle name="Обычный 2 2 2 2 2 5 2 3 2 3 3 2 7 6" xfId="10667"/>
    <cellStyle name="Обычный 2 2 2 2 2 5 2 3 2 3 3 2 7 7" xfId="10668"/>
    <cellStyle name="Обычный 2 2 2 2 2 5 2 3 2 3 3 2 7 8" xfId="10669"/>
    <cellStyle name="Обычный 2 2 2 2 2 5 2 3 2 3 3 2 8" xfId="10670"/>
    <cellStyle name="Обычный 2 2 2 2 2 5 2 3 2 3 3 2 8 2" xfId="10671"/>
    <cellStyle name="Обычный 2 2 2 2 2 5 2 3 2 3 3 2 8 3" xfId="10672"/>
    <cellStyle name="Обычный 2 2 2 2 2 5 2 3 2 3 3 2 8 4" xfId="10673"/>
    <cellStyle name="Обычный 2 2 2 2 2 5 2 3 2 3 3 2 8 5" xfId="10674"/>
    <cellStyle name="Обычный 2 2 2 2 2 5 2 3 2 3 3 2 8 6" xfId="10675"/>
    <cellStyle name="Обычный 2 2 2 2 2 5 2 3 2 3 3 2 8 7" xfId="10676"/>
    <cellStyle name="Обычный 2 2 2 2 2 5 2 3 2 3 3 2 8 8" xfId="10677"/>
    <cellStyle name="Обычный 2 2 2 2 2 5 2 3 2 3 3 2 9" xfId="10678"/>
    <cellStyle name="Обычный 2 2 2 2 2 5 2 3 2 3 3 20" xfId="10679"/>
    <cellStyle name="Обычный 2 2 2 2 2 5 2 3 2 3 3 21" xfId="10680"/>
    <cellStyle name="Обычный 2 2 2 2 2 5 2 3 2 3 3 3" xfId="10681"/>
    <cellStyle name="Обычный 2 2 2 2 2 5 2 3 2 3 3 3 10" xfId="10682"/>
    <cellStyle name="Обычный 2 2 2 2 2 5 2 3 2 3 3 3 11" xfId="10683"/>
    <cellStyle name="Обычный 2 2 2 2 2 5 2 3 2 3 3 3 12" xfId="10684"/>
    <cellStyle name="Обычный 2 2 2 2 2 5 2 3 2 3 3 3 13" xfId="10685"/>
    <cellStyle name="Обычный 2 2 2 2 2 5 2 3 2 3 3 3 14" xfId="10686"/>
    <cellStyle name="Обычный 2 2 2 2 2 5 2 3 2 3 3 3 15" xfId="10687"/>
    <cellStyle name="Обычный 2 2 2 2 2 5 2 3 2 3 3 3 16" xfId="10688"/>
    <cellStyle name="Обычный 2 2 2 2 2 5 2 3 2 3 3 3 17" xfId="10689"/>
    <cellStyle name="Обычный 2 2 2 2 2 5 2 3 2 3 3 3 18" xfId="10690"/>
    <cellStyle name="Обычный 2 2 2 2 2 5 2 3 2 3 3 3 2" xfId="10691"/>
    <cellStyle name="Обычный 2 2 2 2 2 5 2 3 2 3 3 3 2 2" xfId="10692"/>
    <cellStyle name="Обычный 2 2 2 2 2 5 2 3 2 3 3 3 2 3" xfId="10693"/>
    <cellStyle name="Обычный 2 2 2 2 2 5 2 3 2 3 3 3 2 4" xfId="10694"/>
    <cellStyle name="Обычный 2 2 2 2 2 5 2 3 2 3 3 3 2 5" xfId="10695"/>
    <cellStyle name="Обычный 2 2 2 2 2 5 2 3 2 3 3 3 2 6" xfId="10696"/>
    <cellStyle name="Обычный 2 2 2 2 2 5 2 3 2 3 3 3 2 7" xfId="10697"/>
    <cellStyle name="Обычный 2 2 2 2 2 5 2 3 2 3 3 3 2 8" xfId="10698"/>
    <cellStyle name="Обычный 2 2 2 2 2 5 2 3 2 3 3 3 3" xfId="10699"/>
    <cellStyle name="Обычный 2 2 2 2 2 5 2 3 2 3 3 3 3 2" xfId="10700"/>
    <cellStyle name="Обычный 2 2 2 2 2 5 2 3 2 3 3 3 3 3" xfId="10701"/>
    <cellStyle name="Обычный 2 2 2 2 2 5 2 3 2 3 3 3 3 4" xfId="10702"/>
    <cellStyle name="Обычный 2 2 2 2 2 5 2 3 2 3 3 3 3 5" xfId="10703"/>
    <cellStyle name="Обычный 2 2 2 2 2 5 2 3 2 3 3 3 3 6" xfId="10704"/>
    <cellStyle name="Обычный 2 2 2 2 2 5 2 3 2 3 3 3 3 7" xfId="10705"/>
    <cellStyle name="Обычный 2 2 2 2 2 5 2 3 2 3 3 3 3 8" xfId="10706"/>
    <cellStyle name="Обычный 2 2 2 2 2 5 2 3 2 3 3 3 4" xfId="10707"/>
    <cellStyle name="Обычный 2 2 2 2 2 5 2 3 2 3 3 3 4 2" xfId="10708"/>
    <cellStyle name="Обычный 2 2 2 2 2 5 2 3 2 3 3 3 4 3" xfId="10709"/>
    <cellStyle name="Обычный 2 2 2 2 2 5 2 3 2 3 3 3 4 4" xfId="10710"/>
    <cellStyle name="Обычный 2 2 2 2 2 5 2 3 2 3 3 3 4 5" xfId="10711"/>
    <cellStyle name="Обычный 2 2 2 2 2 5 2 3 2 3 3 3 4 6" xfId="10712"/>
    <cellStyle name="Обычный 2 2 2 2 2 5 2 3 2 3 3 3 4 7" xfId="10713"/>
    <cellStyle name="Обычный 2 2 2 2 2 5 2 3 2 3 3 3 4 8" xfId="10714"/>
    <cellStyle name="Обычный 2 2 2 2 2 5 2 3 2 3 3 3 5" xfId="10715"/>
    <cellStyle name="Обычный 2 2 2 2 2 5 2 3 2 3 3 3 5 2" xfId="10716"/>
    <cellStyle name="Обычный 2 2 2 2 2 5 2 3 2 3 3 3 5 3" xfId="10717"/>
    <cellStyle name="Обычный 2 2 2 2 2 5 2 3 2 3 3 3 5 4" xfId="10718"/>
    <cellStyle name="Обычный 2 2 2 2 2 5 2 3 2 3 3 3 5 5" xfId="10719"/>
    <cellStyle name="Обычный 2 2 2 2 2 5 2 3 2 3 3 3 5 6" xfId="10720"/>
    <cellStyle name="Обычный 2 2 2 2 2 5 2 3 2 3 3 3 5 7" xfId="10721"/>
    <cellStyle name="Обычный 2 2 2 2 2 5 2 3 2 3 3 3 5 8" xfId="10722"/>
    <cellStyle name="Обычный 2 2 2 2 2 5 2 3 2 3 3 3 6" xfId="10723"/>
    <cellStyle name="Обычный 2 2 2 2 2 5 2 3 2 3 3 3 6 2" xfId="10724"/>
    <cellStyle name="Обычный 2 2 2 2 2 5 2 3 2 3 3 3 6 3" xfId="10725"/>
    <cellStyle name="Обычный 2 2 2 2 2 5 2 3 2 3 3 3 6 4" xfId="10726"/>
    <cellStyle name="Обычный 2 2 2 2 2 5 2 3 2 3 3 3 6 5" xfId="10727"/>
    <cellStyle name="Обычный 2 2 2 2 2 5 2 3 2 3 3 3 6 6" xfId="10728"/>
    <cellStyle name="Обычный 2 2 2 2 2 5 2 3 2 3 3 3 6 7" xfId="10729"/>
    <cellStyle name="Обычный 2 2 2 2 2 5 2 3 2 3 3 3 6 8" xfId="10730"/>
    <cellStyle name="Обычный 2 2 2 2 2 5 2 3 2 3 3 3 7" xfId="10731"/>
    <cellStyle name="Обычный 2 2 2 2 2 5 2 3 2 3 3 3 7 2" xfId="10732"/>
    <cellStyle name="Обычный 2 2 2 2 2 5 2 3 2 3 3 3 7 3" xfId="10733"/>
    <cellStyle name="Обычный 2 2 2 2 2 5 2 3 2 3 3 3 7 4" xfId="10734"/>
    <cellStyle name="Обычный 2 2 2 2 2 5 2 3 2 3 3 3 7 5" xfId="10735"/>
    <cellStyle name="Обычный 2 2 2 2 2 5 2 3 2 3 3 3 7 6" xfId="10736"/>
    <cellStyle name="Обычный 2 2 2 2 2 5 2 3 2 3 3 3 7 7" xfId="10737"/>
    <cellStyle name="Обычный 2 2 2 2 2 5 2 3 2 3 3 3 7 8" xfId="10738"/>
    <cellStyle name="Обычный 2 2 2 2 2 5 2 3 2 3 3 3 8" xfId="10739"/>
    <cellStyle name="Обычный 2 2 2 2 2 5 2 3 2 3 3 3 8 2" xfId="10740"/>
    <cellStyle name="Обычный 2 2 2 2 2 5 2 3 2 3 3 3 8 3" xfId="10741"/>
    <cellStyle name="Обычный 2 2 2 2 2 5 2 3 2 3 3 3 8 4" xfId="10742"/>
    <cellStyle name="Обычный 2 2 2 2 2 5 2 3 2 3 3 3 8 5" xfId="10743"/>
    <cellStyle name="Обычный 2 2 2 2 2 5 2 3 2 3 3 3 8 6" xfId="10744"/>
    <cellStyle name="Обычный 2 2 2 2 2 5 2 3 2 3 3 3 8 7" xfId="10745"/>
    <cellStyle name="Обычный 2 2 2 2 2 5 2 3 2 3 3 3 8 8" xfId="10746"/>
    <cellStyle name="Обычный 2 2 2 2 2 5 2 3 2 3 3 3 9" xfId="10747"/>
    <cellStyle name="Обычный 2 2 2 2 2 5 2 3 2 3 3 4" xfId="10748"/>
    <cellStyle name="Обычный 2 2 2 2 2 5 2 3 2 3 3 4 2" xfId="10749"/>
    <cellStyle name="Обычный 2 2 2 2 2 5 2 3 2 3 3 4 3" xfId="10750"/>
    <cellStyle name="Обычный 2 2 2 2 2 5 2 3 2 3 3 4 4" xfId="10751"/>
    <cellStyle name="Обычный 2 2 2 2 2 5 2 3 2 3 3 4 5" xfId="10752"/>
    <cellStyle name="Обычный 2 2 2 2 2 5 2 3 2 3 3 4 6" xfId="10753"/>
    <cellStyle name="Обычный 2 2 2 2 2 5 2 3 2 3 3 4 7" xfId="10754"/>
    <cellStyle name="Обычный 2 2 2 2 2 5 2 3 2 3 3 4 8" xfId="10755"/>
    <cellStyle name="Обычный 2 2 2 2 2 5 2 3 2 3 3 5" xfId="10756"/>
    <cellStyle name="Обычный 2 2 2 2 2 5 2 3 2 3 3 5 2" xfId="10757"/>
    <cellStyle name="Обычный 2 2 2 2 2 5 2 3 2 3 3 5 3" xfId="10758"/>
    <cellStyle name="Обычный 2 2 2 2 2 5 2 3 2 3 3 5 4" xfId="10759"/>
    <cellStyle name="Обычный 2 2 2 2 2 5 2 3 2 3 3 5 5" xfId="10760"/>
    <cellStyle name="Обычный 2 2 2 2 2 5 2 3 2 3 3 5 6" xfId="10761"/>
    <cellStyle name="Обычный 2 2 2 2 2 5 2 3 2 3 3 5 7" xfId="10762"/>
    <cellStyle name="Обычный 2 2 2 2 2 5 2 3 2 3 3 5 8" xfId="10763"/>
    <cellStyle name="Обычный 2 2 2 2 2 5 2 3 2 3 3 6" xfId="10764"/>
    <cellStyle name="Обычный 2 2 2 2 2 5 2 3 2 3 3 6 2" xfId="10765"/>
    <cellStyle name="Обычный 2 2 2 2 2 5 2 3 2 3 3 6 3" xfId="10766"/>
    <cellStyle name="Обычный 2 2 2 2 2 5 2 3 2 3 3 6 4" xfId="10767"/>
    <cellStyle name="Обычный 2 2 2 2 2 5 2 3 2 3 3 6 5" xfId="10768"/>
    <cellStyle name="Обычный 2 2 2 2 2 5 2 3 2 3 3 6 6" xfId="10769"/>
    <cellStyle name="Обычный 2 2 2 2 2 5 2 3 2 3 3 6 7" xfId="10770"/>
    <cellStyle name="Обычный 2 2 2 2 2 5 2 3 2 3 3 6 8" xfId="10771"/>
    <cellStyle name="Обычный 2 2 2 2 2 5 2 3 2 3 3 7" xfId="10772"/>
    <cellStyle name="Обычный 2 2 2 2 2 5 2 3 2 3 3 7 2" xfId="10773"/>
    <cellStyle name="Обычный 2 2 2 2 2 5 2 3 2 3 3 7 3" xfId="10774"/>
    <cellStyle name="Обычный 2 2 2 2 2 5 2 3 2 3 3 7 4" xfId="10775"/>
    <cellStyle name="Обычный 2 2 2 2 2 5 2 3 2 3 3 7 5" xfId="10776"/>
    <cellStyle name="Обычный 2 2 2 2 2 5 2 3 2 3 3 7 6" xfId="10777"/>
    <cellStyle name="Обычный 2 2 2 2 2 5 2 3 2 3 3 7 7" xfId="10778"/>
    <cellStyle name="Обычный 2 2 2 2 2 5 2 3 2 3 3 7 8" xfId="10779"/>
    <cellStyle name="Обычный 2 2 2 2 2 5 2 3 2 3 3 8" xfId="10780"/>
    <cellStyle name="Обычный 2 2 2 2 2 5 2 3 2 3 3 8 2" xfId="10781"/>
    <cellStyle name="Обычный 2 2 2 2 2 5 2 3 2 3 3 8 3" xfId="10782"/>
    <cellStyle name="Обычный 2 2 2 2 2 5 2 3 2 3 3 8 4" xfId="10783"/>
    <cellStyle name="Обычный 2 2 2 2 2 5 2 3 2 3 3 8 5" xfId="10784"/>
    <cellStyle name="Обычный 2 2 2 2 2 5 2 3 2 3 3 8 6" xfId="10785"/>
    <cellStyle name="Обычный 2 2 2 2 2 5 2 3 2 3 3 8 7" xfId="10786"/>
    <cellStyle name="Обычный 2 2 2 2 2 5 2 3 2 3 3 8 8" xfId="10787"/>
    <cellStyle name="Обычный 2 2 2 2 2 5 2 3 2 3 3 9" xfId="10788"/>
    <cellStyle name="Обычный 2 2 2 2 2 5 2 3 2 3 3 9 2" xfId="10789"/>
    <cellStyle name="Обычный 2 2 2 2 2 5 2 3 2 3 3 9 3" xfId="10790"/>
    <cellStyle name="Обычный 2 2 2 2 2 5 2 3 2 3 3 9 4" xfId="10791"/>
    <cellStyle name="Обычный 2 2 2 2 2 5 2 3 2 3 3 9 5" xfId="10792"/>
    <cellStyle name="Обычный 2 2 2 2 2 5 2 3 2 3 3 9 6" xfId="10793"/>
    <cellStyle name="Обычный 2 2 2 2 2 5 2 3 2 3 3 9 7" xfId="10794"/>
    <cellStyle name="Обычный 2 2 2 2 2 5 2 3 2 3 3 9 8" xfId="10795"/>
    <cellStyle name="Обычный 2 2 2 2 2 5 2 3 2 3 4" xfId="10796"/>
    <cellStyle name="Обычный 2 2 2 2 2 5 2 3 2 3 4 10" xfId="10797"/>
    <cellStyle name="Обычный 2 2 2 2 2 5 2 3 2 3 4 11" xfId="10798"/>
    <cellStyle name="Обычный 2 2 2 2 2 5 2 3 2 3 4 12" xfId="10799"/>
    <cellStyle name="Обычный 2 2 2 2 2 5 2 3 2 3 4 13" xfId="10800"/>
    <cellStyle name="Обычный 2 2 2 2 2 5 2 3 2 3 4 14" xfId="10801"/>
    <cellStyle name="Обычный 2 2 2 2 2 5 2 3 2 3 4 15" xfId="10802"/>
    <cellStyle name="Обычный 2 2 2 2 2 5 2 3 2 3 4 16" xfId="10803"/>
    <cellStyle name="Обычный 2 2 2 2 2 5 2 3 2 3 4 17" xfId="10804"/>
    <cellStyle name="Обычный 2 2 2 2 2 5 2 3 2 3 4 18" xfId="10805"/>
    <cellStyle name="Обычный 2 2 2 2 2 5 2 3 2 3 4 19" xfId="10806"/>
    <cellStyle name="Обычный 2 2 2 2 2 5 2 3 2 3 4 2" xfId="10807"/>
    <cellStyle name="Обычный 2 2 2 2 2 5 2 3 2 3 4 2 2" xfId="10808"/>
    <cellStyle name="Обычный 2 2 2 2 2 5 2 3 2 3 4 2 3" xfId="10809"/>
    <cellStyle name="Обычный 2 2 2 2 2 5 2 3 2 3 4 2 4" xfId="10810"/>
    <cellStyle name="Обычный 2 2 2 2 2 5 2 3 2 3 4 2 5" xfId="10811"/>
    <cellStyle name="Обычный 2 2 2 2 2 5 2 3 2 3 4 2 6" xfId="10812"/>
    <cellStyle name="Обычный 2 2 2 2 2 5 2 3 2 3 4 2 7" xfId="10813"/>
    <cellStyle name="Обычный 2 2 2 2 2 5 2 3 2 3 4 2 8" xfId="10814"/>
    <cellStyle name="Обычный 2 2 2 2 2 5 2 3 2 3 4 2 9" xfId="10815"/>
    <cellStyle name="Обычный 2 2 2 2 2 5 2 3 2 3 4 3" xfId="10816"/>
    <cellStyle name="Обычный 2 2 2 2 2 5 2 3 2 3 4 3 2" xfId="10817"/>
    <cellStyle name="Обычный 2 2 2 2 2 5 2 3 2 3 4 3 3" xfId="10818"/>
    <cellStyle name="Обычный 2 2 2 2 2 5 2 3 2 3 4 3 4" xfId="10819"/>
    <cellStyle name="Обычный 2 2 2 2 2 5 2 3 2 3 4 3 5" xfId="10820"/>
    <cellStyle name="Обычный 2 2 2 2 2 5 2 3 2 3 4 3 6" xfId="10821"/>
    <cellStyle name="Обычный 2 2 2 2 2 5 2 3 2 3 4 3 7" xfId="10822"/>
    <cellStyle name="Обычный 2 2 2 2 2 5 2 3 2 3 4 3 8" xfId="10823"/>
    <cellStyle name="Обычный 2 2 2 2 2 5 2 3 2 3 4 4" xfId="10824"/>
    <cellStyle name="Обычный 2 2 2 2 2 5 2 3 2 3 4 4 2" xfId="10825"/>
    <cellStyle name="Обычный 2 2 2 2 2 5 2 3 2 3 4 4 3" xfId="10826"/>
    <cellStyle name="Обычный 2 2 2 2 2 5 2 3 2 3 4 4 4" xfId="10827"/>
    <cellStyle name="Обычный 2 2 2 2 2 5 2 3 2 3 4 4 5" xfId="10828"/>
    <cellStyle name="Обычный 2 2 2 2 2 5 2 3 2 3 4 4 6" xfId="10829"/>
    <cellStyle name="Обычный 2 2 2 2 2 5 2 3 2 3 4 4 7" xfId="10830"/>
    <cellStyle name="Обычный 2 2 2 2 2 5 2 3 2 3 4 4 8" xfId="10831"/>
    <cellStyle name="Обычный 2 2 2 2 2 5 2 3 2 3 4 5" xfId="10832"/>
    <cellStyle name="Обычный 2 2 2 2 2 5 2 3 2 3 4 5 2" xfId="10833"/>
    <cellStyle name="Обычный 2 2 2 2 2 5 2 3 2 3 4 5 3" xfId="10834"/>
    <cellStyle name="Обычный 2 2 2 2 2 5 2 3 2 3 4 5 4" xfId="10835"/>
    <cellStyle name="Обычный 2 2 2 2 2 5 2 3 2 3 4 5 5" xfId="10836"/>
    <cellStyle name="Обычный 2 2 2 2 2 5 2 3 2 3 4 5 6" xfId="10837"/>
    <cellStyle name="Обычный 2 2 2 2 2 5 2 3 2 3 4 5 7" xfId="10838"/>
    <cellStyle name="Обычный 2 2 2 2 2 5 2 3 2 3 4 5 8" xfId="10839"/>
    <cellStyle name="Обычный 2 2 2 2 2 5 2 3 2 3 4 6" xfId="10840"/>
    <cellStyle name="Обычный 2 2 2 2 2 5 2 3 2 3 4 6 2" xfId="10841"/>
    <cellStyle name="Обычный 2 2 2 2 2 5 2 3 2 3 4 6 3" xfId="10842"/>
    <cellStyle name="Обычный 2 2 2 2 2 5 2 3 2 3 4 6 4" xfId="10843"/>
    <cellStyle name="Обычный 2 2 2 2 2 5 2 3 2 3 4 6 5" xfId="10844"/>
    <cellStyle name="Обычный 2 2 2 2 2 5 2 3 2 3 4 6 6" xfId="10845"/>
    <cellStyle name="Обычный 2 2 2 2 2 5 2 3 2 3 4 6 7" xfId="10846"/>
    <cellStyle name="Обычный 2 2 2 2 2 5 2 3 2 3 4 6 8" xfId="10847"/>
    <cellStyle name="Обычный 2 2 2 2 2 5 2 3 2 3 4 7" xfId="10848"/>
    <cellStyle name="Обычный 2 2 2 2 2 5 2 3 2 3 4 7 2" xfId="10849"/>
    <cellStyle name="Обычный 2 2 2 2 2 5 2 3 2 3 4 7 3" xfId="10850"/>
    <cellStyle name="Обычный 2 2 2 2 2 5 2 3 2 3 4 7 4" xfId="10851"/>
    <cellStyle name="Обычный 2 2 2 2 2 5 2 3 2 3 4 7 5" xfId="10852"/>
    <cellStyle name="Обычный 2 2 2 2 2 5 2 3 2 3 4 7 6" xfId="10853"/>
    <cellStyle name="Обычный 2 2 2 2 2 5 2 3 2 3 4 7 7" xfId="10854"/>
    <cellStyle name="Обычный 2 2 2 2 2 5 2 3 2 3 4 7 8" xfId="10855"/>
    <cellStyle name="Обычный 2 2 2 2 2 5 2 3 2 3 4 8" xfId="10856"/>
    <cellStyle name="Обычный 2 2 2 2 2 5 2 3 2 3 4 8 2" xfId="10857"/>
    <cellStyle name="Обычный 2 2 2 2 2 5 2 3 2 3 4 8 3" xfId="10858"/>
    <cellStyle name="Обычный 2 2 2 2 2 5 2 3 2 3 4 8 4" xfId="10859"/>
    <cellStyle name="Обычный 2 2 2 2 2 5 2 3 2 3 4 8 5" xfId="10860"/>
    <cellStyle name="Обычный 2 2 2 2 2 5 2 3 2 3 4 8 6" xfId="10861"/>
    <cellStyle name="Обычный 2 2 2 2 2 5 2 3 2 3 4 8 7" xfId="10862"/>
    <cellStyle name="Обычный 2 2 2 2 2 5 2 3 2 3 4 8 8" xfId="10863"/>
    <cellStyle name="Обычный 2 2 2 2 2 5 2 3 2 3 4 9" xfId="10864"/>
    <cellStyle name="Обычный 2 2 2 2 2 5 2 3 2 3 5" xfId="10865"/>
    <cellStyle name="Обычный 2 2 2 2 2 5 2 3 2 3 5 10" xfId="10866"/>
    <cellStyle name="Обычный 2 2 2 2 2 5 2 3 2 3 5 11" xfId="10867"/>
    <cellStyle name="Обычный 2 2 2 2 2 5 2 3 2 3 5 12" xfId="10868"/>
    <cellStyle name="Обычный 2 2 2 2 2 5 2 3 2 3 5 13" xfId="10869"/>
    <cellStyle name="Обычный 2 2 2 2 2 5 2 3 2 3 5 14" xfId="10870"/>
    <cellStyle name="Обычный 2 2 2 2 2 5 2 3 2 3 5 15" xfId="10871"/>
    <cellStyle name="Обычный 2 2 2 2 2 5 2 3 2 3 5 16" xfId="10872"/>
    <cellStyle name="Обычный 2 2 2 2 2 5 2 3 2 3 5 17" xfId="10873"/>
    <cellStyle name="Обычный 2 2 2 2 2 5 2 3 2 3 5 18" xfId="10874"/>
    <cellStyle name="Обычный 2 2 2 2 2 5 2 3 2 3 5 19" xfId="10875"/>
    <cellStyle name="Обычный 2 2 2 2 2 5 2 3 2 3 5 2" xfId="10876"/>
    <cellStyle name="Обычный 2 2 2 2 2 5 2 3 2 3 5 2 2" xfId="10877"/>
    <cellStyle name="Обычный 2 2 2 2 2 5 2 3 2 3 5 2 3" xfId="10878"/>
    <cellStyle name="Обычный 2 2 2 2 2 5 2 3 2 3 5 2 4" xfId="10879"/>
    <cellStyle name="Обычный 2 2 2 2 2 5 2 3 2 3 5 2 5" xfId="10880"/>
    <cellStyle name="Обычный 2 2 2 2 2 5 2 3 2 3 5 2 6" xfId="10881"/>
    <cellStyle name="Обычный 2 2 2 2 2 5 2 3 2 3 5 2 7" xfId="10882"/>
    <cellStyle name="Обычный 2 2 2 2 2 5 2 3 2 3 5 2 8" xfId="10883"/>
    <cellStyle name="Обычный 2 2 2 2 2 5 2 3 2 3 5 3" xfId="10884"/>
    <cellStyle name="Обычный 2 2 2 2 2 5 2 3 2 3 5 3 2" xfId="10885"/>
    <cellStyle name="Обычный 2 2 2 2 2 5 2 3 2 3 5 3 3" xfId="10886"/>
    <cellStyle name="Обычный 2 2 2 2 2 5 2 3 2 3 5 3 4" xfId="10887"/>
    <cellStyle name="Обычный 2 2 2 2 2 5 2 3 2 3 5 3 5" xfId="10888"/>
    <cellStyle name="Обычный 2 2 2 2 2 5 2 3 2 3 5 3 6" xfId="10889"/>
    <cellStyle name="Обычный 2 2 2 2 2 5 2 3 2 3 5 3 7" xfId="10890"/>
    <cellStyle name="Обычный 2 2 2 2 2 5 2 3 2 3 5 3 8" xfId="10891"/>
    <cellStyle name="Обычный 2 2 2 2 2 5 2 3 2 3 5 4" xfId="10892"/>
    <cellStyle name="Обычный 2 2 2 2 2 5 2 3 2 3 5 4 2" xfId="10893"/>
    <cellStyle name="Обычный 2 2 2 2 2 5 2 3 2 3 5 4 3" xfId="10894"/>
    <cellStyle name="Обычный 2 2 2 2 2 5 2 3 2 3 5 4 4" xfId="10895"/>
    <cellStyle name="Обычный 2 2 2 2 2 5 2 3 2 3 5 4 5" xfId="10896"/>
    <cellStyle name="Обычный 2 2 2 2 2 5 2 3 2 3 5 4 6" xfId="10897"/>
    <cellStyle name="Обычный 2 2 2 2 2 5 2 3 2 3 5 4 7" xfId="10898"/>
    <cellStyle name="Обычный 2 2 2 2 2 5 2 3 2 3 5 4 8" xfId="10899"/>
    <cellStyle name="Обычный 2 2 2 2 2 5 2 3 2 3 5 5" xfId="10900"/>
    <cellStyle name="Обычный 2 2 2 2 2 5 2 3 2 3 5 5 2" xfId="10901"/>
    <cellStyle name="Обычный 2 2 2 2 2 5 2 3 2 3 5 5 3" xfId="10902"/>
    <cellStyle name="Обычный 2 2 2 2 2 5 2 3 2 3 5 5 4" xfId="10903"/>
    <cellStyle name="Обычный 2 2 2 2 2 5 2 3 2 3 5 5 5" xfId="10904"/>
    <cellStyle name="Обычный 2 2 2 2 2 5 2 3 2 3 5 5 6" xfId="10905"/>
    <cellStyle name="Обычный 2 2 2 2 2 5 2 3 2 3 5 5 7" xfId="10906"/>
    <cellStyle name="Обычный 2 2 2 2 2 5 2 3 2 3 5 5 8" xfId="10907"/>
    <cellStyle name="Обычный 2 2 2 2 2 5 2 3 2 3 5 6" xfId="10908"/>
    <cellStyle name="Обычный 2 2 2 2 2 5 2 3 2 3 5 6 2" xfId="10909"/>
    <cellStyle name="Обычный 2 2 2 2 2 5 2 3 2 3 5 6 3" xfId="10910"/>
    <cellStyle name="Обычный 2 2 2 2 2 5 2 3 2 3 5 6 4" xfId="10911"/>
    <cellStyle name="Обычный 2 2 2 2 2 5 2 3 2 3 5 6 5" xfId="10912"/>
    <cellStyle name="Обычный 2 2 2 2 2 5 2 3 2 3 5 6 6" xfId="10913"/>
    <cellStyle name="Обычный 2 2 2 2 2 5 2 3 2 3 5 6 7" xfId="10914"/>
    <cellStyle name="Обычный 2 2 2 2 2 5 2 3 2 3 5 6 8" xfId="10915"/>
    <cellStyle name="Обычный 2 2 2 2 2 5 2 3 2 3 5 7" xfId="10916"/>
    <cellStyle name="Обычный 2 2 2 2 2 5 2 3 2 3 5 7 2" xfId="10917"/>
    <cellStyle name="Обычный 2 2 2 2 2 5 2 3 2 3 5 7 3" xfId="10918"/>
    <cellStyle name="Обычный 2 2 2 2 2 5 2 3 2 3 5 7 4" xfId="10919"/>
    <cellStyle name="Обычный 2 2 2 2 2 5 2 3 2 3 5 7 5" xfId="10920"/>
    <cellStyle name="Обычный 2 2 2 2 2 5 2 3 2 3 5 7 6" xfId="10921"/>
    <cellStyle name="Обычный 2 2 2 2 2 5 2 3 2 3 5 7 7" xfId="10922"/>
    <cellStyle name="Обычный 2 2 2 2 2 5 2 3 2 3 5 7 8" xfId="10923"/>
    <cellStyle name="Обычный 2 2 2 2 2 5 2 3 2 3 5 8" xfId="10924"/>
    <cellStyle name="Обычный 2 2 2 2 2 5 2 3 2 3 5 8 2" xfId="10925"/>
    <cellStyle name="Обычный 2 2 2 2 2 5 2 3 2 3 5 8 3" xfId="10926"/>
    <cellStyle name="Обычный 2 2 2 2 2 5 2 3 2 3 5 8 4" xfId="10927"/>
    <cellStyle name="Обычный 2 2 2 2 2 5 2 3 2 3 5 8 5" xfId="10928"/>
    <cellStyle name="Обычный 2 2 2 2 2 5 2 3 2 3 5 8 6" xfId="10929"/>
    <cellStyle name="Обычный 2 2 2 2 2 5 2 3 2 3 5 8 7" xfId="10930"/>
    <cellStyle name="Обычный 2 2 2 2 2 5 2 3 2 3 5 8 8" xfId="10931"/>
    <cellStyle name="Обычный 2 2 2 2 2 5 2 3 2 3 5 9" xfId="10932"/>
    <cellStyle name="Обычный 2 2 2 2 2 5 2 3 2 3 6" xfId="10933"/>
    <cellStyle name="Обычный 2 2 2 2 2 5 2 3 2 3 6 2" xfId="10934"/>
    <cellStyle name="Обычный 2 2 2 2 2 5 2 3 2 3 6 3" xfId="10935"/>
    <cellStyle name="Обычный 2 2 2 2 2 5 2 3 2 3 6 4" xfId="10936"/>
    <cellStyle name="Обычный 2 2 2 2 2 5 2 3 2 3 6 5" xfId="10937"/>
    <cellStyle name="Обычный 2 2 2 2 2 5 2 3 2 3 6 6" xfId="10938"/>
    <cellStyle name="Обычный 2 2 2 2 2 5 2 3 2 3 6 7" xfId="10939"/>
    <cellStyle name="Обычный 2 2 2 2 2 5 2 3 2 3 6 8" xfId="10940"/>
    <cellStyle name="Обычный 2 2 2 2 2 5 2 3 2 3 6 9" xfId="10941"/>
    <cellStyle name="Обычный 2 2 2 2 2 5 2 3 2 3 7" xfId="10942"/>
    <cellStyle name="Обычный 2 2 2 2 2 5 2 3 2 3 7 2" xfId="10943"/>
    <cellStyle name="Обычный 2 2 2 2 2 5 2 3 2 3 7 3" xfId="10944"/>
    <cellStyle name="Обычный 2 2 2 2 2 5 2 3 2 3 7 4" xfId="10945"/>
    <cellStyle name="Обычный 2 2 2 2 2 5 2 3 2 3 7 5" xfId="10946"/>
    <cellStyle name="Обычный 2 2 2 2 2 5 2 3 2 3 7 6" xfId="10947"/>
    <cellStyle name="Обычный 2 2 2 2 2 5 2 3 2 3 7 7" xfId="10948"/>
    <cellStyle name="Обычный 2 2 2 2 2 5 2 3 2 3 7 8" xfId="10949"/>
    <cellStyle name="Обычный 2 2 2 2 2 5 2 3 2 3 8" xfId="10950"/>
    <cellStyle name="Обычный 2 2 2 2 2 5 2 3 2 3 8 2" xfId="10951"/>
    <cellStyle name="Обычный 2 2 2 2 2 5 2 3 2 3 8 3" xfId="10952"/>
    <cellStyle name="Обычный 2 2 2 2 2 5 2 3 2 3 8 4" xfId="10953"/>
    <cellStyle name="Обычный 2 2 2 2 2 5 2 3 2 3 8 5" xfId="10954"/>
    <cellStyle name="Обычный 2 2 2 2 2 5 2 3 2 3 8 6" xfId="10955"/>
    <cellStyle name="Обычный 2 2 2 2 2 5 2 3 2 3 8 7" xfId="10956"/>
    <cellStyle name="Обычный 2 2 2 2 2 5 2 3 2 3 8 8" xfId="10957"/>
    <cellStyle name="Обычный 2 2 2 2 2 5 2 3 2 3 9" xfId="10958"/>
    <cellStyle name="Обычный 2 2 2 2 2 5 2 3 2 3 9 2" xfId="10959"/>
    <cellStyle name="Обычный 2 2 2 2 2 5 2 3 2 3 9 3" xfId="10960"/>
    <cellStyle name="Обычный 2 2 2 2 2 5 2 3 2 3 9 4" xfId="10961"/>
    <cellStyle name="Обычный 2 2 2 2 2 5 2 3 2 3 9 5" xfId="10962"/>
    <cellStyle name="Обычный 2 2 2 2 2 5 2 3 2 3 9 6" xfId="10963"/>
    <cellStyle name="Обычный 2 2 2 2 2 5 2 3 2 3 9 7" xfId="10964"/>
    <cellStyle name="Обычный 2 2 2 2 2 5 2 3 2 3 9 8" xfId="10965"/>
    <cellStyle name="Обычный 2 2 2 2 2 5 2 3 2 4" xfId="10966"/>
    <cellStyle name="Обычный 2 2 2 2 2 5 2 3 2 4 10" xfId="10967"/>
    <cellStyle name="Обычный 2 2 2 2 2 5 2 3 2 4 11" xfId="10968"/>
    <cellStyle name="Обычный 2 2 2 2 2 5 2 3 2 4 12" xfId="10969"/>
    <cellStyle name="Обычный 2 2 2 2 2 5 2 3 2 4 13" xfId="10970"/>
    <cellStyle name="Обычный 2 2 2 2 2 5 2 3 2 4 14" xfId="10971"/>
    <cellStyle name="Обычный 2 2 2 2 2 5 2 3 2 4 15" xfId="10972"/>
    <cellStyle name="Обычный 2 2 2 2 2 5 2 3 2 4 16" xfId="10973"/>
    <cellStyle name="Обычный 2 2 2 2 2 5 2 3 2 4 17" xfId="10974"/>
    <cellStyle name="Обычный 2 2 2 2 2 5 2 3 2 4 18" xfId="10975"/>
    <cellStyle name="Обычный 2 2 2 2 2 5 2 3 2 4 19" xfId="10976"/>
    <cellStyle name="Обычный 2 2 2 2 2 5 2 3 2 4 2" xfId="10977"/>
    <cellStyle name="Обычный 2 2 2 2 2 5 2 3 2 4 2 2" xfId="10978"/>
    <cellStyle name="Обычный 2 2 2 2 2 5 2 3 2 4 2 3" xfId="10979"/>
    <cellStyle name="Обычный 2 2 2 2 2 5 2 3 2 4 2 4" xfId="10980"/>
    <cellStyle name="Обычный 2 2 2 2 2 5 2 3 2 4 2 5" xfId="10981"/>
    <cellStyle name="Обычный 2 2 2 2 2 5 2 3 2 4 2 6" xfId="10982"/>
    <cellStyle name="Обычный 2 2 2 2 2 5 2 3 2 4 2 7" xfId="10983"/>
    <cellStyle name="Обычный 2 2 2 2 2 5 2 3 2 4 2 8" xfId="10984"/>
    <cellStyle name="Обычный 2 2 2 2 2 5 2 3 2 4 2 9" xfId="10985"/>
    <cellStyle name="Обычный 2 2 2 2 2 5 2 3 2 4 3" xfId="10986"/>
    <cellStyle name="Обычный 2 2 2 2 2 5 2 3 2 4 3 2" xfId="10987"/>
    <cellStyle name="Обычный 2 2 2 2 2 5 2 3 2 4 3 3" xfId="10988"/>
    <cellStyle name="Обычный 2 2 2 2 2 5 2 3 2 4 3 4" xfId="10989"/>
    <cellStyle name="Обычный 2 2 2 2 2 5 2 3 2 4 3 5" xfId="10990"/>
    <cellStyle name="Обычный 2 2 2 2 2 5 2 3 2 4 3 6" xfId="10991"/>
    <cellStyle name="Обычный 2 2 2 2 2 5 2 3 2 4 3 7" xfId="10992"/>
    <cellStyle name="Обычный 2 2 2 2 2 5 2 3 2 4 3 8" xfId="10993"/>
    <cellStyle name="Обычный 2 2 2 2 2 5 2 3 2 4 4" xfId="10994"/>
    <cellStyle name="Обычный 2 2 2 2 2 5 2 3 2 4 4 2" xfId="10995"/>
    <cellStyle name="Обычный 2 2 2 2 2 5 2 3 2 4 4 3" xfId="10996"/>
    <cellStyle name="Обычный 2 2 2 2 2 5 2 3 2 4 4 4" xfId="10997"/>
    <cellStyle name="Обычный 2 2 2 2 2 5 2 3 2 4 4 5" xfId="10998"/>
    <cellStyle name="Обычный 2 2 2 2 2 5 2 3 2 4 4 6" xfId="10999"/>
    <cellStyle name="Обычный 2 2 2 2 2 5 2 3 2 4 4 7" xfId="11000"/>
    <cellStyle name="Обычный 2 2 2 2 2 5 2 3 2 4 4 8" xfId="11001"/>
    <cellStyle name="Обычный 2 2 2 2 2 5 2 3 2 4 5" xfId="11002"/>
    <cellStyle name="Обычный 2 2 2 2 2 5 2 3 2 4 5 2" xfId="11003"/>
    <cellStyle name="Обычный 2 2 2 2 2 5 2 3 2 4 5 3" xfId="11004"/>
    <cellStyle name="Обычный 2 2 2 2 2 5 2 3 2 4 5 4" xfId="11005"/>
    <cellStyle name="Обычный 2 2 2 2 2 5 2 3 2 4 5 5" xfId="11006"/>
    <cellStyle name="Обычный 2 2 2 2 2 5 2 3 2 4 5 6" xfId="11007"/>
    <cellStyle name="Обычный 2 2 2 2 2 5 2 3 2 4 5 7" xfId="11008"/>
    <cellStyle name="Обычный 2 2 2 2 2 5 2 3 2 4 5 8" xfId="11009"/>
    <cellStyle name="Обычный 2 2 2 2 2 5 2 3 2 4 6" xfId="11010"/>
    <cellStyle name="Обычный 2 2 2 2 2 5 2 3 2 4 6 2" xfId="11011"/>
    <cellStyle name="Обычный 2 2 2 2 2 5 2 3 2 4 6 3" xfId="11012"/>
    <cellStyle name="Обычный 2 2 2 2 2 5 2 3 2 4 6 4" xfId="11013"/>
    <cellStyle name="Обычный 2 2 2 2 2 5 2 3 2 4 6 5" xfId="11014"/>
    <cellStyle name="Обычный 2 2 2 2 2 5 2 3 2 4 6 6" xfId="11015"/>
    <cellStyle name="Обычный 2 2 2 2 2 5 2 3 2 4 6 7" xfId="11016"/>
    <cellStyle name="Обычный 2 2 2 2 2 5 2 3 2 4 6 8" xfId="11017"/>
    <cellStyle name="Обычный 2 2 2 2 2 5 2 3 2 4 7" xfId="11018"/>
    <cellStyle name="Обычный 2 2 2 2 2 5 2 3 2 4 7 2" xfId="11019"/>
    <cellStyle name="Обычный 2 2 2 2 2 5 2 3 2 4 7 3" xfId="11020"/>
    <cellStyle name="Обычный 2 2 2 2 2 5 2 3 2 4 7 4" xfId="11021"/>
    <cellStyle name="Обычный 2 2 2 2 2 5 2 3 2 4 7 5" xfId="11022"/>
    <cellStyle name="Обычный 2 2 2 2 2 5 2 3 2 4 7 6" xfId="11023"/>
    <cellStyle name="Обычный 2 2 2 2 2 5 2 3 2 4 7 7" xfId="11024"/>
    <cellStyle name="Обычный 2 2 2 2 2 5 2 3 2 4 7 8" xfId="11025"/>
    <cellStyle name="Обычный 2 2 2 2 2 5 2 3 2 4 8" xfId="11026"/>
    <cellStyle name="Обычный 2 2 2 2 2 5 2 3 2 4 8 2" xfId="11027"/>
    <cellStyle name="Обычный 2 2 2 2 2 5 2 3 2 4 8 3" xfId="11028"/>
    <cellStyle name="Обычный 2 2 2 2 2 5 2 3 2 4 8 4" xfId="11029"/>
    <cellStyle name="Обычный 2 2 2 2 2 5 2 3 2 4 8 5" xfId="11030"/>
    <cellStyle name="Обычный 2 2 2 2 2 5 2 3 2 4 8 6" xfId="11031"/>
    <cellStyle name="Обычный 2 2 2 2 2 5 2 3 2 4 8 7" xfId="11032"/>
    <cellStyle name="Обычный 2 2 2 2 2 5 2 3 2 4 8 8" xfId="11033"/>
    <cellStyle name="Обычный 2 2 2 2 2 5 2 3 2 4 9" xfId="11034"/>
    <cellStyle name="Обычный 2 2 2 2 2 5 2 3 2 5" xfId="11035"/>
    <cellStyle name="Обычный 2 2 2 2 2 5 2 3 2 5 10" xfId="11036"/>
    <cellStyle name="Обычный 2 2 2 2 2 5 2 3 2 5 11" xfId="11037"/>
    <cellStyle name="Обычный 2 2 2 2 2 5 2 3 2 5 12" xfId="11038"/>
    <cellStyle name="Обычный 2 2 2 2 2 5 2 3 2 5 13" xfId="11039"/>
    <cellStyle name="Обычный 2 2 2 2 2 5 2 3 2 5 14" xfId="11040"/>
    <cellStyle name="Обычный 2 2 2 2 2 5 2 3 2 5 15" xfId="11041"/>
    <cellStyle name="Обычный 2 2 2 2 2 5 2 3 2 5 16" xfId="11042"/>
    <cellStyle name="Обычный 2 2 2 2 2 5 2 3 2 5 17" xfId="11043"/>
    <cellStyle name="Обычный 2 2 2 2 2 5 2 3 2 5 18" xfId="11044"/>
    <cellStyle name="Обычный 2 2 2 2 2 5 2 3 2 5 19" xfId="11045"/>
    <cellStyle name="Обычный 2 2 2 2 2 5 2 3 2 5 2" xfId="11046"/>
    <cellStyle name="Обычный 2 2 2 2 2 5 2 3 2 5 2 2" xfId="11047"/>
    <cellStyle name="Обычный 2 2 2 2 2 5 2 3 2 5 2 3" xfId="11048"/>
    <cellStyle name="Обычный 2 2 2 2 2 5 2 3 2 5 2 4" xfId="11049"/>
    <cellStyle name="Обычный 2 2 2 2 2 5 2 3 2 5 2 5" xfId="11050"/>
    <cellStyle name="Обычный 2 2 2 2 2 5 2 3 2 5 2 6" xfId="11051"/>
    <cellStyle name="Обычный 2 2 2 2 2 5 2 3 2 5 2 7" xfId="11052"/>
    <cellStyle name="Обычный 2 2 2 2 2 5 2 3 2 5 2 8" xfId="11053"/>
    <cellStyle name="Обычный 2 2 2 2 2 5 2 3 2 5 3" xfId="11054"/>
    <cellStyle name="Обычный 2 2 2 2 2 5 2 3 2 5 3 2" xfId="11055"/>
    <cellStyle name="Обычный 2 2 2 2 2 5 2 3 2 5 3 3" xfId="11056"/>
    <cellStyle name="Обычный 2 2 2 2 2 5 2 3 2 5 3 4" xfId="11057"/>
    <cellStyle name="Обычный 2 2 2 2 2 5 2 3 2 5 3 5" xfId="11058"/>
    <cellStyle name="Обычный 2 2 2 2 2 5 2 3 2 5 3 6" xfId="11059"/>
    <cellStyle name="Обычный 2 2 2 2 2 5 2 3 2 5 3 7" xfId="11060"/>
    <cellStyle name="Обычный 2 2 2 2 2 5 2 3 2 5 3 8" xfId="11061"/>
    <cellStyle name="Обычный 2 2 2 2 2 5 2 3 2 5 4" xfId="11062"/>
    <cellStyle name="Обычный 2 2 2 2 2 5 2 3 2 5 4 2" xfId="11063"/>
    <cellStyle name="Обычный 2 2 2 2 2 5 2 3 2 5 4 3" xfId="11064"/>
    <cellStyle name="Обычный 2 2 2 2 2 5 2 3 2 5 4 4" xfId="11065"/>
    <cellStyle name="Обычный 2 2 2 2 2 5 2 3 2 5 4 5" xfId="11066"/>
    <cellStyle name="Обычный 2 2 2 2 2 5 2 3 2 5 4 6" xfId="11067"/>
    <cellStyle name="Обычный 2 2 2 2 2 5 2 3 2 5 4 7" xfId="11068"/>
    <cellStyle name="Обычный 2 2 2 2 2 5 2 3 2 5 4 8" xfId="11069"/>
    <cellStyle name="Обычный 2 2 2 2 2 5 2 3 2 5 5" xfId="11070"/>
    <cellStyle name="Обычный 2 2 2 2 2 5 2 3 2 5 5 2" xfId="11071"/>
    <cellStyle name="Обычный 2 2 2 2 2 5 2 3 2 5 5 3" xfId="11072"/>
    <cellStyle name="Обычный 2 2 2 2 2 5 2 3 2 5 5 4" xfId="11073"/>
    <cellStyle name="Обычный 2 2 2 2 2 5 2 3 2 5 5 5" xfId="11074"/>
    <cellStyle name="Обычный 2 2 2 2 2 5 2 3 2 5 5 6" xfId="11075"/>
    <cellStyle name="Обычный 2 2 2 2 2 5 2 3 2 5 5 7" xfId="11076"/>
    <cellStyle name="Обычный 2 2 2 2 2 5 2 3 2 5 5 8" xfId="11077"/>
    <cellStyle name="Обычный 2 2 2 2 2 5 2 3 2 5 6" xfId="11078"/>
    <cellStyle name="Обычный 2 2 2 2 2 5 2 3 2 5 6 2" xfId="11079"/>
    <cellStyle name="Обычный 2 2 2 2 2 5 2 3 2 5 6 3" xfId="11080"/>
    <cellStyle name="Обычный 2 2 2 2 2 5 2 3 2 5 6 4" xfId="11081"/>
    <cellStyle name="Обычный 2 2 2 2 2 5 2 3 2 5 6 5" xfId="11082"/>
    <cellStyle name="Обычный 2 2 2 2 2 5 2 3 2 5 6 6" xfId="11083"/>
    <cellStyle name="Обычный 2 2 2 2 2 5 2 3 2 5 6 7" xfId="11084"/>
    <cellStyle name="Обычный 2 2 2 2 2 5 2 3 2 5 6 8" xfId="11085"/>
    <cellStyle name="Обычный 2 2 2 2 2 5 2 3 2 5 7" xfId="11086"/>
    <cellStyle name="Обычный 2 2 2 2 2 5 2 3 2 5 7 2" xfId="11087"/>
    <cellStyle name="Обычный 2 2 2 2 2 5 2 3 2 5 7 3" xfId="11088"/>
    <cellStyle name="Обычный 2 2 2 2 2 5 2 3 2 5 7 4" xfId="11089"/>
    <cellStyle name="Обычный 2 2 2 2 2 5 2 3 2 5 7 5" xfId="11090"/>
    <cellStyle name="Обычный 2 2 2 2 2 5 2 3 2 5 7 6" xfId="11091"/>
    <cellStyle name="Обычный 2 2 2 2 2 5 2 3 2 5 7 7" xfId="11092"/>
    <cellStyle name="Обычный 2 2 2 2 2 5 2 3 2 5 7 8" xfId="11093"/>
    <cellStyle name="Обычный 2 2 2 2 2 5 2 3 2 5 8" xfId="11094"/>
    <cellStyle name="Обычный 2 2 2 2 2 5 2 3 2 5 8 2" xfId="11095"/>
    <cellStyle name="Обычный 2 2 2 2 2 5 2 3 2 5 8 3" xfId="11096"/>
    <cellStyle name="Обычный 2 2 2 2 2 5 2 3 2 5 8 4" xfId="11097"/>
    <cellStyle name="Обычный 2 2 2 2 2 5 2 3 2 5 8 5" xfId="11098"/>
    <cellStyle name="Обычный 2 2 2 2 2 5 2 3 2 5 8 6" xfId="11099"/>
    <cellStyle name="Обычный 2 2 2 2 2 5 2 3 2 5 8 7" xfId="11100"/>
    <cellStyle name="Обычный 2 2 2 2 2 5 2 3 2 5 8 8" xfId="11101"/>
    <cellStyle name="Обычный 2 2 2 2 2 5 2 3 2 5 9" xfId="11102"/>
    <cellStyle name="Обычный 2 2 2 2 2 5 2 3 2 6" xfId="11103"/>
    <cellStyle name="Обычный 2 2 2 2 2 5 2 3 2 6 2" xfId="11104"/>
    <cellStyle name="Обычный 2 2 2 2 2 5 2 3 2 6 3" xfId="11105"/>
    <cellStyle name="Обычный 2 2 2 2 2 5 2 3 2 6 4" xfId="11106"/>
    <cellStyle name="Обычный 2 2 2 2 2 5 2 3 2 6 5" xfId="11107"/>
    <cellStyle name="Обычный 2 2 2 2 2 5 2 3 2 6 6" xfId="11108"/>
    <cellStyle name="Обычный 2 2 2 2 2 5 2 3 2 6 7" xfId="11109"/>
    <cellStyle name="Обычный 2 2 2 2 2 5 2 3 2 6 8" xfId="11110"/>
    <cellStyle name="Обычный 2 2 2 2 2 5 2 3 2 6 9" xfId="11111"/>
    <cellStyle name="Обычный 2 2 2 2 2 5 2 3 2 7" xfId="11112"/>
    <cellStyle name="Обычный 2 2 2 2 2 5 2 3 2 7 2" xfId="11113"/>
    <cellStyle name="Обычный 2 2 2 2 2 5 2 3 2 7 3" xfId="11114"/>
    <cellStyle name="Обычный 2 2 2 2 2 5 2 3 2 7 4" xfId="11115"/>
    <cellStyle name="Обычный 2 2 2 2 2 5 2 3 2 7 5" xfId="11116"/>
    <cellStyle name="Обычный 2 2 2 2 2 5 2 3 2 7 6" xfId="11117"/>
    <cellStyle name="Обычный 2 2 2 2 2 5 2 3 2 7 7" xfId="11118"/>
    <cellStyle name="Обычный 2 2 2 2 2 5 2 3 2 7 8" xfId="11119"/>
    <cellStyle name="Обычный 2 2 2 2 2 5 2 3 2 8" xfId="11120"/>
    <cellStyle name="Обычный 2 2 2 2 2 5 2 3 2 8 2" xfId="11121"/>
    <cellStyle name="Обычный 2 2 2 2 2 5 2 3 2 8 3" xfId="11122"/>
    <cellStyle name="Обычный 2 2 2 2 2 5 2 3 2 8 4" xfId="11123"/>
    <cellStyle name="Обычный 2 2 2 2 2 5 2 3 2 8 5" xfId="11124"/>
    <cellStyle name="Обычный 2 2 2 2 2 5 2 3 2 8 6" xfId="11125"/>
    <cellStyle name="Обычный 2 2 2 2 2 5 2 3 2 8 7" xfId="11126"/>
    <cellStyle name="Обычный 2 2 2 2 2 5 2 3 2 8 8" xfId="11127"/>
    <cellStyle name="Обычный 2 2 2 2 2 5 2 3 2 9" xfId="11128"/>
    <cellStyle name="Обычный 2 2 2 2 2 5 2 3 2 9 2" xfId="11129"/>
    <cellStyle name="Обычный 2 2 2 2 2 5 2 3 2 9 3" xfId="11130"/>
    <cellStyle name="Обычный 2 2 2 2 2 5 2 3 2 9 4" xfId="11131"/>
    <cellStyle name="Обычный 2 2 2 2 2 5 2 3 2 9 5" xfId="11132"/>
    <cellStyle name="Обычный 2 2 2 2 2 5 2 3 2 9 6" xfId="11133"/>
    <cellStyle name="Обычный 2 2 2 2 2 5 2 3 2 9 7" xfId="11134"/>
    <cellStyle name="Обычный 2 2 2 2 2 5 2 3 2 9 8" xfId="11135"/>
    <cellStyle name="Обычный 2 2 2 2 2 5 2 3 20" xfId="11136"/>
    <cellStyle name="Обычный 2 2 2 2 2 5 2 3 21" xfId="11137"/>
    <cellStyle name="Обычный 2 2 2 2 2 5 2 3 22" xfId="11138"/>
    <cellStyle name="Обычный 2 2 2 2 2 5 2 3 23" xfId="11139"/>
    <cellStyle name="Обычный 2 2 2 2 2 5 2 3 24" xfId="11140"/>
    <cellStyle name="Обычный 2 2 2 2 2 5 2 3 25" xfId="11141"/>
    <cellStyle name="Обычный 2 2 2 2 2 5 2 3 26" xfId="11142"/>
    <cellStyle name="Обычный 2 2 2 2 2 5 2 3 27" xfId="11143"/>
    <cellStyle name="Обычный 2 2 2 2 2 5 2 3 3" xfId="11144"/>
    <cellStyle name="Обычный 2 2 2 2 2 5 2 3 3 10" xfId="11145"/>
    <cellStyle name="Обычный 2 2 2 2 2 5 2 3 3 10 2" xfId="11146"/>
    <cellStyle name="Обычный 2 2 2 2 2 5 2 3 3 10 3" xfId="11147"/>
    <cellStyle name="Обычный 2 2 2 2 2 5 2 3 3 10 4" xfId="11148"/>
    <cellStyle name="Обычный 2 2 2 2 2 5 2 3 3 10 5" xfId="11149"/>
    <cellStyle name="Обычный 2 2 2 2 2 5 2 3 3 10 6" xfId="11150"/>
    <cellStyle name="Обычный 2 2 2 2 2 5 2 3 3 10 7" xfId="11151"/>
    <cellStyle name="Обычный 2 2 2 2 2 5 2 3 3 10 8" xfId="11152"/>
    <cellStyle name="Обычный 2 2 2 2 2 5 2 3 3 11" xfId="11153"/>
    <cellStyle name="Обычный 2 2 2 2 2 5 2 3 3 11 2" xfId="11154"/>
    <cellStyle name="Обычный 2 2 2 2 2 5 2 3 3 11 3" xfId="11155"/>
    <cellStyle name="Обычный 2 2 2 2 2 5 2 3 3 11 4" xfId="11156"/>
    <cellStyle name="Обычный 2 2 2 2 2 5 2 3 3 11 5" xfId="11157"/>
    <cellStyle name="Обычный 2 2 2 2 2 5 2 3 3 11 6" xfId="11158"/>
    <cellStyle name="Обычный 2 2 2 2 2 5 2 3 3 11 7" xfId="11159"/>
    <cellStyle name="Обычный 2 2 2 2 2 5 2 3 3 11 8" xfId="11160"/>
    <cellStyle name="Обычный 2 2 2 2 2 5 2 3 3 12" xfId="11161"/>
    <cellStyle name="Обычный 2 2 2 2 2 5 2 3 3 12 2" xfId="11162"/>
    <cellStyle name="Обычный 2 2 2 2 2 5 2 3 3 12 3" xfId="11163"/>
    <cellStyle name="Обычный 2 2 2 2 2 5 2 3 3 12 4" xfId="11164"/>
    <cellStyle name="Обычный 2 2 2 2 2 5 2 3 3 12 5" xfId="11165"/>
    <cellStyle name="Обычный 2 2 2 2 2 5 2 3 3 12 6" xfId="11166"/>
    <cellStyle name="Обычный 2 2 2 2 2 5 2 3 3 12 7" xfId="11167"/>
    <cellStyle name="Обычный 2 2 2 2 2 5 2 3 3 12 8" xfId="11168"/>
    <cellStyle name="Обычный 2 2 2 2 2 5 2 3 3 13" xfId="11169"/>
    <cellStyle name="Обычный 2 2 2 2 2 5 2 3 3 13 2" xfId="11170"/>
    <cellStyle name="Обычный 2 2 2 2 2 5 2 3 3 13 3" xfId="11171"/>
    <cellStyle name="Обычный 2 2 2 2 2 5 2 3 3 13 4" xfId="11172"/>
    <cellStyle name="Обычный 2 2 2 2 2 5 2 3 3 13 5" xfId="11173"/>
    <cellStyle name="Обычный 2 2 2 2 2 5 2 3 3 13 6" xfId="11174"/>
    <cellStyle name="Обычный 2 2 2 2 2 5 2 3 3 13 7" xfId="11175"/>
    <cellStyle name="Обычный 2 2 2 2 2 5 2 3 3 13 8" xfId="11176"/>
    <cellStyle name="Обычный 2 2 2 2 2 5 2 3 3 14" xfId="11177"/>
    <cellStyle name="Обычный 2 2 2 2 2 5 2 3 3 15" xfId="11178"/>
    <cellStyle name="Обычный 2 2 2 2 2 5 2 3 3 16" xfId="11179"/>
    <cellStyle name="Обычный 2 2 2 2 2 5 2 3 3 17" xfId="11180"/>
    <cellStyle name="Обычный 2 2 2 2 2 5 2 3 3 18" xfId="11181"/>
    <cellStyle name="Обычный 2 2 2 2 2 5 2 3 3 19" xfId="11182"/>
    <cellStyle name="Обычный 2 2 2 2 2 5 2 3 3 2" xfId="11183"/>
    <cellStyle name="Обычный 2 2 2 2 2 5 2 3 3 2 10" xfId="11184"/>
    <cellStyle name="Обычный 2 2 2 2 2 5 2 3 3 2 10 2" xfId="11185"/>
    <cellStyle name="Обычный 2 2 2 2 2 5 2 3 3 2 10 3" xfId="11186"/>
    <cellStyle name="Обычный 2 2 2 2 2 5 2 3 3 2 10 4" xfId="11187"/>
    <cellStyle name="Обычный 2 2 2 2 2 5 2 3 3 2 10 5" xfId="11188"/>
    <cellStyle name="Обычный 2 2 2 2 2 5 2 3 3 2 10 6" xfId="11189"/>
    <cellStyle name="Обычный 2 2 2 2 2 5 2 3 3 2 10 7" xfId="11190"/>
    <cellStyle name="Обычный 2 2 2 2 2 5 2 3 3 2 10 8" xfId="11191"/>
    <cellStyle name="Обычный 2 2 2 2 2 5 2 3 3 2 11" xfId="11192"/>
    <cellStyle name="Обычный 2 2 2 2 2 5 2 3 3 2 12" xfId="11193"/>
    <cellStyle name="Обычный 2 2 2 2 2 5 2 3 3 2 13" xfId="11194"/>
    <cellStyle name="Обычный 2 2 2 2 2 5 2 3 3 2 14" xfId="11195"/>
    <cellStyle name="Обычный 2 2 2 2 2 5 2 3 3 2 15" xfId="11196"/>
    <cellStyle name="Обычный 2 2 2 2 2 5 2 3 3 2 16" xfId="11197"/>
    <cellStyle name="Обычный 2 2 2 2 2 5 2 3 3 2 17" xfId="11198"/>
    <cellStyle name="Обычный 2 2 2 2 2 5 2 3 3 2 18" xfId="11199"/>
    <cellStyle name="Обычный 2 2 2 2 2 5 2 3 3 2 19" xfId="11200"/>
    <cellStyle name="Обычный 2 2 2 2 2 5 2 3 3 2 2" xfId="11201"/>
    <cellStyle name="Обычный 2 2 2 2 2 5 2 3 3 2 2 10" xfId="11202"/>
    <cellStyle name="Обычный 2 2 2 2 2 5 2 3 3 2 2 11" xfId="11203"/>
    <cellStyle name="Обычный 2 2 2 2 2 5 2 3 3 2 2 12" xfId="11204"/>
    <cellStyle name="Обычный 2 2 2 2 2 5 2 3 3 2 2 13" xfId="11205"/>
    <cellStyle name="Обычный 2 2 2 2 2 5 2 3 3 2 2 14" xfId="11206"/>
    <cellStyle name="Обычный 2 2 2 2 2 5 2 3 3 2 2 15" xfId="11207"/>
    <cellStyle name="Обычный 2 2 2 2 2 5 2 3 3 2 2 16" xfId="11208"/>
    <cellStyle name="Обычный 2 2 2 2 2 5 2 3 3 2 2 17" xfId="11209"/>
    <cellStyle name="Обычный 2 2 2 2 2 5 2 3 3 2 2 18" xfId="11210"/>
    <cellStyle name="Обычный 2 2 2 2 2 5 2 3 3 2 2 19" xfId="11211"/>
    <cellStyle name="Обычный 2 2 2 2 2 5 2 3 3 2 2 2" xfId="11212"/>
    <cellStyle name="Обычный 2 2 2 2 2 5 2 3 3 2 2 2 2" xfId="11213"/>
    <cellStyle name="Обычный 2 2 2 2 2 5 2 3 3 2 2 2 3" xfId="11214"/>
    <cellStyle name="Обычный 2 2 2 2 2 5 2 3 3 2 2 2 4" xfId="11215"/>
    <cellStyle name="Обычный 2 2 2 2 2 5 2 3 3 2 2 2 5" xfId="11216"/>
    <cellStyle name="Обычный 2 2 2 2 2 5 2 3 3 2 2 2 6" xfId="11217"/>
    <cellStyle name="Обычный 2 2 2 2 2 5 2 3 3 2 2 2 7" xfId="11218"/>
    <cellStyle name="Обычный 2 2 2 2 2 5 2 3 3 2 2 2 8" xfId="11219"/>
    <cellStyle name="Обычный 2 2 2 2 2 5 2 3 3 2 2 3" xfId="11220"/>
    <cellStyle name="Обычный 2 2 2 2 2 5 2 3 3 2 2 3 2" xfId="11221"/>
    <cellStyle name="Обычный 2 2 2 2 2 5 2 3 3 2 2 3 3" xfId="11222"/>
    <cellStyle name="Обычный 2 2 2 2 2 5 2 3 3 2 2 3 4" xfId="11223"/>
    <cellStyle name="Обычный 2 2 2 2 2 5 2 3 3 2 2 3 5" xfId="11224"/>
    <cellStyle name="Обычный 2 2 2 2 2 5 2 3 3 2 2 3 6" xfId="11225"/>
    <cellStyle name="Обычный 2 2 2 2 2 5 2 3 3 2 2 3 7" xfId="11226"/>
    <cellStyle name="Обычный 2 2 2 2 2 5 2 3 3 2 2 3 8" xfId="11227"/>
    <cellStyle name="Обычный 2 2 2 2 2 5 2 3 3 2 2 4" xfId="11228"/>
    <cellStyle name="Обычный 2 2 2 2 2 5 2 3 3 2 2 4 2" xfId="11229"/>
    <cellStyle name="Обычный 2 2 2 2 2 5 2 3 3 2 2 4 3" xfId="11230"/>
    <cellStyle name="Обычный 2 2 2 2 2 5 2 3 3 2 2 4 4" xfId="11231"/>
    <cellStyle name="Обычный 2 2 2 2 2 5 2 3 3 2 2 4 5" xfId="11232"/>
    <cellStyle name="Обычный 2 2 2 2 2 5 2 3 3 2 2 4 6" xfId="11233"/>
    <cellStyle name="Обычный 2 2 2 2 2 5 2 3 3 2 2 4 7" xfId="11234"/>
    <cellStyle name="Обычный 2 2 2 2 2 5 2 3 3 2 2 4 8" xfId="11235"/>
    <cellStyle name="Обычный 2 2 2 2 2 5 2 3 3 2 2 5" xfId="11236"/>
    <cellStyle name="Обычный 2 2 2 2 2 5 2 3 3 2 2 5 2" xfId="11237"/>
    <cellStyle name="Обычный 2 2 2 2 2 5 2 3 3 2 2 5 3" xfId="11238"/>
    <cellStyle name="Обычный 2 2 2 2 2 5 2 3 3 2 2 5 4" xfId="11239"/>
    <cellStyle name="Обычный 2 2 2 2 2 5 2 3 3 2 2 5 5" xfId="11240"/>
    <cellStyle name="Обычный 2 2 2 2 2 5 2 3 3 2 2 5 6" xfId="11241"/>
    <cellStyle name="Обычный 2 2 2 2 2 5 2 3 3 2 2 5 7" xfId="11242"/>
    <cellStyle name="Обычный 2 2 2 2 2 5 2 3 3 2 2 5 8" xfId="11243"/>
    <cellStyle name="Обычный 2 2 2 2 2 5 2 3 3 2 2 6" xfId="11244"/>
    <cellStyle name="Обычный 2 2 2 2 2 5 2 3 3 2 2 6 2" xfId="11245"/>
    <cellStyle name="Обычный 2 2 2 2 2 5 2 3 3 2 2 6 3" xfId="11246"/>
    <cellStyle name="Обычный 2 2 2 2 2 5 2 3 3 2 2 6 4" xfId="11247"/>
    <cellStyle name="Обычный 2 2 2 2 2 5 2 3 3 2 2 6 5" xfId="11248"/>
    <cellStyle name="Обычный 2 2 2 2 2 5 2 3 3 2 2 6 6" xfId="11249"/>
    <cellStyle name="Обычный 2 2 2 2 2 5 2 3 3 2 2 6 7" xfId="11250"/>
    <cellStyle name="Обычный 2 2 2 2 2 5 2 3 3 2 2 6 8" xfId="11251"/>
    <cellStyle name="Обычный 2 2 2 2 2 5 2 3 3 2 2 7" xfId="11252"/>
    <cellStyle name="Обычный 2 2 2 2 2 5 2 3 3 2 2 7 2" xfId="11253"/>
    <cellStyle name="Обычный 2 2 2 2 2 5 2 3 3 2 2 7 3" xfId="11254"/>
    <cellStyle name="Обычный 2 2 2 2 2 5 2 3 3 2 2 7 4" xfId="11255"/>
    <cellStyle name="Обычный 2 2 2 2 2 5 2 3 3 2 2 7 5" xfId="11256"/>
    <cellStyle name="Обычный 2 2 2 2 2 5 2 3 3 2 2 7 6" xfId="11257"/>
    <cellStyle name="Обычный 2 2 2 2 2 5 2 3 3 2 2 7 7" xfId="11258"/>
    <cellStyle name="Обычный 2 2 2 2 2 5 2 3 3 2 2 7 8" xfId="11259"/>
    <cellStyle name="Обычный 2 2 2 2 2 5 2 3 3 2 2 8" xfId="11260"/>
    <cellStyle name="Обычный 2 2 2 2 2 5 2 3 3 2 2 8 2" xfId="11261"/>
    <cellStyle name="Обычный 2 2 2 2 2 5 2 3 3 2 2 8 3" xfId="11262"/>
    <cellStyle name="Обычный 2 2 2 2 2 5 2 3 3 2 2 8 4" xfId="11263"/>
    <cellStyle name="Обычный 2 2 2 2 2 5 2 3 3 2 2 8 5" xfId="11264"/>
    <cellStyle name="Обычный 2 2 2 2 2 5 2 3 3 2 2 8 6" xfId="11265"/>
    <cellStyle name="Обычный 2 2 2 2 2 5 2 3 3 2 2 8 7" xfId="11266"/>
    <cellStyle name="Обычный 2 2 2 2 2 5 2 3 3 2 2 8 8" xfId="11267"/>
    <cellStyle name="Обычный 2 2 2 2 2 5 2 3 3 2 2 9" xfId="11268"/>
    <cellStyle name="Обычный 2 2 2 2 2 5 2 3 3 2 20" xfId="11269"/>
    <cellStyle name="Обычный 2 2 2 2 2 5 2 3 3 2 21" xfId="11270"/>
    <cellStyle name="Обычный 2 2 2 2 2 5 2 3 3 2 22" xfId="11271"/>
    <cellStyle name="Обычный 2 2 2 2 2 5 2 3 3 2 23" xfId="11272"/>
    <cellStyle name="Обычный 2 2 2 2 2 5 2 3 3 2 3" xfId="11273"/>
    <cellStyle name="Обычный 2 2 2 2 2 5 2 3 3 2 3 10" xfId="11274"/>
    <cellStyle name="Обычный 2 2 2 2 2 5 2 3 3 2 3 11" xfId="11275"/>
    <cellStyle name="Обычный 2 2 2 2 2 5 2 3 3 2 3 12" xfId="11276"/>
    <cellStyle name="Обычный 2 2 2 2 2 5 2 3 3 2 3 13" xfId="11277"/>
    <cellStyle name="Обычный 2 2 2 2 2 5 2 3 3 2 3 14" xfId="11278"/>
    <cellStyle name="Обычный 2 2 2 2 2 5 2 3 3 2 3 15" xfId="11279"/>
    <cellStyle name="Обычный 2 2 2 2 2 5 2 3 3 2 3 16" xfId="11280"/>
    <cellStyle name="Обычный 2 2 2 2 2 5 2 3 3 2 3 17" xfId="11281"/>
    <cellStyle name="Обычный 2 2 2 2 2 5 2 3 3 2 3 18" xfId="11282"/>
    <cellStyle name="Обычный 2 2 2 2 2 5 2 3 3 2 3 2" xfId="11283"/>
    <cellStyle name="Обычный 2 2 2 2 2 5 2 3 3 2 3 2 2" xfId="11284"/>
    <cellStyle name="Обычный 2 2 2 2 2 5 2 3 3 2 3 2 3" xfId="11285"/>
    <cellStyle name="Обычный 2 2 2 2 2 5 2 3 3 2 3 2 4" xfId="11286"/>
    <cellStyle name="Обычный 2 2 2 2 2 5 2 3 3 2 3 2 5" xfId="11287"/>
    <cellStyle name="Обычный 2 2 2 2 2 5 2 3 3 2 3 2 6" xfId="11288"/>
    <cellStyle name="Обычный 2 2 2 2 2 5 2 3 3 2 3 2 7" xfId="11289"/>
    <cellStyle name="Обычный 2 2 2 2 2 5 2 3 3 2 3 2 8" xfId="11290"/>
    <cellStyle name="Обычный 2 2 2 2 2 5 2 3 3 2 3 3" xfId="11291"/>
    <cellStyle name="Обычный 2 2 2 2 2 5 2 3 3 2 3 3 2" xfId="11292"/>
    <cellStyle name="Обычный 2 2 2 2 2 5 2 3 3 2 3 3 3" xfId="11293"/>
    <cellStyle name="Обычный 2 2 2 2 2 5 2 3 3 2 3 3 4" xfId="11294"/>
    <cellStyle name="Обычный 2 2 2 2 2 5 2 3 3 2 3 3 5" xfId="11295"/>
    <cellStyle name="Обычный 2 2 2 2 2 5 2 3 3 2 3 3 6" xfId="11296"/>
    <cellStyle name="Обычный 2 2 2 2 2 5 2 3 3 2 3 3 7" xfId="11297"/>
    <cellStyle name="Обычный 2 2 2 2 2 5 2 3 3 2 3 3 8" xfId="11298"/>
    <cellStyle name="Обычный 2 2 2 2 2 5 2 3 3 2 3 4" xfId="11299"/>
    <cellStyle name="Обычный 2 2 2 2 2 5 2 3 3 2 3 4 2" xfId="11300"/>
    <cellStyle name="Обычный 2 2 2 2 2 5 2 3 3 2 3 4 3" xfId="11301"/>
    <cellStyle name="Обычный 2 2 2 2 2 5 2 3 3 2 3 4 4" xfId="11302"/>
    <cellStyle name="Обычный 2 2 2 2 2 5 2 3 3 2 3 4 5" xfId="11303"/>
    <cellStyle name="Обычный 2 2 2 2 2 5 2 3 3 2 3 4 6" xfId="11304"/>
    <cellStyle name="Обычный 2 2 2 2 2 5 2 3 3 2 3 4 7" xfId="11305"/>
    <cellStyle name="Обычный 2 2 2 2 2 5 2 3 3 2 3 4 8" xfId="11306"/>
    <cellStyle name="Обычный 2 2 2 2 2 5 2 3 3 2 3 5" xfId="11307"/>
    <cellStyle name="Обычный 2 2 2 2 2 5 2 3 3 2 3 5 2" xfId="11308"/>
    <cellStyle name="Обычный 2 2 2 2 2 5 2 3 3 2 3 5 3" xfId="11309"/>
    <cellStyle name="Обычный 2 2 2 2 2 5 2 3 3 2 3 5 4" xfId="11310"/>
    <cellStyle name="Обычный 2 2 2 2 2 5 2 3 3 2 3 5 5" xfId="11311"/>
    <cellStyle name="Обычный 2 2 2 2 2 5 2 3 3 2 3 5 6" xfId="11312"/>
    <cellStyle name="Обычный 2 2 2 2 2 5 2 3 3 2 3 5 7" xfId="11313"/>
    <cellStyle name="Обычный 2 2 2 2 2 5 2 3 3 2 3 5 8" xfId="11314"/>
    <cellStyle name="Обычный 2 2 2 2 2 5 2 3 3 2 3 6" xfId="11315"/>
    <cellStyle name="Обычный 2 2 2 2 2 5 2 3 3 2 3 6 2" xfId="11316"/>
    <cellStyle name="Обычный 2 2 2 2 2 5 2 3 3 2 3 6 3" xfId="11317"/>
    <cellStyle name="Обычный 2 2 2 2 2 5 2 3 3 2 3 6 4" xfId="11318"/>
    <cellStyle name="Обычный 2 2 2 2 2 5 2 3 3 2 3 6 5" xfId="11319"/>
    <cellStyle name="Обычный 2 2 2 2 2 5 2 3 3 2 3 6 6" xfId="11320"/>
    <cellStyle name="Обычный 2 2 2 2 2 5 2 3 3 2 3 6 7" xfId="11321"/>
    <cellStyle name="Обычный 2 2 2 2 2 5 2 3 3 2 3 6 8" xfId="11322"/>
    <cellStyle name="Обычный 2 2 2 2 2 5 2 3 3 2 3 7" xfId="11323"/>
    <cellStyle name="Обычный 2 2 2 2 2 5 2 3 3 2 3 7 2" xfId="11324"/>
    <cellStyle name="Обычный 2 2 2 2 2 5 2 3 3 2 3 7 3" xfId="11325"/>
    <cellStyle name="Обычный 2 2 2 2 2 5 2 3 3 2 3 7 4" xfId="11326"/>
    <cellStyle name="Обычный 2 2 2 2 2 5 2 3 3 2 3 7 5" xfId="11327"/>
    <cellStyle name="Обычный 2 2 2 2 2 5 2 3 3 2 3 7 6" xfId="11328"/>
    <cellStyle name="Обычный 2 2 2 2 2 5 2 3 3 2 3 7 7" xfId="11329"/>
    <cellStyle name="Обычный 2 2 2 2 2 5 2 3 3 2 3 7 8" xfId="11330"/>
    <cellStyle name="Обычный 2 2 2 2 2 5 2 3 3 2 3 8" xfId="11331"/>
    <cellStyle name="Обычный 2 2 2 2 2 5 2 3 3 2 3 8 2" xfId="11332"/>
    <cellStyle name="Обычный 2 2 2 2 2 5 2 3 3 2 3 8 3" xfId="11333"/>
    <cellStyle name="Обычный 2 2 2 2 2 5 2 3 3 2 3 8 4" xfId="11334"/>
    <cellStyle name="Обычный 2 2 2 2 2 5 2 3 3 2 3 8 5" xfId="11335"/>
    <cellStyle name="Обычный 2 2 2 2 2 5 2 3 3 2 3 8 6" xfId="11336"/>
    <cellStyle name="Обычный 2 2 2 2 2 5 2 3 3 2 3 8 7" xfId="11337"/>
    <cellStyle name="Обычный 2 2 2 2 2 5 2 3 3 2 3 8 8" xfId="11338"/>
    <cellStyle name="Обычный 2 2 2 2 2 5 2 3 3 2 3 9" xfId="11339"/>
    <cellStyle name="Обычный 2 2 2 2 2 5 2 3 3 2 4" xfId="11340"/>
    <cellStyle name="Обычный 2 2 2 2 2 5 2 3 3 2 4 2" xfId="11341"/>
    <cellStyle name="Обычный 2 2 2 2 2 5 2 3 3 2 4 3" xfId="11342"/>
    <cellStyle name="Обычный 2 2 2 2 2 5 2 3 3 2 4 4" xfId="11343"/>
    <cellStyle name="Обычный 2 2 2 2 2 5 2 3 3 2 4 5" xfId="11344"/>
    <cellStyle name="Обычный 2 2 2 2 2 5 2 3 3 2 4 6" xfId="11345"/>
    <cellStyle name="Обычный 2 2 2 2 2 5 2 3 3 2 4 7" xfId="11346"/>
    <cellStyle name="Обычный 2 2 2 2 2 5 2 3 3 2 4 8" xfId="11347"/>
    <cellStyle name="Обычный 2 2 2 2 2 5 2 3 3 2 5" xfId="11348"/>
    <cellStyle name="Обычный 2 2 2 2 2 5 2 3 3 2 5 2" xfId="11349"/>
    <cellStyle name="Обычный 2 2 2 2 2 5 2 3 3 2 5 3" xfId="11350"/>
    <cellStyle name="Обычный 2 2 2 2 2 5 2 3 3 2 5 4" xfId="11351"/>
    <cellStyle name="Обычный 2 2 2 2 2 5 2 3 3 2 5 5" xfId="11352"/>
    <cellStyle name="Обычный 2 2 2 2 2 5 2 3 3 2 5 6" xfId="11353"/>
    <cellStyle name="Обычный 2 2 2 2 2 5 2 3 3 2 5 7" xfId="11354"/>
    <cellStyle name="Обычный 2 2 2 2 2 5 2 3 3 2 5 8" xfId="11355"/>
    <cellStyle name="Обычный 2 2 2 2 2 5 2 3 3 2 6" xfId="11356"/>
    <cellStyle name="Обычный 2 2 2 2 2 5 2 3 3 2 6 2" xfId="11357"/>
    <cellStyle name="Обычный 2 2 2 2 2 5 2 3 3 2 6 3" xfId="11358"/>
    <cellStyle name="Обычный 2 2 2 2 2 5 2 3 3 2 6 4" xfId="11359"/>
    <cellStyle name="Обычный 2 2 2 2 2 5 2 3 3 2 6 5" xfId="11360"/>
    <cellStyle name="Обычный 2 2 2 2 2 5 2 3 3 2 6 6" xfId="11361"/>
    <cellStyle name="Обычный 2 2 2 2 2 5 2 3 3 2 6 7" xfId="11362"/>
    <cellStyle name="Обычный 2 2 2 2 2 5 2 3 3 2 6 8" xfId="11363"/>
    <cellStyle name="Обычный 2 2 2 2 2 5 2 3 3 2 7" xfId="11364"/>
    <cellStyle name="Обычный 2 2 2 2 2 5 2 3 3 2 7 2" xfId="11365"/>
    <cellStyle name="Обычный 2 2 2 2 2 5 2 3 3 2 7 3" xfId="11366"/>
    <cellStyle name="Обычный 2 2 2 2 2 5 2 3 3 2 7 4" xfId="11367"/>
    <cellStyle name="Обычный 2 2 2 2 2 5 2 3 3 2 7 5" xfId="11368"/>
    <cellStyle name="Обычный 2 2 2 2 2 5 2 3 3 2 7 6" xfId="11369"/>
    <cellStyle name="Обычный 2 2 2 2 2 5 2 3 3 2 7 7" xfId="11370"/>
    <cellStyle name="Обычный 2 2 2 2 2 5 2 3 3 2 7 8" xfId="11371"/>
    <cellStyle name="Обычный 2 2 2 2 2 5 2 3 3 2 8" xfId="11372"/>
    <cellStyle name="Обычный 2 2 2 2 2 5 2 3 3 2 8 2" xfId="11373"/>
    <cellStyle name="Обычный 2 2 2 2 2 5 2 3 3 2 8 3" xfId="11374"/>
    <cellStyle name="Обычный 2 2 2 2 2 5 2 3 3 2 8 4" xfId="11375"/>
    <cellStyle name="Обычный 2 2 2 2 2 5 2 3 3 2 8 5" xfId="11376"/>
    <cellStyle name="Обычный 2 2 2 2 2 5 2 3 3 2 8 6" xfId="11377"/>
    <cellStyle name="Обычный 2 2 2 2 2 5 2 3 3 2 8 7" xfId="11378"/>
    <cellStyle name="Обычный 2 2 2 2 2 5 2 3 3 2 8 8" xfId="11379"/>
    <cellStyle name="Обычный 2 2 2 2 2 5 2 3 3 2 9" xfId="11380"/>
    <cellStyle name="Обычный 2 2 2 2 2 5 2 3 3 2 9 2" xfId="11381"/>
    <cellStyle name="Обычный 2 2 2 2 2 5 2 3 3 2 9 3" xfId="11382"/>
    <cellStyle name="Обычный 2 2 2 2 2 5 2 3 3 2 9 4" xfId="11383"/>
    <cellStyle name="Обычный 2 2 2 2 2 5 2 3 3 2 9 5" xfId="11384"/>
    <cellStyle name="Обычный 2 2 2 2 2 5 2 3 3 2 9 6" xfId="11385"/>
    <cellStyle name="Обычный 2 2 2 2 2 5 2 3 3 2 9 7" xfId="11386"/>
    <cellStyle name="Обычный 2 2 2 2 2 5 2 3 3 2 9 8" xfId="11387"/>
    <cellStyle name="Обычный 2 2 2 2 2 5 2 3 3 20" xfId="11388"/>
    <cellStyle name="Обычный 2 2 2 2 2 5 2 3 3 21" xfId="11389"/>
    <cellStyle name="Обычный 2 2 2 2 2 5 2 3 3 22" xfId="11390"/>
    <cellStyle name="Обычный 2 2 2 2 2 5 2 3 3 23" xfId="11391"/>
    <cellStyle name="Обычный 2 2 2 2 2 5 2 3 3 24" xfId="11392"/>
    <cellStyle name="Обычный 2 2 2 2 2 5 2 3 3 25" xfId="11393"/>
    <cellStyle name="Обычный 2 2 2 2 2 5 2 3 3 26" xfId="11394"/>
    <cellStyle name="Обычный 2 2 2 2 2 5 2 3 3 3" xfId="11395"/>
    <cellStyle name="Обычный 2 2 2 2 2 5 2 3 3 3 10" xfId="11396"/>
    <cellStyle name="Обычный 2 2 2 2 2 5 2 3 3 3 10 2" xfId="11397"/>
    <cellStyle name="Обычный 2 2 2 2 2 5 2 3 3 3 10 3" xfId="11398"/>
    <cellStyle name="Обычный 2 2 2 2 2 5 2 3 3 3 10 4" xfId="11399"/>
    <cellStyle name="Обычный 2 2 2 2 2 5 2 3 3 3 10 5" xfId="11400"/>
    <cellStyle name="Обычный 2 2 2 2 2 5 2 3 3 3 10 6" xfId="11401"/>
    <cellStyle name="Обычный 2 2 2 2 2 5 2 3 3 3 10 7" xfId="11402"/>
    <cellStyle name="Обычный 2 2 2 2 2 5 2 3 3 3 10 8" xfId="11403"/>
    <cellStyle name="Обычный 2 2 2 2 2 5 2 3 3 3 11" xfId="11404"/>
    <cellStyle name="Обычный 2 2 2 2 2 5 2 3 3 3 12" xfId="11405"/>
    <cellStyle name="Обычный 2 2 2 2 2 5 2 3 3 3 13" xfId="11406"/>
    <cellStyle name="Обычный 2 2 2 2 2 5 2 3 3 3 14" xfId="11407"/>
    <cellStyle name="Обычный 2 2 2 2 2 5 2 3 3 3 15" xfId="11408"/>
    <cellStyle name="Обычный 2 2 2 2 2 5 2 3 3 3 16" xfId="11409"/>
    <cellStyle name="Обычный 2 2 2 2 2 5 2 3 3 3 17" xfId="11410"/>
    <cellStyle name="Обычный 2 2 2 2 2 5 2 3 3 3 18" xfId="11411"/>
    <cellStyle name="Обычный 2 2 2 2 2 5 2 3 3 3 19" xfId="11412"/>
    <cellStyle name="Обычный 2 2 2 2 2 5 2 3 3 3 2" xfId="11413"/>
    <cellStyle name="Обычный 2 2 2 2 2 5 2 3 3 3 2 10" xfId="11414"/>
    <cellStyle name="Обычный 2 2 2 2 2 5 2 3 3 3 2 11" xfId="11415"/>
    <cellStyle name="Обычный 2 2 2 2 2 5 2 3 3 3 2 12" xfId="11416"/>
    <cellStyle name="Обычный 2 2 2 2 2 5 2 3 3 3 2 13" xfId="11417"/>
    <cellStyle name="Обычный 2 2 2 2 2 5 2 3 3 3 2 14" xfId="11418"/>
    <cellStyle name="Обычный 2 2 2 2 2 5 2 3 3 3 2 15" xfId="11419"/>
    <cellStyle name="Обычный 2 2 2 2 2 5 2 3 3 3 2 16" xfId="11420"/>
    <cellStyle name="Обычный 2 2 2 2 2 5 2 3 3 3 2 17" xfId="11421"/>
    <cellStyle name="Обычный 2 2 2 2 2 5 2 3 3 3 2 18" xfId="11422"/>
    <cellStyle name="Обычный 2 2 2 2 2 5 2 3 3 3 2 19" xfId="11423"/>
    <cellStyle name="Обычный 2 2 2 2 2 5 2 3 3 3 2 2" xfId="11424"/>
    <cellStyle name="Обычный 2 2 2 2 2 5 2 3 3 3 2 2 2" xfId="11425"/>
    <cellStyle name="Обычный 2 2 2 2 2 5 2 3 3 3 2 2 3" xfId="11426"/>
    <cellStyle name="Обычный 2 2 2 2 2 5 2 3 3 3 2 2 4" xfId="11427"/>
    <cellStyle name="Обычный 2 2 2 2 2 5 2 3 3 3 2 2 5" xfId="11428"/>
    <cellStyle name="Обычный 2 2 2 2 2 5 2 3 3 3 2 2 6" xfId="11429"/>
    <cellStyle name="Обычный 2 2 2 2 2 5 2 3 3 3 2 2 7" xfId="11430"/>
    <cellStyle name="Обычный 2 2 2 2 2 5 2 3 3 3 2 2 8" xfId="11431"/>
    <cellStyle name="Обычный 2 2 2 2 2 5 2 3 3 3 2 3" xfId="11432"/>
    <cellStyle name="Обычный 2 2 2 2 2 5 2 3 3 3 2 3 2" xfId="11433"/>
    <cellStyle name="Обычный 2 2 2 2 2 5 2 3 3 3 2 3 3" xfId="11434"/>
    <cellStyle name="Обычный 2 2 2 2 2 5 2 3 3 3 2 3 4" xfId="11435"/>
    <cellStyle name="Обычный 2 2 2 2 2 5 2 3 3 3 2 3 5" xfId="11436"/>
    <cellStyle name="Обычный 2 2 2 2 2 5 2 3 3 3 2 3 6" xfId="11437"/>
    <cellStyle name="Обычный 2 2 2 2 2 5 2 3 3 3 2 3 7" xfId="11438"/>
    <cellStyle name="Обычный 2 2 2 2 2 5 2 3 3 3 2 3 8" xfId="11439"/>
    <cellStyle name="Обычный 2 2 2 2 2 5 2 3 3 3 2 4" xfId="11440"/>
    <cellStyle name="Обычный 2 2 2 2 2 5 2 3 3 3 2 4 2" xfId="11441"/>
    <cellStyle name="Обычный 2 2 2 2 2 5 2 3 3 3 2 4 3" xfId="11442"/>
    <cellStyle name="Обычный 2 2 2 2 2 5 2 3 3 3 2 4 4" xfId="11443"/>
    <cellStyle name="Обычный 2 2 2 2 2 5 2 3 3 3 2 4 5" xfId="11444"/>
    <cellStyle name="Обычный 2 2 2 2 2 5 2 3 3 3 2 4 6" xfId="11445"/>
    <cellStyle name="Обычный 2 2 2 2 2 5 2 3 3 3 2 4 7" xfId="11446"/>
    <cellStyle name="Обычный 2 2 2 2 2 5 2 3 3 3 2 4 8" xfId="11447"/>
    <cellStyle name="Обычный 2 2 2 2 2 5 2 3 3 3 2 5" xfId="11448"/>
    <cellStyle name="Обычный 2 2 2 2 2 5 2 3 3 3 2 5 2" xfId="11449"/>
    <cellStyle name="Обычный 2 2 2 2 2 5 2 3 3 3 2 5 3" xfId="11450"/>
    <cellStyle name="Обычный 2 2 2 2 2 5 2 3 3 3 2 5 4" xfId="11451"/>
    <cellStyle name="Обычный 2 2 2 2 2 5 2 3 3 3 2 5 5" xfId="11452"/>
    <cellStyle name="Обычный 2 2 2 2 2 5 2 3 3 3 2 5 6" xfId="11453"/>
    <cellStyle name="Обычный 2 2 2 2 2 5 2 3 3 3 2 5 7" xfId="11454"/>
    <cellStyle name="Обычный 2 2 2 2 2 5 2 3 3 3 2 5 8" xfId="11455"/>
    <cellStyle name="Обычный 2 2 2 2 2 5 2 3 3 3 2 6" xfId="11456"/>
    <cellStyle name="Обычный 2 2 2 2 2 5 2 3 3 3 2 6 2" xfId="11457"/>
    <cellStyle name="Обычный 2 2 2 2 2 5 2 3 3 3 2 6 3" xfId="11458"/>
    <cellStyle name="Обычный 2 2 2 2 2 5 2 3 3 3 2 6 4" xfId="11459"/>
    <cellStyle name="Обычный 2 2 2 2 2 5 2 3 3 3 2 6 5" xfId="11460"/>
    <cellStyle name="Обычный 2 2 2 2 2 5 2 3 3 3 2 6 6" xfId="11461"/>
    <cellStyle name="Обычный 2 2 2 2 2 5 2 3 3 3 2 6 7" xfId="11462"/>
    <cellStyle name="Обычный 2 2 2 2 2 5 2 3 3 3 2 6 8" xfId="11463"/>
    <cellStyle name="Обычный 2 2 2 2 2 5 2 3 3 3 2 7" xfId="11464"/>
    <cellStyle name="Обычный 2 2 2 2 2 5 2 3 3 3 2 7 2" xfId="11465"/>
    <cellStyle name="Обычный 2 2 2 2 2 5 2 3 3 3 2 7 3" xfId="11466"/>
    <cellStyle name="Обычный 2 2 2 2 2 5 2 3 3 3 2 7 4" xfId="11467"/>
    <cellStyle name="Обычный 2 2 2 2 2 5 2 3 3 3 2 7 5" xfId="11468"/>
    <cellStyle name="Обычный 2 2 2 2 2 5 2 3 3 3 2 7 6" xfId="11469"/>
    <cellStyle name="Обычный 2 2 2 2 2 5 2 3 3 3 2 7 7" xfId="11470"/>
    <cellStyle name="Обычный 2 2 2 2 2 5 2 3 3 3 2 7 8" xfId="11471"/>
    <cellStyle name="Обычный 2 2 2 2 2 5 2 3 3 3 2 8" xfId="11472"/>
    <cellStyle name="Обычный 2 2 2 2 2 5 2 3 3 3 2 8 2" xfId="11473"/>
    <cellStyle name="Обычный 2 2 2 2 2 5 2 3 3 3 2 8 3" xfId="11474"/>
    <cellStyle name="Обычный 2 2 2 2 2 5 2 3 3 3 2 8 4" xfId="11475"/>
    <cellStyle name="Обычный 2 2 2 2 2 5 2 3 3 3 2 8 5" xfId="11476"/>
    <cellStyle name="Обычный 2 2 2 2 2 5 2 3 3 3 2 8 6" xfId="11477"/>
    <cellStyle name="Обычный 2 2 2 2 2 5 2 3 3 3 2 8 7" xfId="11478"/>
    <cellStyle name="Обычный 2 2 2 2 2 5 2 3 3 3 2 8 8" xfId="11479"/>
    <cellStyle name="Обычный 2 2 2 2 2 5 2 3 3 3 2 9" xfId="11480"/>
    <cellStyle name="Обычный 2 2 2 2 2 5 2 3 3 3 20" xfId="11481"/>
    <cellStyle name="Обычный 2 2 2 2 2 5 2 3 3 3 21" xfId="11482"/>
    <cellStyle name="Обычный 2 2 2 2 2 5 2 3 3 3 22" xfId="11483"/>
    <cellStyle name="Обычный 2 2 2 2 2 5 2 3 3 3 23" xfId="11484"/>
    <cellStyle name="Обычный 2 2 2 2 2 5 2 3 3 3 3" xfId="11485"/>
    <cellStyle name="Обычный 2 2 2 2 2 5 2 3 3 3 3 10" xfId="11486"/>
    <cellStyle name="Обычный 2 2 2 2 2 5 2 3 3 3 3 11" xfId="11487"/>
    <cellStyle name="Обычный 2 2 2 2 2 5 2 3 3 3 3 12" xfId="11488"/>
    <cellStyle name="Обычный 2 2 2 2 2 5 2 3 3 3 3 13" xfId="11489"/>
    <cellStyle name="Обычный 2 2 2 2 2 5 2 3 3 3 3 14" xfId="11490"/>
    <cellStyle name="Обычный 2 2 2 2 2 5 2 3 3 3 3 15" xfId="11491"/>
    <cellStyle name="Обычный 2 2 2 2 2 5 2 3 3 3 3 16" xfId="11492"/>
    <cellStyle name="Обычный 2 2 2 2 2 5 2 3 3 3 3 17" xfId="11493"/>
    <cellStyle name="Обычный 2 2 2 2 2 5 2 3 3 3 3 18" xfId="11494"/>
    <cellStyle name="Обычный 2 2 2 2 2 5 2 3 3 3 3 2" xfId="11495"/>
    <cellStyle name="Обычный 2 2 2 2 2 5 2 3 3 3 3 2 2" xfId="11496"/>
    <cellStyle name="Обычный 2 2 2 2 2 5 2 3 3 3 3 2 3" xfId="11497"/>
    <cellStyle name="Обычный 2 2 2 2 2 5 2 3 3 3 3 2 4" xfId="11498"/>
    <cellStyle name="Обычный 2 2 2 2 2 5 2 3 3 3 3 2 5" xfId="11499"/>
    <cellStyle name="Обычный 2 2 2 2 2 5 2 3 3 3 3 2 6" xfId="11500"/>
    <cellStyle name="Обычный 2 2 2 2 2 5 2 3 3 3 3 2 7" xfId="11501"/>
    <cellStyle name="Обычный 2 2 2 2 2 5 2 3 3 3 3 2 8" xfId="11502"/>
    <cellStyle name="Обычный 2 2 2 2 2 5 2 3 3 3 3 3" xfId="11503"/>
    <cellStyle name="Обычный 2 2 2 2 2 5 2 3 3 3 3 3 2" xfId="11504"/>
    <cellStyle name="Обычный 2 2 2 2 2 5 2 3 3 3 3 3 3" xfId="11505"/>
    <cellStyle name="Обычный 2 2 2 2 2 5 2 3 3 3 3 3 4" xfId="11506"/>
    <cellStyle name="Обычный 2 2 2 2 2 5 2 3 3 3 3 3 5" xfId="11507"/>
    <cellStyle name="Обычный 2 2 2 2 2 5 2 3 3 3 3 3 6" xfId="11508"/>
    <cellStyle name="Обычный 2 2 2 2 2 5 2 3 3 3 3 3 7" xfId="11509"/>
    <cellStyle name="Обычный 2 2 2 2 2 5 2 3 3 3 3 3 8" xfId="11510"/>
    <cellStyle name="Обычный 2 2 2 2 2 5 2 3 3 3 3 4" xfId="11511"/>
    <cellStyle name="Обычный 2 2 2 2 2 5 2 3 3 3 3 4 2" xfId="11512"/>
    <cellStyle name="Обычный 2 2 2 2 2 5 2 3 3 3 3 4 3" xfId="11513"/>
    <cellStyle name="Обычный 2 2 2 2 2 5 2 3 3 3 3 4 4" xfId="11514"/>
    <cellStyle name="Обычный 2 2 2 2 2 5 2 3 3 3 3 4 5" xfId="11515"/>
    <cellStyle name="Обычный 2 2 2 2 2 5 2 3 3 3 3 4 6" xfId="11516"/>
    <cellStyle name="Обычный 2 2 2 2 2 5 2 3 3 3 3 4 7" xfId="11517"/>
    <cellStyle name="Обычный 2 2 2 2 2 5 2 3 3 3 3 4 8" xfId="11518"/>
    <cellStyle name="Обычный 2 2 2 2 2 5 2 3 3 3 3 5" xfId="11519"/>
    <cellStyle name="Обычный 2 2 2 2 2 5 2 3 3 3 3 5 2" xfId="11520"/>
    <cellStyle name="Обычный 2 2 2 2 2 5 2 3 3 3 3 5 3" xfId="11521"/>
    <cellStyle name="Обычный 2 2 2 2 2 5 2 3 3 3 3 5 4" xfId="11522"/>
    <cellStyle name="Обычный 2 2 2 2 2 5 2 3 3 3 3 5 5" xfId="11523"/>
    <cellStyle name="Обычный 2 2 2 2 2 5 2 3 3 3 3 5 6" xfId="11524"/>
    <cellStyle name="Обычный 2 2 2 2 2 5 2 3 3 3 3 5 7" xfId="11525"/>
    <cellStyle name="Обычный 2 2 2 2 2 5 2 3 3 3 3 5 8" xfId="11526"/>
    <cellStyle name="Обычный 2 2 2 2 2 5 2 3 3 3 3 6" xfId="11527"/>
    <cellStyle name="Обычный 2 2 2 2 2 5 2 3 3 3 3 6 2" xfId="11528"/>
    <cellStyle name="Обычный 2 2 2 2 2 5 2 3 3 3 3 6 3" xfId="11529"/>
    <cellStyle name="Обычный 2 2 2 2 2 5 2 3 3 3 3 6 4" xfId="11530"/>
    <cellStyle name="Обычный 2 2 2 2 2 5 2 3 3 3 3 6 5" xfId="11531"/>
    <cellStyle name="Обычный 2 2 2 2 2 5 2 3 3 3 3 6 6" xfId="11532"/>
    <cellStyle name="Обычный 2 2 2 2 2 5 2 3 3 3 3 6 7" xfId="11533"/>
    <cellStyle name="Обычный 2 2 2 2 2 5 2 3 3 3 3 6 8" xfId="11534"/>
    <cellStyle name="Обычный 2 2 2 2 2 5 2 3 3 3 3 7" xfId="11535"/>
    <cellStyle name="Обычный 2 2 2 2 2 5 2 3 3 3 3 7 2" xfId="11536"/>
    <cellStyle name="Обычный 2 2 2 2 2 5 2 3 3 3 3 7 3" xfId="11537"/>
    <cellStyle name="Обычный 2 2 2 2 2 5 2 3 3 3 3 7 4" xfId="11538"/>
    <cellStyle name="Обычный 2 2 2 2 2 5 2 3 3 3 3 7 5" xfId="11539"/>
    <cellStyle name="Обычный 2 2 2 2 2 5 2 3 3 3 3 7 6" xfId="11540"/>
    <cellStyle name="Обычный 2 2 2 2 2 5 2 3 3 3 3 7 7" xfId="11541"/>
    <cellStyle name="Обычный 2 2 2 2 2 5 2 3 3 3 3 7 8" xfId="11542"/>
    <cellStyle name="Обычный 2 2 2 2 2 5 2 3 3 3 3 8" xfId="11543"/>
    <cellStyle name="Обычный 2 2 2 2 2 5 2 3 3 3 3 8 2" xfId="11544"/>
    <cellStyle name="Обычный 2 2 2 2 2 5 2 3 3 3 3 8 3" xfId="11545"/>
    <cellStyle name="Обычный 2 2 2 2 2 5 2 3 3 3 3 8 4" xfId="11546"/>
    <cellStyle name="Обычный 2 2 2 2 2 5 2 3 3 3 3 8 5" xfId="11547"/>
    <cellStyle name="Обычный 2 2 2 2 2 5 2 3 3 3 3 8 6" xfId="11548"/>
    <cellStyle name="Обычный 2 2 2 2 2 5 2 3 3 3 3 8 7" xfId="11549"/>
    <cellStyle name="Обычный 2 2 2 2 2 5 2 3 3 3 3 8 8" xfId="11550"/>
    <cellStyle name="Обычный 2 2 2 2 2 5 2 3 3 3 3 9" xfId="11551"/>
    <cellStyle name="Обычный 2 2 2 2 2 5 2 3 3 3 4" xfId="11552"/>
    <cellStyle name="Обычный 2 2 2 2 2 5 2 3 3 3 4 2" xfId="11553"/>
    <cellStyle name="Обычный 2 2 2 2 2 5 2 3 3 3 4 3" xfId="11554"/>
    <cellStyle name="Обычный 2 2 2 2 2 5 2 3 3 3 4 4" xfId="11555"/>
    <cellStyle name="Обычный 2 2 2 2 2 5 2 3 3 3 4 5" xfId="11556"/>
    <cellStyle name="Обычный 2 2 2 2 2 5 2 3 3 3 4 6" xfId="11557"/>
    <cellStyle name="Обычный 2 2 2 2 2 5 2 3 3 3 4 7" xfId="11558"/>
    <cellStyle name="Обычный 2 2 2 2 2 5 2 3 3 3 4 8" xfId="11559"/>
    <cellStyle name="Обычный 2 2 2 2 2 5 2 3 3 3 5" xfId="11560"/>
    <cellStyle name="Обычный 2 2 2 2 2 5 2 3 3 3 5 2" xfId="11561"/>
    <cellStyle name="Обычный 2 2 2 2 2 5 2 3 3 3 5 3" xfId="11562"/>
    <cellStyle name="Обычный 2 2 2 2 2 5 2 3 3 3 5 4" xfId="11563"/>
    <cellStyle name="Обычный 2 2 2 2 2 5 2 3 3 3 5 5" xfId="11564"/>
    <cellStyle name="Обычный 2 2 2 2 2 5 2 3 3 3 5 6" xfId="11565"/>
    <cellStyle name="Обычный 2 2 2 2 2 5 2 3 3 3 5 7" xfId="11566"/>
    <cellStyle name="Обычный 2 2 2 2 2 5 2 3 3 3 5 8" xfId="11567"/>
    <cellStyle name="Обычный 2 2 2 2 2 5 2 3 3 3 6" xfId="11568"/>
    <cellStyle name="Обычный 2 2 2 2 2 5 2 3 3 3 6 2" xfId="11569"/>
    <cellStyle name="Обычный 2 2 2 2 2 5 2 3 3 3 6 3" xfId="11570"/>
    <cellStyle name="Обычный 2 2 2 2 2 5 2 3 3 3 6 4" xfId="11571"/>
    <cellStyle name="Обычный 2 2 2 2 2 5 2 3 3 3 6 5" xfId="11572"/>
    <cellStyle name="Обычный 2 2 2 2 2 5 2 3 3 3 6 6" xfId="11573"/>
    <cellStyle name="Обычный 2 2 2 2 2 5 2 3 3 3 6 7" xfId="11574"/>
    <cellStyle name="Обычный 2 2 2 2 2 5 2 3 3 3 6 8" xfId="11575"/>
    <cellStyle name="Обычный 2 2 2 2 2 5 2 3 3 3 7" xfId="11576"/>
    <cellStyle name="Обычный 2 2 2 2 2 5 2 3 3 3 7 2" xfId="11577"/>
    <cellStyle name="Обычный 2 2 2 2 2 5 2 3 3 3 7 3" xfId="11578"/>
    <cellStyle name="Обычный 2 2 2 2 2 5 2 3 3 3 7 4" xfId="11579"/>
    <cellStyle name="Обычный 2 2 2 2 2 5 2 3 3 3 7 5" xfId="11580"/>
    <cellStyle name="Обычный 2 2 2 2 2 5 2 3 3 3 7 6" xfId="11581"/>
    <cellStyle name="Обычный 2 2 2 2 2 5 2 3 3 3 7 7" xfId="11582"/>
    <cellStyle name="Обычный 2 2 2 2 2 5 2 3 3 3 7 8" xfId="11583"/>
    <cellStyle name="Обычный 2 2 2 2 2 5 2 3 3 3 8" xfId="11584"/>
    <cellStyle name="Обычный 2 2 2 2 2 5 2 3 3 3 8 2" xfId="11585"/>
    <cellStyle name="Обычный 2 2 2 2 2 5 2 3 3 3 8 3" xfId="11586"/>
    <cellStyle name="Обычный 2 2 2 2 2 5 2 3 3 3 8 4" xfId="11587"/>
    <cellStyle name="Обычный 2 2 2 2 2 5 2 3 3 3 8 5" xfId="11588"/>
    <cellStyle name="Обычный 2 2 2 2 2 5 2 3 3 3 8 6" xfId="11589"/>
    <cellStyle name="Обычный 2 2 2 2 2 5 2 3 3 3 8 7" xfId="11590"/>
    <cellStyle name="Обычный 2 2 2 2 2 5 2 3 3 3 8 8" xfId="11591"/>
    <cellStyle name="Обычный 2 2 2 2 2 5 2 3 3 3 9" xfId="11592"/>
    <cellStyle name="Обычный 2 2 2 2 2 5 2 3 3 3 9 2" xfId="11593"/>
    <cellStyle name="Обычный 2 2 2 2 2 5 2 3 3 3 9 3" xfId="11594"/>
    <cellStyle name="Обычный 2 2 2 2 2 5 2 3 3 3 9 4" xfId="11595"/>
    <cellStyle name="Обычный 2 2 2 2 2 5 2 3 3 3 9 5" xfId="11596"/>
    <cellStyle name="Обычный 2 2 2 2 2 5 2 3 3 3 9 6" xfId="11597"/>
    <cellStyle name="Обычный 2 2 2 2 2 5 2 3 3 3 9 7" xfId="11598"/>
    <cellStyle name="Обычный 2 2 2 2 2 5 2 3 3 3 9 8" xfId="11599"/>
    <cellStyle name="Обычный 2 2 2 2 2 5 2 3 3 4" xfId="11600"/>
    <cellStyle name="Обычный 2 2 2 2 2 5 2 3 3 4 10" xfId="11601"/>
    <cellStyle name="Обычный 2 2 2 2 2 5 2 3 3 4 10 2" xfId="11602"/>
    <cellStyle name="Обычный 2 2 2 2 2 5 2 3 3 4 10 3" xfId="11603"/>
    <cellStyle name="Обычный 2 2 2 2 2 5 2 3 3 4 10 4" xfId="11604"/>
    <cellStyle name="Обычный 2 2 2 2 2 5 2 3 3 4 10 5" xfId="11605"/>
    <cellStyle name="Обычный 2 2 2 2 2 5 2 3 3 4 10 6" xfId="11606"/>
    <cellStyle name="Обычный 2 2 2 2 2 5 2 3 3 4 10 7" xfId="11607"/>
    <cellStyle name="Обычный 2 2 2 2 2 5 2 3 3 4 10 8" xfId="11608"/>
    <cellStyle name="Обычный 2 2 2 2 2 5 2 3 3 4 11" xfId="11609"/>
    <cellStyle name="Обычный 2 2 2 2 2 5 2 3 3 4 12" xfId="11610"/>
    <cellStyle name="Обычный 2 2 2 2 2 5 2 3 3 4 13" xfId="11611"/>
    <cellStyle name="Обычный 2 2 2 2 2 5 2 3 3 4 14" xfId="11612"/>
    <cellStyle name="Обычный 2 2 2 2 2 5 2 3 3 4 15" xfId="11613"/>
    <cellStyle name="Обычный 2 2 2 2 2 5 2 3 3 4 16" xfId="11614"/>
    <cellStyle name="Обычный 2 2 2 2 2 5 2 3 3 4 17" xfId="11615"/>
    <cellStyle name="Обычный 2 2 2 2 2 5 2 3 3 4 18" xfId="11616"/>
    <cellStyle name="Обычный 2 2 2 2 2 5 2 3 3 4 19" xfId="11617"/>
    <cellStyle name="Обычный 2 2 2 2 2 5 2 3 3 4 2" xfId="11618"/>
    <cellStyle name="Обычный 2 2 2 2 2 5 2 3 3 4 2 10" xfId="11619"/>
    <cellStyle name="Обычный 2 2 2 2 2 5 2 3 3 4 2 11" xfId="11620"/>
    <cellStyle name="Обычный 2 2 2 2 2 5 2 3 3 4 2 12" xfId="11621"/>
    <cellStyle name="Обычный 2 2 2 2 2 5 2 3 3 4 2 13" xfId="11622"/>
    <cellStyle name="Обычный 2 2 2 2 2 5 2 3 3 4 2 14" xfId="11623"/>
    <cellStyle name="Обычный 2 2 2 2 2 5 2 3 3 4 2 15" xfId="11624"/>
    <cellStyle name="Обычный 2 2 2 2 2 5 2 3 3 4 2 16" xfId="11625"/>
    <cellStyle name="Обычный 2 2 2 2 2 5 2 3 3 4 2 17" xfId="11626"/>
    <cellStyle name="Обычный 2 2 2 2 2 5 2 3 3 4 2 18" xfId="11627"/>
    <cellStyle name="Обычный 2 2 2 2 2 5 2 3 3 4 2 19" xfId="11628"/>
    <cellStyle name="Обычный 2 2 2 2 2 5 2 3 3 4 2 2" xfId="11629"/>
    <cellStyle name="Обычный 2 2 2 2 2 5 2 3 3 4 2 2 2" xfId="11630"/>
    <cellStyle name="Обычный 2 2 2 2 2 5 2 3 3 4 2 2 3" xfId="11631"/>
    <cellStyle name="Обычный 2 2 2 2 2 5 2 3 3 4 2 2 4" xfId="11632"/>
    <cellStyle name="Обычный 2 2 2 2 2 5 2 3 3 4 2 2 5" xfId="11633"/>
    <cellStyle name="Обычный 2 2 2 2 2 5 2 3 3 4 2 2 6" xfId="11634"/>
    <cellStyle name="Обычный 2 2 2 2 2 5 2 3 3 4 2 2 7" xfId="11635"/>
    <cellStyle name="Обычный 2 2 2 2 2 5 2 3 3 4 2 2 8" xfId="11636"/>
    <cellStyle name="Обычный 2 2 2 2 2 5 2 3 3 4 2 3" xfId="11637"/>
    <cellStyle name="Обычный 2 2 2 2 2 5 2 3 3 4 2 3 2" xfId="11638"/>
    <cellStyle name="Обычный 2 2 2 2 2 5 2 3 3 4 2 3 3" xfId="11639"/>
    <cellStyle name="Обычный 2 2 2 2 2 5 2 3 3 4 2 3 4" xfId="11640"/>
    <cellStyle name="Обычный 2 2 2 2 2 5 2 3 3 4 2 3 5" xfId="11641"/>
    <cellStyle name="Обычный 2 2 2 2 2 5 2 3 3 4 2 3 6" xfId="11642"/>
    <cellStyle name="Обычный 2 2 2 2 2 5 2 3 3 4 2 3 7" xfId="11643"/>
    <cellStyle name="Обычный 2 2 2 2 2 5 2 3 3 4 2 3 8" xfId="11644"/>
    <cellStyle name="Обычный 2 2 2 2 2 5 2 3 3 4 2 4" xfId="11645"/>
    <cellStyle name="Обычный 2 2 2 2 2 5 2 3 3 4 2 4 2" xfId="11646"/>
    <cellStyle name="Обычный 2 2 2 2 2 5 2 3 3 4 2 4 3" xfId="11647"/>
    <cellStyle name="Обычный 2 2 2 2 2 5 2 3 3 4 2 4 4" xfId="11648"/>
    <cellStyle name="Обычный 2 2 2 2 2 5 2 3 3 4 2 4 5" xfId="11649"/>
    <cellStyle name="Обычный 2 2 2 2 2 5 2 3 3 4 2 4 6" xfId="11650"/>
    <cellStyle name="Обычный 2 2 2 2 2 5 2 3 3 4 2 4 7" xfId="11651"/>
    <cellStyle name="Обычный 2 2 2 2 2 5 2 3 3 4 2 4 8" xfId="11652"/>
    <cellStyle name="Обычный 2 2 2 2 2 5 2 3 3 4 2 5" xfId="11653"/>
    <cellStyle name="Обычный 2 2 2 2 2 5 2 3 3 4 2 5 2" xfId="11654"/>
    <cellStyle name="Обычный 2 2 2 2 2 5 2 3 3 4 2 5 3" xfId="11655"/>
    <cellStyle name="Обычный 2 2 2 2 2 5 2 3 3 4 2 5 4" xfId="11656"/>
    <cellStyle name="Обычный 2 2 2 2 2 5 2 3 3 4 2 5 5" xfId="11657"/>
    <cellStyle name="Обычный 2 2 2 2 2 5 2 3 3 4 2 5 6" xfId="11658"/>
    <cellStyle name="Обычный 2 2 2 2 2 5 2 3 3 4 2 5 7" xfId="11659"/>
    <cellStyle name="Обычный 2 2 2 2 2 5 2 3 3 4 2 5 8" xfId="11660"/>
    <cellStyle name="Обычный 2 2 2 2 2 5 2 3 3 4 2 6" xfId="11661"/>
    <cellStyle name="Обычный 2 2 2 2 2 5 2 3 3 4 2 6 2" xfId="11662"/>
    <cellStyle name="Обычный 2 2 2 2 2 5 2 3 3 4 2 6 3" xfId="11663"/>
    <cellStyle name="Обычный 2 2 2 2 2 5 2 3 3 4 2 6 4" xfId="11664"/>
    <cellStyle name="Обычный 2 2 2 2 2 5 2 3 3 4 2 6 5" xfId="11665"/>
    <cellStyle name="Обычный 2 2 2 2 2 5 2 3 3 4 2 6 6" xfId="11666"/>
    <cellStyle name="Обычный 2 2 2 2 2 5 2 3 3 4 2 6 7" xfId="11667"/>
    <cellStyle name="Обычный 2 2 2 2 2 5 2 3 3 4 2 6 8" xfId="11668"/>
    <cellStyle name="Обычный 2 2 2 2 2 5 2 3 3 4 2 7" xfId="11669"/>
    <cellStyle name="Обычный 2 2 2 2 2 5 2 3 3 4 2 7 2" xfId="11670"/>
    <cellStyle name="Обычный 2 2 2 2 2 5 2 3 3 4 2 7 3" xfId="11671"/>
    <cellStyle name="Обычный 2 2 2 2 2 5 2 3 3 4 2 7 4" xfId="11672"/>
    <cellStyle name="Обычный 2 2 2 2 2 5 2 3 3 4 2 7 5" xfId="11673"/>
    <cellStyle name="Обычный 2 2 2 2 2 5 2 3 3 4 2 7 6" xfId="11674"/>
    <cellStyle name="Обычный 2 2 2 2 2 5 2 3 3 4 2 7 7" xfId="11675"/>
    <cellStyle name="Обычный 2 2 2 2 2 5 2 3 3 4 2 7 8" xfId="11676"/>
    <cellStyle name="Обычный 2 2 2 2 2 5 2 3 3 4 2 8" xfId="11677"/>
    <cellStyle name="Обычный 2 2 2 2 2 5 2 3 3 4 2 8 2" xfId="11678"/>
    <cellStyle name="Обычный 2 2 2 2 2 5 2 3 3 4 2 8 3" xfId="11679"/>
    <cellStyle name="Обычный 2 2 2 2 2 5 2 3 3 4 2 8 4" xfId="11680"/>
    <cellStyle name="Обычный 2 2 2 2 2 5 2 3 3 4 2 8 5" xfId="11681"/>
    <cellStyle name="Обычный 2 2 2 2 2 5 2 3 3 4 2 8 6" xfId="11682"/>
    <cellStyle name="Обычный 2 2 2 2 2 5 2 3 3 4 2 8 7" xfId="11683"/>
    <cellStyle name="Обычный 2 2 2 2 2 5 2 3 3 4 2 8 8" xfId="11684"/>
    <cellStyle name="Обычный 2 2 2 2 2 5 2 3 3 4 2 9" xfId="11685"/>
    <cellStyle name="Обычный 2 2 2 2 2 5 2 3 3 4 20" xfId="11686"/>
    <cellStyle name="Обычный 2 2 2 2 2 5 2 3 3 4 21" xfId="11687"/>
    <cellStyle name="Обычный 2 2 2 2 2 5 2 3 3 4 3" xfId="11688"/>
    <cellStyle name="Обычный 2 2 2 2 2 5 2 3 3 4 3 10" xfId="11689"/>
    <cellStyle name="Обычный 2 2 2 2 2 5 2 3 3 4 3 11" xfId="11690"/>
    <cellStyle name="Обычный 2 2 2 2 2 5 2 3 3 4 3 12" xfId="11691"/>
    <cellStyle name="Обычный 2 2 2 2 2 5 2 3 3 4 3 13" xfId="11692"/>
    <cellStyle name="Обычный 2 2 2 2 2 5 2 3 3 4 3 14" xfId="11693"/>
    <cellStyle name="Обычный 2 2 2 2 2 5 2 3 3 4 3 15" xfId="11694"/>
    <cellStyle name="Обычный 2 2 2 2 2 5 2 3 3 4 3 16" xfId="11695"/>
    <cellStyle name="Обычный 2 2 2 2 2 5 2 3 3 4 3 17" xfId="11696"/>
    <cellStyle name="Обычный 2 2 2 2 2 5 2 3 3 4 3 18" xfId="11697"/>
    <cellStyle name="Обычный 2 2 2 2 2 5 2 3 3 4 3 2" xfId="11698"/>
    <cellStyle name="Обычный 2 2 2 2 2 5 2 3 3 4 3 2 2" xfId="11699"/>
    <cellStyle name="Обычный 2 2 2 2 2 5 2 3 3 4 3 2 3" xfId="11700"/>
    <cellStyle name="Обычный 2 2 2 2 2 5 2 3 3 4 3 2 4" xfId="11701"/>
    <cellStyle name="Обычный 2 2 2 2 2 5 2 3 3 4 3 2 5" xfId="11702"/>
    <cellStyle name="Обычный 2 2 2 2 2 5 2 3 3 4 3 2 6" xfId="11703"/>
    <cellStyle name="Обычный 2 2 2 2 2 5 2 3 3 4 3 2 7" xfId="11704"/>
    <cellStyle name="Обычный 2 2 2 2 2 5 2 3 3 4 3 2 8" xfId="11705"/>
    <cellStyle name="Обычный 2 2 2 2 2 5 2 3 3 4 3 3" xfId="11706"/>
    <cellStyle name="Обычный 2 2 2 2 2 5 2 3 3 4 3 3 2" xfId="11707"/>
    <cellStyle name="Обычный 2 2 2 2 2 5 2 3 3 4 3 3 3" xfId="11708"/>
    <cellStyle name="Обычный 2 2 2 2 2 5 2 3 3 4 3 3 4" xfId="11709"/>
    <cellStyle name="Обычный 2 2 2 2 2 5 2 3 3 4 3 3 5" xfId="11710"/>
    <cellStyle name="Обычный 2 2 2 2 2 5 2 3 3 4 3 3 6" xfId="11711"/>
    <cellStyle name="Обычный 2 2 2 2 2 5 2 3 3 4 3 3 7" xfId="11712"/>
    <cellStyle name="Обычный 2 2 2 2 2 5 2 3 3 4 3 3 8" xfId="11713"/>
    <cellStyle name="Обычный 2 2 2 2 2 5 2 3 3 4 3 4" xfId="11714"/>
    <cellStyle name="Обычный 2 2 2 2 2 5 2 3 3 4 3 4 2" xfId="11715"/>
    <cellStyle name="Обычный 2 2 2 2 2 5 2 3 3 4 3 4 3" xfId="11716"/>
    <cellStyle name="Обычный 2 2 2 2 2 5 2 3 3 4 3 4 4" xfId="11717"/>
    <cellStyle name="Обычный 2 2 2 2 2 5 2 3 3 4 3 4 5" xfId="11718"/>
    <cellStyle name="Обычный 2 2 2 2 2 5 2 3 3 4 3 4 6" xfId="11719"/>
    <cellStyle name="Обычный 2 2 2 2 2 5 2 3 3 4 3 4 7" xfId="11720"/>
    <cellStyle name="Обычный 2 2 2 2 2 5 2 3 3 4 3 4 8" xfId="11721"/>
    <cellStyle name="Обычный 2 2 2 2 2 5 2 3 3 4 3 5" xfId="11722"/>
    <cellStyle name="Обычный 2 2 2 2 2 5 2 3 3 4 3 5 2" xfId="11723"/>
    <cellStyle name="Обычный 2 2 2 2 2 5 2 3 3 4 3 5 3" xfId="11724"/>
    <cellStyle name="Обычный 2 2 2 2 2 5 2 3 3 4 3 5 4" xfId="11725"/>
    <cellStyle name="Обычный 2 2 2 2 2 5 2 3 3 4 3 5 5" xfId="11726"/>
    <cellStyle name="Обычный 2 2 2 2 2 5 2 3 3 4 3 5 6" xfId="11727"/>
    <cellStyle name="Обычный 2 2 2 2 2 5 2 3 3 4 3 5 7" xfId="11728"/>
    <cellStyle name="Обычный 2 2 2 2 2 5 2 3 3 4 3 5 8" xfId="11729"/>
    <cellStyle name="Обычный 2 2 2 2 2 5 2 3 3 4 3 6" xfId="11730"/>
    <cellStyle name="Обычный 2 2 2 2 2 5 2 3 3 4 3 6 2" xfId="11731"/>
    <cellStyle name="Обычный 2 2 2 2 2 5 2 3 3 4 3 6 3" xfId="11732"/>
    <cellStyle name="Обычный 2 2 2 2 2 5 2 3 3 4 3 6 4" xfId="11733"/>
    <cellStyle name="Обычный 2 2 2 2 2 5 2 3 3 4 3 6 5" xfId="11734"/>
    <cellStyle name="Обычный 2 2 2 2 2 5 2 3 3 4 3 6 6" xfId="11735"/>
    <cellStyle name="Обычный 2 2 2 2 2 5 2 3 3 4 3 6 7" xfId="11736"/>
    <cellStyle name="Обычный 2 2 2 2 2 5 2 3 3 4 3 6 8" xfId="11737"/>
    <cellStyle name="Обычный 2 2 2 2 2 5 2 3 3 4 3 7" xfId="11738"/>
    <cellStyle name="Обычный 2 2 2 2 2 5 2 3 3 4 3 7 2" xfId="11739"/>
    <cellStyle name="Обычный 2 2 2 2 2 5 2 3 3 4 3 7 3" xfId="11740"/>
    <cellStyle name="Обычный 2 2 2 2 2 5 2 3 3 4 3 7 4" xfId="11741"/>
    <cellStyle name="Обычный 2 2 2 2 2 5 2 3 3 4 3 7 5" xfId="11742"/>
    <cellStyle name="Обычный 2 2 2 2 2 5 2 3 3 4 3 7 6" xfId="11743"/>
    <cellStyle name="Обычный 2 2 2 2 2 5 2 3 3 4 3 7 7" xfId="11744"/>
    <cellStyle name="Обычный 2 2 2 2 2 5 2 3 3 4 3 7 8" xfId="11745"/>
    <cellStyle name="Обычный 2 2 2 2 2 5 2 3 3 4 3 8" xfId="11746"/>
    <cellStyle name="Обычный 2 2 2 2 2 5 2 3 3 4 3 8 2" xfId="11747"/>
    <cellStyle name="Обычный 2 2 2 2 2 5 2 3 3 4 3 8 3" xfId="11748"/>
    <cellStyle name="Обычный 2 2 2 2 2 5 2 3 3 4 3 8 4" xfId="11749"/>
    <cellStyle name="Обычный 2 2 2 2 2 5 2 3 3 4 3 8 5" xfId="11750"/>
    <cellStyle name="Обычный 2 2 2 2 2 5 2 3 3 4 3 8 6" xfId="11751"/>
    <cellStyle name="Обычный 2 2 2 2 2 5 2 3 3 4 3 8 7" xfId="11752"/>
    <cellStyle name="Обычный 2 2 2 2 2 5 2 3 3 4 3 8 8" xfId="11753"/>
    <cellStyle name="Обычный 2 2 2 2 2 5 2 3 3 4 3 9" xfId="11754"/>
    <cellStyle name="Обычный 2 2 2 2 2 5 2 3 3 4 4" xfId="11755"/>
    <cellStyle name="Обычный 2 2 2 2 2 5 2 3 3 4 4 2" xfId="11756"/>
    <cellStyle name="Обычный 2 2 2 2 2 5 2 3 3 4 4 3" xfId="11757"/>
    <cellStyle name="Обычный 2 2 2 2 2 5 2 3 3 4 4 4" xfId="11758"/>
    <cellStyle name="Обычный 2 2 2 2 2 5 2 3 3 4 4 5" xfId="11759"/>
    <cellStyle name="Обычный 2 2 2 2 2 5 2 3 3 4 4 6" xfId="11760"/>
    <cellStyle name="Обычный 2 2 2 2 2 5 2 3 3 4 4 7" xfId="11761"/>
    <cellStyle name="Обычный 2 2 2 2 2 5 2 3 3 4 4 8" xfId="11762"/>
    <cellStyle name="Обычный 2 2 2 2 2 5 2 3 3 4 5" xfId="11763"/>
    <cellStyle name="Обычный 2 2 2 2 2 5 2 3 3 4 5 2" xfId="11764"/>
    <cellStyle name="Обычный 2 2 2 2 2 5 2 3 3 4 5 3" xfId="11765"/>
    <cellStyle name="Обычный 2 2 2 2 2 5 2 3 3 4 5 4" xfId="11766"/>
    <cellStyle name="Обычный 2 2 2 2 2 5 2 3 3 4 5 5" xfId="11767"/>
    <cellStyle name="Обычный 2 2 2 2 2 5 2 3 3 4 5 6" xfId="11768"/>
    <cellStyle name="Обычный 2 2 2 2 2 5 2 3 3 4 5 7" xfId="11769"/>
    <cellStyle name="Обычный 2 2 2 2 2 5 2 3 3 4 5 8" xfId="11770"/>
    <cellStyle name="Обычный 2 2 2 2 2 5 2 3 3 4 6" xfId="11771"/>
    <cellStyle name="Обычный 2 2 2 2 2 5 2 3 3 4 6 2" xfId="11772"/>
    <cellStyle name="Обычный 2 2 2 2 2 5 2 3 3 4 6 3" xfId="11773"/>
    <cellStyle name="Обычный 2 2 2 2 2 5 2 3 3 4 6 4" xfId="11774"/>
    <cellStyle name="Обычный 2 2 2 2 2 5 2 3 3 4 6 5" xfId="11775"/>
    <cellStyle name="Обычный 2 2 2 2 2 5 2 3 3 4 6 6" xfId="11776"/>
    <cellStyle name="Обычный 2 2 2 2 2 5 2 3 3 4 6 7" xfId="11777"/>
    <cellStyle name="Обычный 2 2 2 2 2 5 2 3 3 4 6 8" xfId="11778"/>
    <cellStyle name="Обычный 2 2 2 2 2 5 2 3 3 4 7" xfId="11779"/>
    <cellStyle name="Обычный 2 2 2 2 2 5 2 3 3 4 7 2" xfId="11780"/>
    <cellStyle name="Обычный 2 2 2 2 2 5 2 3 3 4 7 3" xfId="11781"/>
    <cellStyle name="Обычный 2 2 2 2 2 5 2 3 3 4 7 4" xfId="11782"/>
    <cellStyle name="Обычный 2 2 2 2 2 5 2 3 3 4 7 5" xfId="11783"/>
    <cellStyle name="Обычный 2 2 2 2 2 5 2 3 3 4 7 6" xfId="11784"/>
    <cellStyle name="Обычный 2 2 2 2 2 5 2 3 3 4 7 7" xfId="11785"/>
    <cellStyle name="Обычный 2 2 2 2 2 5 2 3 3 4 7 8" xfId="11786"/>
    <cellStyle name="Обычный 2 2 2 2 2 5 2 3 3 4 8" xfId="11787"/>
    <cellStyle name="Обычный 2 2 2 2 2 5 2 3 3 4 8 2" xfId="11788"/>
    <cellStyle name="Обычный 2 2 2 2 2 5 2 3 3 4 8 3" xfId="11789"/>
    <cellStyle name="Обычный 2 2 2 2 2 5 2 3 3 4 8 4" xfId="11790"/>
    <cellStyle name="Обычный 2 2 2 2 2 5 2 3 3 4 8 5" xfId="11791"/>
    <cellStyle name="Обычный 2 2 2 2 2 5 2 3 3 4 8 6" xfId="11792"/>
    <cellStyle name="Обычный 2 2 2 2 2 5 2 3 3 4 8 7" xfId="11793"/>
    <cellStyle name="Обычный 2 2 2 2 2 5 2 3 3 4 8 8" xfId="11794"/>
    <cellStyle name="Обычный 2 2 2 2 2 5 2 3 3 4 9" xfId="11795"/>
    <cellStyle name="Обычный 2 2 2 2 2 5 2 3 3 4 9 2" xfId="11796"/>
    <cellStyle name="Обычный 2 2 2 2 2 5 2 3 3 4 9 3" xfId="11797"/>
    <cellStyle name="Обычный 2 2 2 2 2 5 2 3 3 4 9 4" xfId="11798"/>
    <cellStyle name="Обычный 2 2 2 2 2 5 2 3 3 4 9 5" xfId="11799"/>
    <cellStyle name="Обычный 2 2 2 2 2 5 2 3 3 4 9 6" xfId="11800"/>
    <cellStyle name="Обычный 2 2 2 2 2 5 2 3 3 4 9 7" xfId="11801"/>
    <cellStyle name="Обычный 2 2 2 2 2 5 2 3 3 4 9 8" xfId="11802"/>
    <cellStyle name="Обычный 2 2 2 2 2 5 2 3 3 5" xfId="11803"/>
    <cellStyle name="Обычный 2 2 2 2 2 5 2 3 3 5 10" xfId="11804"/>
    <cellStyle name="Обычный 2 2 2 2 2 5 2 3 3 5 11" xfId="11805"/>
    <cellStyle name="Обычный 2 2 2 2 2 5 2 3 3 5 12" xfId="11806"/>
    <cellStyle name="Обычный 2 2 2 2 2 5 2 3 3 5 13" xfId="11807"/>
    <cellStyle name="Обычный 2 2 2 2 2 5 2 3 3 5 14" xfId="11808"/>
    <cellStyle name="Обычный 2 2 2 2 2 5 2 3 3 5 15" xfId="11809"/>
    <cellStyle name="Обычный 2 2 2 2 2 5 2 3 3 5 16" xfId="11810"/>
    <cellStyle name="Обычный 2 2 2 2 2 5 2 3 3 5 17" xfId="11811"/>
    <cellStyle name="Обычный 2 2 2 2 2 5 2 3 3 5 18" xfId="11812"/>
    <cellStyle name="Обычный 2 2 2 2 2 5 2 3 3 5 19" xfId="11813"/>
    <cellStyle name="Обычный 2 2 2 2 2 5 2 3 3 5 2" xfId="11814"/>
    <cellStyle name="Обычный 2 2 2 2 2 5 2 3 3 5 2 2" xfId="11815"/>
    <cellStyle name="Обычный 2 2 2 2 2 5 2 3 3 5 2 3" xfId="11816"/>
    <cellStyle name="Обычный 2 2 2 2 2 5 2 3 3 5 2 4" xfId="11817"/>
    <cellStyle name="Обычный 2 2 2 2 2 5 2 3 3 5 2 5" xfId="11818"/>
    <cellStyle name="Обычный 2 2 2 2 2 5 2 3 3 5 2 6" xfId="11819"/>
    <cellStyle name="Обычный 2 2 2 2 2 5 2 3 3 5 2 7" xfId="11820"/>
    <cellStyle name="Обычный 2 2 2 2 2 5 2 3 3 5 2 8" xfId="11821"/>
    <cellStyle name="Обычный 2 2 2 2 2 5 2 3 3 5 2 9" xfId="11822"/>
    <cellStyle name="Обычный 2 2 2 2 2 5 2 3 3 5 3" xfId="11823"/>
    <cellStyle name="Обычный 2 2 2 2 2 5 2 3 3 5 3 2" xfId="11824"/>
    <cellStyle name="Обычный 2 2 2 2 2 5 2 3 3 5 3 3" xfId="11825"/>
    <cellStyle name="Обычный 2 2 2 2 2 5 2 3 3 5 3 4" xfId="11826"/>
    <cellStyle name="Обычный 2 2 2 2 2 5 2 3 3 5 3 5" xfId="11827"/>
    <cellStyle name="Обычный 2 2 2 2 2 5 2 3 3 5 3 6" xfId="11828"/>
    <cellStyle name="Обычный 2 2 2 2 2 5 2 3 3 5 3 7" xfId="11829"/>
    <cellStyle name="Обычный 2 2 2 2 2 5 2 3 3 5 3 8" xfId="11830"/>
    <cellStyle name="Обычный 2 2 2 2 2 5 2 3 3 5 4" xfId="11831"/>
    <cellStyle name="Обычный 2 2 2 2 2 5 2 3 3 5 4 2" xfId="11832"/>
    <cellStyle name="Обычный 2 2 2 2 2 5 2 3 3 5 4 3" xfId="11833"/>
    <cellStyle name="Обычный 2 2 2 2 2 5 2 3 3 5 4 4" xfId="11834"/>
    <cellStyle name="Обычный 2 2 2 2 2 5 2 3 3 5 4 5" xfId="11835"/>
    <cellStyle name="Обычный 2 2 2 2 2 5 2 3 3 5 4 6" xfId="11836"/>
    <cellStyle name="Обычный 2 2 2 2 2 5 2 3 3 5 4 7" xfId="11837"/>
    <cellStyle name="Обычный 2 2 2 2 2 5 2 3 3 5 4 8" xfId="11838"/>
    <cellStyle name="Обычный 2 2 2 2 2 5 2 3 3 5 5" xfId="11839"/>
    <cellStyle name="Обычный 2 2 2 2 2 5 2 3 3 5 5 2" xfId="11840"/>
    <cellStyle name="Обычный 2 2 2 2 2 5 2 3 3 5 5 3" xfId="11841"/>
    <cellStyle name="Обычный 2 2 2 2 2 5 2 3 3 5 5 4" xfId="11842"/>
    <cellStyle name="Обычный 2 2 2 2 2 5 2 3 3 5 5 5" xfId="11843"/>
    <cellStyle name="Обычный 2 2 2 2 2 5 2 3 3 5 5 6" xfId="11844"/>
    <cellStyle name="Обычный 2 2 2 2 2 5 2 3 3 5 5 7" xfId="11845"/>
    <cellStyle name="Обычный 2 2 2 2 2 5 2 3 3 5 5 8" xfId="11846"/>
    <cellStyle name="Обычный 2 2 2 2 2 5 2 3 3 5 6" xfId="11847"/>
    <cellStyle name="Обычный 2 2 2 2 2 5 2 3 3 5 6 2" xfId="11848"/>
    <cellStyle name="Обычный 2 2 2 2 2 5 2 3 3 5 6 3" xfId="11849"/>
    <cellStyle name="Обычный 2 2 2 2 2 5 2 3 3 5 6 4" xfId="11850"/>
    <cellStyle name="Обычный 2 2 2 2 2 5 2 3 3 5 6 5" xfId="11851"/>
    <cellStyle name="Обычный 2 2 2 2 2 5 2 3 3 5 6 6" xfId="11852"/>
    <cellStyle name="Обычный 2 2 2 2 2 5 2 3 3 5 6 7" xfId="11853"/>
    <cellStyle name="Обычный 2 2 2 2 2 5 2 3 3 5 6 8" xfId="11854"/>
    <cellStyle name="Обычный 2 2 2 2 2 5 2 3 3 5 7" xfId="11855"/>
    <cellStyle name="Обычный 2 2 2 2 2 5 2 3 3 5 7 2" xfId="11856"/>
    <cellStyle name="Обычный 2 2 2 2 2 5 2 3 3 5 7 3" xfId="11857"/>
    <cellStyle name="Обычный 2 2 2 2 2 5 2 3 3 5 7 4" xfId="11858"/>
    <cellStyle name="Обычный 2 2 2 2 2 5 2 3 3 5 7 5" xfId="11859"/>
    <cellStyle name="Обычный 2 2 2 2 2 5 2 3 3 5 7 6" xfId="11860"/>
    <cellStyle name="Обычный 2 2 2 2 2 5 2 3 3 5 7 7" xfId="11861"/>
    <cellStyle name="Обычный 2 2 2 2 2 5 2 3 3 5 7 8" xfId="11862"/>
    <cellStyle name="Обычный 2 2 2 2 2 5 2 3 3 5 8" xfId="11863"/>
    <cellStyle name="Обычный 2 2 2 2 2 5 2 3 3 5 8 2" xfId="11864"/>
    <cellStyle name="Обычный 2 2 2 2 2 5 2 3 3 5 8 3" xfId="11865"/>
    <cellStyle name="Обычный 2 2 2 2 2 5 2 3 3 5 8 4" xfId="11866"/>
    <cellStyle name="Обычный 2 2 2 2 2 5 2 3 3 5 8 5" xfId="11867"/>
    <cellStyle name="Обычный 2 2 2 2 2 5 2 3 3 5 8 6" xfId="11868"/>
    <cellStyle name="Обычный 2 2 2 2 2 5 2 3 3 5 8 7" xfId="11869"/>
    <cellStyle name="Обычный 2 2 2 2 2 5 2 3 3 5 8 8" xfId="11870"/>
    <cellStyle name="Обычный 2 2 2 2 2 5 2 3 3 5 9" xfId="11871"/>
    <cellStyle name="Обычный 2 2 2 2 2 5 2 3 3 6" xfId="11872"/>
    <cellStyle name="Обычный 2 2 2 2 2 5 2 3 3 6 10" xfId="11873"/>
    <cellStyle name="Обычный 2 2 2 2 2 5 2 3 3 6 11" xfId="11874"/>
    <cellStyle name="Обычный 2 2 2 2 2 5 2 3 3 6 12" xfId="11875"/>
    <cellStyle name="Обычный 2 2 2 2 2 5 2 3 3 6 13" xfId="11876"/>
    <cellStyle name="Обычный 2 2 2 2 2 5 2 3 3 6 14" xfId="11877"/>
    <cellStyle name="Обычный 2 2 2 2 2 5 2 3 3 6 15" xfId="11878"/>
    <cellStyle name="Обычный 2 2 2 2 2 5 2 3 3 6 16" xfId="11879"/>
    <cellStyle name="Обычный 2 2 2 2 2 5 2 3 3 6 17" xfId="11880"/>
    <cellStyle name="Обычный 2 2 2 2 2 5 2 3 3 6 18" xfId="11881"/>
    <cellStyle name="Обычный 2 2 2 2 2 5 2 3 3 6 19" xfId="11882"/>
    <cellStyle name="Обычный 2 2 2 2 2 5 2 3 3 6 2" xfId="11883"/>
    <cellStyle name="Обычный 2 2 2 2 2 5 2 3 3 6 2 2" xfId="11884"/>
    <cellStyle name="Обычный 2 2 2 2 2 5 2 3 3 6 2 3" xfId="11885"/>
    <cellStyle name="Обычный 2 2 2 2 2 5 2 3 3 6 2 4" xfId="11886"/>
    <cellStyle name="Обычный 2 2 2 2 2 5 2 3 3 6 2 5" xfId="11887"/>
    <cellStyle name="Обычный 2 2 2 2 2 5 2 3 3 6 2 6" xfId="11888"/>
    <cellStyle name="Обычный 2 2 2 2 2 5 2 3 3 6 2 7" xfId="11889"/>
    <cellStyle name="Обычный 2 2 2 2 2 5 2 3 3 6 2 8" xfId="11890"/>
    <cellStyle name="Обычный 2 2 2 2 2 5 2 3 3 6 3" xfId="11891"/>
    <cellStyle name="Обычный 2 2 2 2 2 5 2 3 3 6 3 2" xfId="11892"/>
    <cellStyle name="Обычный 2 2 2 2 2 5 2 3 3 6 3 3" xfId="11893"/>
    <cellStyle name="Обычный 2 2 2 2 2 5 2 3 3 6 3 4" xfId="11894"/>
    <cellStyle name="Обычный 2 2 2 2 2 5 2 3 3 6 3 5" xfId="11895"/>
    <cellStyle name="Обычный 2 2 2 2 2 5 2 3 3 6 3 6" xfId="11896"/>
    <cellStyle name="Обычный 2 2 2 2 2 5 2 3 3 6 3 7" xfId="11897"/>
    <cellStyle name="Обычный 2 2 2 2 2 5 2 3 3 6 3 8" xfId="11898"/>
    <cellStyle name="Обычный 2 2 2 2 2 5 2 3 3 6 4" xfId="11899"/>
    <cellStyle name="Обычный 2 2 2 2 2 5 2 3 3 6 4 2" xfId="11900"/>
    <cellStyle name="Обычный 2 2 2 2 2 5 2 3 3 6 4 3" xfId="11901"/>
    <cellStyle name="Обычный 2 2 2 2 2 5 2 3 3 6 4 4" xfId="11902"/>
    <cellStyle name="Обычный 2 2 2 2 2 5 2 3 3 6 4 5" xfId="11903"/>
    <cellStyle name="Обычный 2 2 2 2 2 5 2 3 3 6 4 6" xfId="11904"/>
    <cellStyle name="Обычный 2 2 2 2 2 5 2 3 3 6 4 7" xfId="11905"/>
    <cellStyle name="Обычный 2 2 2 2 2 5 2 3 3 6 4 8" xfId="11906"/>
    <cellStyle name="Обычный 2 2 2 2 2 5 2 3 3 6 5" xfId="11907"/>
    <cellStyle name="Обычный 2 2 2 2 2 5 2 3 3 6 5 2" xfId="11908"/>
    <cellStyle name="Обычный 2 2 2 2 2 5 2 3 3 6 5 3" xfId="11909"/>
    <cellStyle name="Обычный 2 2 2 2 2 5 2 3 3 6 5 4" xfId="11910"/>
    <cellStyle name="Обычный 2 2 2 2 2 5 2 3 3 6 5 5" xfId="11911"/>
    <cellStyle name="Обычный 2 2 2 2 2 5 2 3 3 6 5 6" xfId="11912"/>
    <cellStyle name="Обычный 2 2 2 2 2 5 2 3 3 6 5 7" xfId="11913"/>
    <cellStyle name="Обычный 2 2 2 2 2 5 2 3 3 6 5 8" xfId="11914"/>
    <cellStyle name="Обычный 2 2 2 2 2 5 2 3 3 6 6" xfId="11915"/>
    <cellStyle name="Обычный 2 2 2 2 2 5 2 3 3 6 6 2" xfId="11916"/>
    <cellStyle name="Обычный 2 2 2 2 2 5 2 3 3 6 6 3" xfId="11917"/>
    <cellStyle name="Обычный 2 2 2 2 2 5 2 3 3 6 6 4" xfId="11918"/>
    <cellStyle name="Обычный 2 2 2 2 2 5 2 3 3 6 6 5" xfId="11919"/>
    <cellStyle name="Обычный 2 2 2 2 2 5 2 3 3 6 6 6" xfId="11920"/>
    <cellStyle name="Обычный 2 2 2 2 2 5 2 3 3 6 6 7" xfId="11921"/>
    <cellStyle name="Обычный 2 2 2 2 2 5 2 3 3 6 6 8" xfId="11922"/>
    <cellStyle name="Обычный 2 2 2 2 2 5 2 3 3 6 7" xfId="11923"/>
    <cellStyle name="Обычный 2 2 2 2 2 5 2 3 3 6 7 2" xfId="11924"/>
    <cellStyle name="Обычный 2 2 2 2 2 5 2 3 3 6 7 3" xfId="11925"/>
    <cellStyle name="Обычный 2 2 2 2 2 5 2 3 3 6 7 4" xfId="11926"/>
    <cellStyle name="Обычный 2 2 2 2 2 5 2 3 3 6 7 5" xfId="11927"/>
    <cellStyle name="Обычный 2 2 2 2 2 5 2 3 3 6 7 6" xfId="11928"/>
    <cellStyle name="Обычный 2 2 2 2 2 5 2 3 3 6 7 7" xfId="11929"/>
    <cellStyle name="Обычный 2 2 2 2 2 5 2 3 3 6 7 8" xfId="11930"/>
    <cellStyle name="Обычный 2 2 2 2 2 5 2 3 3 6 8" xfId="11931"/>
    <cellStyle name="Обычный 2 2 2 2 2 5 2 3 3 6 8 2" xfId="11932"/>
    <cellStyle name="Обычный 2 2 2 2 2 5 2 3 3 6 8 3" xfId="11933"/>
    <cellStyle name="Обычный 2 2 2 2 2 5 2 3 3 6 8 4" xfId="11934"/>
    <cellStyle name="Обычный 2 2 2 2 2 5 2 3 3 6 8 5" xfId="11935"/>
    <cellStyle name="Обычный 2 2 2 2 2 5 2 3 3 6 8 6" xfId="11936"/>
    <cellStyle name="Обычный 2 2 2 2 2 5 2 3 3 6 8 7" xfId="11937"/>
    <cellStyle name="Обычный 2 2 2 2 2 5 2 3 3 6 8 8" xfId="11938"/>
    <cellStyle name="Обычный 2 2 2 2 2 5 2 3 3 6 9" xfId="11939"/>
    <cellStyle name="Обычный 2 2 2 2 2 5 2 3 3 7" xfId="11940"/>
    <cellStyle name="Обычный 2 2 2 2 2 5 2 3 3 7 2" xfId="11941"/>
    <cellStyle name="Обычный 2 2 2 2 2 5 2 3 3 7 3" xfId="11942"/>
    <cellStyle name="Обычный 2 2 2 2 2 5 2 3 3 7 4" xfId="11943"/>
    <cellStyle name="Обычный 2 2 2 2 2 5 2 3 3 7 5" xfId="11944"/>
    <cellStyle name="Обычный 2 2 2 2 2 5 2 3 3 7 6" xfId="11945"/>
    <cellStyle name="Обычный 2 2 2 2 2 5 2 3 3 7 7" xfId="11946"/>
    <cellStyle name="Обычный 2 2 2 2 2 5 2 3 3 7 8" xfId="11947"/>
    <cellStyle name="Обычный 2 2 2 2 2 5 2 3 3 7 9" xfId="11948"/>
    <cellStyle name="Обычный 2 2 2 2 2 5 2 3 3 8" xfId="11949"/>
    <cellStyle name="Обычный 2 2 2 2 2 5 2 3 3 8 2" xfId="11950"/>
    <cellStyle name="Обычный 2 2 2 2 2 5 2 3 3 8 3" xfId="11951"/>
    <cellStyle name="Обычный 2 2 2 2 2 5 2 3 3 8 4" xfId="11952"/>
    <cellStyle name="Обычный 2 2 2 2 2 5 2 3 3 8 5" xfId="11953"/>
    <cellStyle name="Обычный 2 2 2 2 2 5 2 3 3 8 6" xfId="11954"/>
    <cellStyle name="Обычный 2 2 2 2 2 5 2 3 3 8 7" xfId="11955"/>
    <cellStyle name="Обычный 2 2 2 2 2 5 2 3 3 8 8" xfId="11956"/>
    <cellStyle name="Обычный 2 2 2 2 2 5 2 3 3 9" xfId="11957"/>
    <cellStyle name="Обычный 2 2 2 2 2 5 2 3 3 9 2" xfId="11958"/>
    <cellStyle name="Обычный 2 2 2 2 2 5 2 3 3 9 3" xfId="11959"/>
    <cellStyle name="Обычный 2 2 2 2 2 5 2 3 3 9 4" xfId="11960"/>
    <cellStyle name="Обычный 2 2 2 2 2 5 2 3 3 9 5" xfId="11961"/>
    <cellStyle name="Обычный 2 2 2 2 2 5 2 3 3 9 6" xfId="11962"/>
    <cellStyle name="Обычный 2 2 2 2 2 5 2 3 3 9 7" xfId="11963"/>
    <cellStyle name="Обычный 2 2 2 2 2 5 2 3 3 9 8" xfId="11964"/>
    <cellStyle name="Обычный 2 2 2 2 2 5 2 3 4" xfId="11965"/>
    <cellStyle name="Обычный 2 2 2 2 2 5 2 3 4 10" xfId="11966"/>
    <cellStyle name="Обычный 2 2 2 2 2 5 2 3 4 10 2" xfId="11967"/>
    <cellStyle name="Обычный 2 2 2 2 2 5 2 3 4 10 3" xfId="11968"/>
    <cellStyle name="Обычный 2 2 2 2 2 5 2 3 4 10 4" xfId="11969"/>
    <cellStyle name="Обычный 2 2 2 2 2 5 2 3 4 10 5" xfId="11970"/>
    <cellStyle name="Обычный 2 2 2 2 2 5 2 3 4 10 6" xfId="11971"/>
    <cellStyle name="Обычный 2 2 2 2 2 5 2 3 4 10 7" xfId="11972"/>
    <cellStyle name="Обычный 2 2 2 2 2 5 2 3 4 10 8" xfId="11973"/>
    <cellStyle name="Обычный 2 2 2 2 2 5 2 3 4 11" xfId="11974"/>
    <cellStyle name="Обычный 2 2 2 2 2 5 2 3 4 12" xfId="11975"/>
    <cellStyle name="Обычный 2 2 2 2 2 5 2 3 4 13" xfId="11976"/>
    <cellStyle name="Обычный 2 2 2 2 2 5 2 3 4 14" xfId="11977"/>
    <cellStyle name="Обычный 2 2 2 2 2 5 2 3 4 15" xfId="11978"/>
    <cellStyle name="Обычный 2 2 2 2 2 5 2 3 4 16" xfId="11979"/>
    <cellStyle name="Обычный 2 2 2 2 2 5 2 3 4 17" xfId="11980"/>
    <cellStyle name="Обычный 2 2 2 2 2 5 2 3 4 18" xfId="11981"/>
    <cellStyle name="Обычный 2 2 2 2 2 5 2 3 4 19" xfId="11982"/>
    <cellStyle name="Обычный 2 2 2 2 2 5 2 3 4 2" xfId="11983"/>
    <cellStyle name="Обычный 2 2 2 2 2 5 2 3 4 2 10" xfId="11984"/>
    <cellStyle name="Обычный 2 2 2 2 2 5 2 3 4 2 11" xfId="11985"/>
    <cellStyle name="Обычный 2 2 2 2 2 5 2 3 4 2 12" xfId="11986"/>
    <cellStyle name="Обычный 2 2 2 2 2 5 2 3 4 2 13" xfId="11987"/>
    <cellStyle name="Обычный 2 2 2 2 2 5 2 3 4 2 14" xfId="11988"/>
    <cellStyle name="Обычный 2 2 2 2 2 5 2 3 4 2 15" xfId="11989"/>
    <cellStyle name="Обычный 2 2 2 2 2 5 2 3 4 2 16" xfId="11990"/>
    <cellStyle name="Обычный 2 2 2 2 2 5 2 3 4 2 17" xfId="11991"/>
    <cellStyle name="Обычный 2 2 2 2 2 5 2 3 4 2 18" xfId="11992"/>
    <cellStyle name="Обычный 2 2 2 2 2 5 2 3 4 2 19" xfId="11993"/>
    <cellStyle name="Обычный 2 2 2 2 2 5 2 3 4 2 2" xfId="11994"/>
    <cellStyle name="Обычный 2 2 2 2 2 5 2 3 4 2 2 2" xfId="11995"/>
    <cellStyle name="Обычный 2 2 2 2 2 5 2 3 4 2 2 3" xfId="11996"/>
    <cellStyle name="Обычный 2 2 2 2 2 5 2 3 4 2 2 4" xfId="11997"/>
    <cellStyle name="Обычный 2 2 2 2 2 5 2 3 4 2 2 5" xfId="11998"/>
    <cellStyle name="Обычный 2 2 2 2 2 5 2 3 4 2 2 6" xfId="11999"/>
    <cellStyle name="Обычный 2 2 2 2 2 5 2 3 4 2 2 7" xfId="12000"/>
    <cellStyle name="Обычный 2 2 2 2 2 5 2 3 4 2 2 8" xfId="12001"/>
    <cellStyle name="Обычный 2 2 2 2 2 5 2 3 4 2 2 9" xfId="12002"/>
    <cellStyle name="Обычный 2 2 2 2 2 5 2 3 4 2 3" xfId="12003"/>
    <cellStyle name="Обычный 2 2 2 2 2 5 2 3 4 2 3 2" xfId="12004"/>
    <cellStyle name="Обычный 2 2 2 2 2 5 2 3 4 2 3 3" xfId="12005"/>
    <cellStyle name="Обычный 2 2 2 2 2 5 2 3 4 2 3 4" xfId="12006"/>
    <cellStyle name="Обычный 2 2 2 2 2 5 2 3 4 2 3 5" xfId="12007"/>
    <cellStyle name="Обычный 2 2 2 2 2 5 2 3 4 2 3 6" xfId="12008"/>
    <cellStyle name="Обычный 2 2 2 2 2 5 2 3 4 2 3 7" xfId="12009"/>
    <cellStyle name="Обычный 2 2 2 2 2 5 2 3 4 2 3 8" xfId="12010"/>
    <cellStyle name="Обычный 2 2 2 2 2 5 2 3 4 2 4" xfId="12011"/>
    <cellStyle name="Обычный 2 2 2 2 2 5 2 3 4 2 4 2" xfId="12012"/>
    <cellStyle name="Обычный 2 2 2 2 2 5 2 3 4 2 4 3" xfId="12013"/>
    <cellStyle name="Обычный 2 2 2 2 2 5 2 3 4 2 4 4" xfId="12014"/>
    <cellStyle name="Обычный 2 2 2 2 2 5 2 3 4 2 4 5" xfId="12015"/>
    <cellStyle name="Обычный 2 2 2 2 2 5 2 3 4 2 4 6" xfId="12016"/>
    <cellStyle name="Обычный 2 2 2 2 2 5 2 3 4 2 4 7" xfId="12017"/>
    <cellStyle name="Обычный 2 2 2 2 2 5 2 3 4 2 4 8" xfId="12018"/>
    <cellStyle name="Обычный 2 2 2 2 2 5 2 3 4 2 5" xfId="12019"/>
    <cellStyle name="Обычный 2 2 2 2 2 5 2 3 4 2 5 2" xfId="12020"/>
    <cellStyle name="Обычный 2 2 2 2 2 5 2 3 4 2 5 3" xfId="12021"/>
    <cellStyle name="Обычный 2 2 2 2 2 5 2 3 4 2 5 4" xfId="12022"/>
    <cellStyle name="Обычный 2 2 2 2 2 5 2 3 4 2 5 5" xfId="12023"/>
    <cellStyle name="Обычный 2 2 2 2 2 5 2 3 4 2 5 6" xfId="12024"/>
    <cellStyle name="Обычный 2 2 2 2 2 5 2 3 4 2 5 7" xfId="12025"/>
    <cellStyle name="Обычный 2 2 2 2 2 5 2 3 4 2 5 8" xfId="12026"/>
    <cellStyle name="Обычный 2 2 2 2 2 5 2 3 4 2 6" xfId="12027"/>
    <cellStyle name="Обычный 2 2 2 2 2 5 2 3 4 2 6 2" xfId="12028"/>
    <cellStyle name="Обычный 2 2 2 2 2 5 2 3 4 2 6 3" xfId="12029"/>
    <cellStyle name="Обычный 2 2 2 2 2 5 2 3 4 2 6 4" xfId="12030"/>
    <cellStyle name="Обычный 2 2 2 2 2 5 2 3 4 2 6 5" xfId="12031"/>
    <cellStyle name="Обычный 2 2 2 2 2 5 2 3 4 2 6 6" xfId="12032"/>
    <cellStyle name="Обычный 2 2 2 2 2 5 2 3 4 2 6 7" xfId="12033"/>
    <cellStyle name="Обычный 2 2 2 2 2 5 2 3 4 2 6 8" xfId="12034"/>
    <cellStyle name="Обычный 2 2 2 2 2 5 2 3 4 2 7" xfId="12035"/>
    <cellStyle name="Обычный 2 2 2 2 2 5 2 3 4 2 7 2" xfId="12036"/>
    <cellStyle name="Обычный 2 2 2 2 2 5 2 3 4 2 7 3" xfId="12037"/>
    <cellStyle name="Обычный 2 2 2 2 2 5 2 3 4 2 7 4" xfId="12038"/>
    <cellStyle name="Обычный 2 2 2 2 2 5 2 3 4 2 7 5" xfId="12039"/>
    <cellStyle name="Обычный 2 2 2 2 2 5 2 3 4 2 7 6" xfId="12040"/>
    <cellStyle name="Обычный 2 2 2 2 2 5 2 3 4 2 7 7" xfId="12041"/>
    <cellStyle name="Обычный 2 2 2 2 2 5 2 3 4 2 7 8" xfId="12042"/>
    <cellStyle name="Обычный 2 2 2 2 2 5 2 3 4 2 8" xfId="12043"/>
    <cellStyle name="Обычный 2 2 2 2 2 5 2 3 4 2 8 2" xfId="12044"/>
    <cellStyle name="Обычный 2 2 2 2 2 5 2 3 4 2 8 3" xfId="12045"/>
    <cellStyle name="Обычный 2 2 2 2 2 5 2 3 4 2 8 4" xfId="12046"/>
    <cellStyle name="Обычный 2 2 2 2 2 5 2 3 4 2 8 5" xfId="12047"/>
    <cellStyle name="Обычный 2 2 2 2 2 5 2 3 4 2 8 6" xfId="12048"/>
    <cellStyle name="Обычный 2 2 2 2 2 5 2 3 4 2 8 7" xfId="12049"/>
    <cellStyle name="Обычный 2 2 2 2 2 5 2 3 4 2 8 8" xfId="12050"/>
    <cellStyle name="Обычный 2 2 2 2 2 5 2 3 4 2 9" xfId="12051"/>
    <cellStyle name="Обычный 2 2 2 2 2 5 2 3 4 20" xfId="12052"/>
    <cellStyle name="Обычный 2 2 2 2 2 5 2 3 4 21" xfId="12053"/>
    <cellStyle name="Обычный 2 2 2 2 2 5 2 3 4 22" xfId="12054"/>
    <cellStyle name="Обычный 2 2 2 2 2 5 2 3 4 23" xfId="12055"/>
    <cellStyle name="Обычный 2 2 2 2 2 5 2 3 4 3" xfId="12056"/>
    <cellStyle name="Обычный 2 2 2 2 2 5 2 3 4 3 10" xfId="12057"/>
    <cellStyle name="Обычный 2 2 2 2 2 5 2 3 4 3 11" xfId="12058"/>
    <cellStyle name="Обычный 2 2 2 2 2 5 2 3 4 3 12" xfId="12059"/>
    <cellStyle name="Обычный 2 2 2 2 2 5 2 3 4 3 13" xfId="12060"/>
    <cellStyle name="Обычный 2 2 2 2 2 5 2 3 4 3 14" xfId="12061"/>
    <cellStyle name="Обычный 2 2 2 2 2 5 2 3 4 3 15" xfId="12062"/>
    <cellStyle name="Обычный 2 2 2 2 2 5 2 3 4 3 16" xfId="12063"/>
    <cellStyle name="Обычный 2 2 2 2 2 5 2 3 4 3 17" xfId="12064"/>
    <cellStyle name="Обычный 2 2 2 2 2 5 2 3 4 3 18" xfId="12065"/>
    <cellStyle name="Обычный 2 2 2 2 2 5 2 3 4 3 19" xfId="12066"/>
    <cellStyle name="Обычный 2 2 2 2 2 5 2 3 4 3 2" xfId="12067"/>
    <cellStyle name="Обычный 2 2 2 2 2 5 2 3 4 3 2 2" xfId="12068"/>
    <cellStyle name="Обычный 2 2 2 2 2 5 2 3 4 3 2 3" xfId="12069"/>
    <cellStyle name="Обычный 2 2 2 2 2 5 2 3 4 3 2 4" xfId="12070"/>
    <cellStyle name="Обычный 2 2 2 2 2 5 2 3 4 3 2 5" xfId="12071"/>
    <cellStyle name="Обычный 2 2 2 2 2 5 2 3 4 3 2 6" xfId="12072"/>
    <cellStyle name="Обычный 2 2 2 2 2 5 2 3 4 3 2 7" xfId="12073"/>
    <cellStyle name="Обычный 2 2 2 2 2 5 2 3 4 3 2 8" xfId="12074"/>
    <cellStyle name="Обычный 2 2 2 2 2 5 2 3 4 3 3" xfId="12075"/>
    <cellStyle name="Обычный 2 2 2 2 2 5 2 3 4 3 3 2" xfId="12076"/>
    <cellStyle name="Обычный 2 2 2 2 2 5 2 3 4 3 3 3" xfId="12077"/>
    <cellStyle name="Обычный 2 2 2 2 2 5 2 3 4 3 3 4" xfId="12078"/>
    <cellStyle name="Обычный 2 2 2 2 2 5 2 3 4 3 3 5" xfId="12079"/>
    <cellStyle name="Обычный 2 2 2 2 2 5 2 3 4 3 3 6" xfId="12080"/>
    <cellStyle name="Обычный 2 2 2 2 2 5 2 3 4 3 3 7" xfId="12081"/>
    <cellStyle name="Обычный 2 2 2 2 2 5 2 3 4 3 3 8" xfId="12082"/>
    <cellStyle name="Обычный 2 2 2 2 2 5 2 3 4 3 4" xfId="12083"/>
    <cellStyle name="Обычный 2 2 2 2 2 5 2 3 4 3 4 2" xfId="12084"/>
    <cellStyle name="Обычный 2 2 2 2 2 5 2 3 4 3 4 3" xfId="12085"/>
    <cellStyle name="Обычный 2 2 2 2 2 5 2 3 4 3 4 4" xfId="12086"/>
    <cellStyle name="Обычный 2 2 2 2 2 5 2 3 4 3 4 5" xfId="12087"/>
    <cellStyle name="Обычный 2 2 2 2 2 5 2 3 4 3 4 6" xfId="12088"/>
    <cellStyle name="Обычный 2 2 2 2 2 5 2 3 4 3 4 7" xfId="12089"/>
    <cellStyle name="Обычный 2 2 2 2 2 5 2 3 4 3 4 8" xfId="12090"/>
    <cellStyle name="Обычный 2 2 2 2 2 5 2 3 4 3 5" xfId="12091"/>
    <cellStyle name="Обычный 2 2 2 2 2 5 2 3 4 3 5 2" xfId="12092"/>
    <cellStyle name="Обычный 2 2 2 2 2 5 2 3 4 3 5 3" xfId="12093"/>
    <cellStyle name="Обычный 2 2 2 2 2 5 2 3 4 3 5 4" xfId="12094"/>
    <cellStyle name="Обычный 2 2 2 2 2 5 2 3 4 3 5 5" xfId="12095"/>
    <cellStyle name="Обычный 2 2 2 2 2 5 2 3 4 3 5 6" xfId="12096"/>
    <cellStyle name="Обычный 2 2 2 2 2 5 2 3 4 3 5 7" xfId="12097"/>
    <cellStyle name="Обычный 2 2 2 2 2 5 2 3 4 3 5 8" xfId="12098"/>
    <cellStyle name="Обычный 2 2 2 2 2 5 2 3 4 3 6" xfId="12099"/>
    <cellStyle name="Обычный 2 2 2 2 2 5 2 3 4 3 6 2" xfId="12100"/>
    <cellStyle name="Обычный 2 2 2 2 2 5 2 3 4 3 6 3" xfId="12101"/>
    <cellStyle name="Обычный 2 2 2 2 2 5 2 3 4 3 6 4" xfId="12102"/>
    <cellStyle name="Обычный 2 2 2 2 2 5 2 3 4 3 6 5" xfId="12103"/>
    <cellStyle name="Обычный 2 2 2 2 2 5 2 3 4 3 6 6" xfId="12104"/>
    <cellStyle name="Обычный 2 2 2 2 2 5 2 3 4 3 6 7" xfId="12105"/>
    <cellStyle name="Обычный 2 2 2 2 2 5 2 3 4 3 6 8" xfId="12106"/>
    <cellStyle name="Обычный 2 2 2 2 2 5 2 3 4 3 7" xfId="12107"/>
    <cellStyle name="Обычный 2 2 2 2 2 5 2 3 4 3 7 2" xfId="12108"/>
    <cellStyle name="Обычный 2 2 2 2 2 5 2 3 4 3 7 3" xfId="12109"/>
    <cellStyle name="Обычный 2 2 2 2 2 5 2 3 4 3 7 4" xfId="12110"/>
    <cellStyle name="Обычный 2 2 2 2 2 5 2 3 4 3 7 5" xfId="12111"/>
    <cellStyle name="Обычный 2 2 2 2 2 5 2 3 4 3 7 6" xfId="12112"/>
    <cellStyle name="Обычный 2 2 2 2 2 5 2 3 4 3 7 7" xfId="12113"/>
    <cellStyle name="Обычный 2 2 2 2 2 5 2 3 4 3 7 8" xfId="12114"/>
    <cellStyle name="Обычный 2 2 2 2 2 5 2 3 4 3 8" xfId="12115"/>
    <cellStyle name="Обычный 2 2 2 2 2 5 2 3 4 3 8 2" xfId="12116"/>
    <cellStyle name="Обычный 2 2 2 2 2 5 2 3 4 3 8 3" xfId="12117"/>
    <cellStyle name="Обычный 2 2 2 2 2 5 2 3 4 3 8 4" xfId="12118"/>
    <cellStyle name="Обычный 2 2 2 2 2 5 2 3 4 3 8 5" xfId="12119"/>
    <cellStyle name="Обычный 2 2 2 2 2 5 2 3 4 3 8 6" xfId="12120"/>
    <cellStyle name="Обычный 2 2 2 2 2 5 2 3 4 3 8 7" xfId="12121"/>
    <cellStyle name="Обычный 2 2 2 2 2 5 2 3 4 3 8 8" xfId="12122"/>
    <cellStyle name="Обычный 2 2 2 2 2 5 2 3 4 3 9" xfId="12123"/>
    <cellStyle name="Обычный 2 2 2 2 2 5 2 3 4 4" xfId="12124"/>
    <cellStyle name="Обычный 2 2 2 2 2 5 2 3 4 4 2" xfId="12125"/>
    <cellStyle name="Обычный 2 2 2 2 2 5 2 3 4 4 3" xfId="12126"/>
    <cellStyle name="Обычный 2 2 2 2 2 5 2 3 4 4 4" xfId="12127"/>
    <cellStyle name="Обычный 2 2 2 2 2 5 2 3 4 4 5" xfId="12128"/>
    <cellStyle name="Обычный 2 2 2 2 2 5 2 3 4 4 6" xfId="12129"/>
    <cellStyle name="Обычный 2 2 2 2 2 5 2 3 4 4 7" xfId="12130"/>
    <cellStyle name="Обычный 2 2 2 2 2 5 2 3 4 4 8" xfId="12131"/>
    <cellStyle name="Обычный 2 2 2 2 2 5 2 3 4 4 9" xfId="12132"/>
    <cellStyle name="Обычный 2 2 2 2 2 5 2 3 4 5" xfId="12133"/>
    <cellStyle name="Обычный 2 2 2 2 2 5 2 3 4 5 2" xfId="12134"/>
    <cellStyle name="Обычный 2 2 2 2 2 5 2 3 4 5 3" xfId="12135"/>
    <cellStyle name="Обычный 2 2 2 2 2 5 2 3 4 5 4" xfId="12136"/>
    <cellStyle name="Обычный 2 2 2 2 2 5 2 3 4 5 5" xfId="12137"/>
    <cellStyle name="Обычный 2 2 2 2 2 5 2 3 4 5 6" xfId="12138"/>
    <cellStyle name="Обычный 2 2 2 2 2 5 2 3 4 5 7" xfId="12139"/>
    <cellStyle name="Обычный 2 2 2 2 2 5 2 3 4 5 8" xfId="12140"/>
    <cellStyle name="Обычный 2 2 2 2 2 5 2 3 4 6" xfId="12141"/>
    <cellStyle name="Обычный 2 2 2 2 2 5 2 3 4 6 2" xfId="12142"/>
    <cellStyle name="Обычный 2 2 2 2 2 5 2 3 4 6 3" xfId="12143"/>
    <cellStyle name="Обычный 2 2 2 2 2 5 2 3 4 6 4" xfId="12144"/>
    <cellStyle name="Обычный 2 2 2 2 2 5 2 3 4 6 5" xfId="12145"/>
    <cellStyle name="Обычный 2 2 2 2 2 5 2 3 4 6 6" xfId="12146"/>
    <cellStyle name="Обычный 2 2 2 2 2 5 2 3 4 6 7" xfId="12147"/>
    <cellStyle name="Обычный 2 2 2 2 2 5 2 3 4 6 8" xfId="12148"/>
    <cellStyle name="Обычный 2 2 2 2 2 5 2 3 4 7" xfId="12149"/>
    <cellStyle name="Обычный 2 2 2 2 2 5 2 3 4 7 2" xfId="12150"/>
    <cellStyle name="Обычный 2 2 2 2 2 5 2 3 4 7 3" xfId="12151"/>
    <cellStyle name="Обычный 2 2 2 2 2 5 2 3 4 7 4" xfId="12152"/>
    <cellStyle name="Обычный 2 2 2 2 2 5 2 3 4 7 5" xfId="12153"/>
    <cellStyle name="Обычный 2 2 2 2 2 5 2 3 4 7 6" xfId="12154"/>
    <cellStyle name="Обычный 2 2 2 2 2 5 2 3 4 7 7" xfId="12155"/>
    <cellStyle name="Обычный 2 2 2 2 2 5 2 3 4 7 8" xfId="12156"/>
    <cellStyle name="Обычный 2 2 2 2 2 5 2 3 4 8" xfId="12157"/>
    <cellStyle name="Обычный 2 2 2 2 2 5 2 3 4 8 2" xfId="12158"/>
    <cellStyle name="Обычный 2 2 2 2 2 5 2 3 4 8 3" xfId="12159"/>
    <cellStyle name="Обычный 2 2 2 2 2 5 2 3 4 8 4" xfId="12160"/>
    <cellStyle name="Обычный 2 2 2 2 2 5 2 3 4 8 5" xfId="12161"/>
    <cellStyle name="Обычный 2 2 2 2 2 5 2 3 4 8 6" xfId="12162"/>
    <cellStyle name="Обычный 2 2 2 2 2 5 2 3 4 8 7" xfId="12163"/>
    <cellStyle name="Обычный 2 2 2 2 2 5 2 3 4 8 8" xfId="12164"/>
    <cellStyle name="Обычный 2 2 2 2 2 5 2 3 4 9" xfId="12165"/>
    <cellStyle name="Обычный 2 2 2 2 2 5 2 3 4 9 2" xfId="12166"/>
    <cellStyle name="Обычный 2 2 2 2 2 5 2 3 4 9 3" xfId="12167"/>
    <cellStyle name="Обычный 2 2 2 2 2 5 2 3 4 9 4" xfId="12168"/>
    <cellStyle name="Обычный 2 2 2 2 2 5 2 3 4 9 5" xfId="12169"/>
    <cellStyle name="Обычный 2 2 2 2 2 5 2 3 4 9 6" xfId="12170"/>
    <cellStyle name="Обычный 2 2 2 2 2 5 2 3 4 9 7" xfId="12171"/>
    <cellStyle name="Обычный 2 2 2 2 2 5 2 3 4 9 8" xfId="12172"/>
    <cellStyle name="Обычный 2 2 2 2 2 5 2 3 5" xfId="12173"/>
    <cellStyle name="Обычный 2 2 2 2 2 5 2 3 5 10" xfId="12174"/>
    <cellStyle name="Обычный 2 2 2 2 2 5 2 3 5 10 2" xfId="12175"/>
    <cellStyle name="Обычный 2 2 2 2 2 5 2 3 5 10 3" xfId="12176"/>
    <cellStyle name="Обычный 2 2 2 2 2 5 2 3 5 10 4" xfId="12177"/>
    <cellStyle name="Обычный 2 2 2 2 2 5 2 3 5 10 5" xfId="12178"/>
    <cellStyle name="Обычный 2 2 2 2 2 5 2 3 5 10 6" xfId="12179"/>
    <cellStyle name="Обычный 2 2 2 2 2 5 2 3 5 10 7" xfId="12180"/>
    <cellStyle name="Обычный 2 2 2 2 2 5 2 3 5 10 8" xfId="12181"/>
    <cellStyle name="Обычный 2 2 2 2 2 5 2 3 5 11" xfId="12182"/>
    <cellStyle name="Обычный 2 2 2 2 2 5 2 3 5 11 2" xfId="12183"/>
    <cellStyle name="Обычный 2 2 2 2 2 5 2 3 5 11 3" xfId="12184"/>
    <cellStyle name="Обычный 2 2 2 2 2 5 2 3 5 11 4" xfId="12185"/>
    <cellStyle name="Обычный 2 2 2 2 2 5 2 3 5 11 5" xfId="12186"/>
    <cellStyle name="Обычный 2 2 2 2 2 5 2 3 5 11 6" xfId="12187"/>
    <cellStyle name="Обычный 2 2 2 2 2 5 2 3 5 11 7" xfId="12188"/>
    <cellStyle name="Обычный 2 2 2 2 2 5 2 3 5 11 8" xfId="12189"/>
    <cellStyle name="Обычный 2 2 2 2 2 5 2 3 5 12" xfId="12190"/>
    <cellStyle name="Обычный 2 2 2 2 2 5 2 3 5 12 2" xfId="12191"/>
    <cellStyle name="Обычный 2 2 2 2 2 5 2 3 5 12 3" xfId="12192"/>
    <cellStyle name="Обычный 2 2 2 2 2 5 2 3 5 12 4" xfId="12193"/>
    <cellStyle name="Обычный 2 2 2 2 2 5 2 3 5 12 5" xfId="12194"/>
    <cellStyle name="Обычный 2 2 2 2 2 5 2 3 5 12 6" xfId="12195"/>
    <cellStyle name="Обычный 2 2 2 2 2 5 2 3 5 12 7" xfId="12196"/>
    <cellStyle name="Обычный 2 2 2 2 2 5 2 3 5 12 8" xfId="12197"/>
    <cellStyle name="Обычный 2 2 2 2 2 5 2 3 5 13" xfId="12198"/>
    <cellStyle name="Обычный 2 2 2 2 2 5 2 3 5 14" xfId="12199"/>
    <cellStyle name="Обычный 2 2 2 2 2 5 2 3 5 15" xfId="12200"/>
    <cellStyle name="Обычный 2 2 2 2 2 5 2 3 5 16" xfId="12201"/>
    <cellStyle name="Обычный 2 2 2 2 2 5 2 3 5 17" xfId="12202"/>
    <cellStyle name="Обычный 2 2 2 2 2 5 2 3 5 18" xfId="12203"/>
    <cellStyle name="Обычный 2 2 2 2 2 5 2 3 5 19" xfId="12204"/>
    <cellStyle name="Обычный 2 2 2 2 2 5 2 3 5 2" xfId="12205"/>
    <cellStyle name="Обычный 2 2 2 2 2 5 2 3 5 2 10" xfId="12206"/>
    <cellStyle name="Обычный 2 2 2 2 2 5 2 3 5 2 10 2" xfId="12207"/>
    <cellStyle name="Обычный 2 2 2 2 2 5 2 3 5 2 10 3" xfId="12208"/>
    <cellStyle name="Обычный 2 2 2 2 2 5 2 3 5 2 10 4" xfId="12209"/>
    <cellStyle name="Обычный 2 2 2 2 2 5 2 3 5 2 10 5" xfId="12210"/>
    <cellStyle name="Обычный 2 2 2 2 2 5 2 3 5 2 10 6" xfId="12211"/>
    <cellStyle name="Обычный 2 2 2 2 2 5 2 3 5 2 10 7" xfId="12212"/>
    <cellStyle name="Обычный 2 2 2 2 2 5 2 3 5 2 10 8" xfId="12213"/>
    <cellStyle name="Обычный 2 2 2 2 2 5 2 3 5 2 11" xfId="12214"/>
    <cellStyle name="Обычный 2 2 2 2 2 5 2 3 5 2 12" xfId="12215"/>
    <cellStyle name="Обычный 2 2 2 2 2 5 2 3 5 2 13" xfId="12216"/>
    <cellStyle name="Обычный 2 2 2 2 2 5 2 3 5 2 14" xfId="12217"/>
    <cellStyle name="Обычный 2 2 2 2 2 5 2 3 5 2 15" xfId="12218"/>
    <cellStyle name="Обычный 2 2 2 2 2 5 2 3 5 2 16" xfId="12219"/>
    <cellStyle name="Обычный 2 2 2 2 2 5 2 3 5 2 17" xfId="12220"/>
    <cellStyle name="Обычный 2 2 2 2 2 5 2 3 5 2 18" xfId="12221"/>
    <cellStyle name="Обычный 2 2 2 2 2 5 2 3 5 2 19" xfId="12222"/>
    <cellStyle name="Обычный 2 2 2 2 2 5 2 3 5 2 2" xfId="12223"/>
    <cellStyle name="Обычный 2 2 2 2 2 5 2 3 5 2 2 10" xfId="12224"/>
    <cellStyle name="Обычный 2 2 2 2 2 5 2 3 5 2 2 11" xfId="12225"/>
    <cellStyle name="Обычный 2 2 2 2 2 5 2 3 5 2 2 12" xfId="12226"/>
    <cellStyle name="Обычный 2 2 2 2 2 5 2 3 5 2 2 13" xfId="12227"/>
    <cellStyle name="Обычный 2 2 2 2 2 5 2 3 5 2 2 14" xfId="12228"/>
    <cellStyle name="Обычный 2 2 2 2 2 5 2 3 5 2 2 15" xfId="12229"/>
    <cellStyle name="Обычный 2 2 2 2 2 5 2 3 5 2 2 16" xfId="12230"/>
    <cellStyle name="Обычный 2 2 2 2 2 5 2 3 5 2 2 17" xfId="12231"/>
    <cellStyle name="Обычный 2 2 2 2 2 5 2 3 5 2 2 18" xfId="12232"/>
    <cellStyle name="Обычный 2 2 2 2 2 5 2 3 5 2 2 19" xfId="12233"/>
    <cellStyle name="Обычный 2 2 2 2 2 5 2 3 5 2 2 2" xfId="12234"/>
    <cellStyle name="Обычный 2 2 2 2 2 5 2 3 5 2 2 2 2" xfId="12235"/>
    <cellStyle name="Обычный 2 2 2 2 2 5 2 3 5 2 2 2 3" xfId="12236"/>
    <cellStyle name="Обычный 2 2 2 2 2 5 2 3 5 2 2 2 4" xfId="12237"/>
    <cellStyle name="Обычный 2 2 2 2 2 5 2 3 5 2 2 2 5" xfId="12238"/>
    <cellStyle name="Обычный 2 2 2 2 2 5 2 3 5 2 2 2 6" xfId="12239"/>
    <cellStyle name="Обычный 2 2 2 2 2 5 2 3 5 2 2 2 7" xfId="12240"/>
    <cellStyle name="Обычный 2 2 2 2 2 5 2 3 5 2 2 2 8" xfId="12241"/>
    <cellStyle name="Обычный 2 2 2 2 2 5 2 3 5 2 2 3" xfId="12242"/>
    <cellStyle name="Обычный 2 2 2 2 2 5 2 3 5 2 2 3 2" xfId="12243"/>
    <cellStyle name="Обычный 2 2 2 2 2 5 2 3 5 2 2 3 3" xfId="12244"/>
    <cellStyle name="Обычный 2 2 2 2 2 5 2 3 5 2 2 3 4" xfId="12245"/>
    <cellStyle name="Обычный 2 2 2 2 2 5 2 3 5 2 2 3 5" xfId="12246"/>
    <cellStyle name="Обычный 2 2 2 2 2 5 2 3 5 2 2 3 6" xfId="12247"/>
    <cellStyle name="Обычный 2 2 2 2 2 5 2 3 5 2 2 3 7" xfId="12248"/>
    <cellStyle name="Обычный 2 2 2 2 2 5 2 3 5 2 2 3 8" xfId="12249"/>
    <cellStyle name="Обычный 2 2 2 2 2 5 2 3 5 2 2 4" xfId="12250"/>
    <cellStyle name="Обычный 2 2 2 2 2 5 2 3 5 2 2 4 2" xfId="12251"/>
    <cellStyle name="Обычный 2 2 2 2 2 5 2 3 5 2 2 4 3" xfId="12252"/>
    <cellStyle name="Обычный 2 2 2 2 2 5 2 3 5 2 2 4 4" xfId="12253"/>
    <cellStyle name="Обычный 2 2 2 2 2 5 2 3 5 2 2 4 5" xfId="12254"/>
    <cellStyle name="Обычный 2 2 2 2 2 5 2 3 5 2 2 4 6" xfId="12255"/>
    <cellStyle name="Обычный 2 2 2 2 2 5 2 3 5 2 2 4 7" xfId="12256"/>
    <cellStyle name="Обычный 2 2 2 2 2 5 2 3 5 2 2 4 8" xfId="12257"/>
    <cellStyle name="Обычный 2 2 2 2 2 5 2 3 5 2 2 5" xfId="12258"/>
    <cellStyle name="Обычный 2 2 2 2 2 5 2 3 5 2 2 5 2" xfId="12259"/>
    <cellStyle name="Обычный 2 2 2 2 2 5 2 3 5 2 2 5 3" xfId="12260"/>
    <cellStyle name="Обычный 2 2 2 2 2 5 2 3 5 2 2 5 4" xfId="12261"/>
    <cellStyle name="Обычный 2 2 2 2 2 5 2 3 5 2 2 5 5" xfId="12262"/>
    <cellStyle name="Обычный 2 2 2 2 2 5 2 3 5 2 2 5 6" xfId="12263"/>
    <cellStyle name="Обычный 2 2 2 2 2 5 2 3 5 2 2 5 7" xfId="12264"/>
    <cellStyle name="Обычный 2 2 2 2 2 5 2 3 5 2 2 5 8" xfId="12265"/>
    <cellStyle name="Обычный 2 2 2 2 2 5 2 3 5 2 2 6" xfId="12266"/>
    <cellStyle name="Обычный 2 2 2 2 2 5 2 3 5 2 2 6 2" xfId="12267"/>
    <cellStyle name="Обычный 2 2 2 2 2 5 2 3 5 2 2 6 3" xfId="12268"/>
    <cellStyle name="Обычный 2 2 2 2 2 5 2 3 5 2 2 6 4" xfId="12269"/>
    <cellStyle name="Обычный 2 2 2 2 2 5 2 3 5 2 2 6 5" xfId="12270"/>
    <cellStyle name="Обычный 2 2 2 2 2 5 2 3 5 2 2 6 6" xfId="12271"/>
    <cellStyle name="Обычный 2 2 2 2 2 5 2 3 5 2 2 6 7" xfId="12272"/>
    <cellStyle name="Обычный 2 2 2 2 2 5 2 3 5 2 2 6 8" xfId="12273"/>
    <cellStyle name="Обычный 2 2 2 2 2 5 2 3 5 2 2 7" xfId="12274"/>
    <cellStyle name="Обычный 2 2 2 2 2 5 2 3 5 2 2 7 2" xfId="12275"/>
    <cellStyle name="Обычный 2 2 2 2 2 5 2 3 5 2 2 7 3" xfId="12276"/>
    <cellStyle name="Обычный 2 2 2 2 2 5 2 3 5 2 2 7 4" xfId="12277"/>
    <cellStyle name="Обычный 2 2 2 2 2 5 2 3 5 2 2 7 5" xfId="12278"/>
    <cellStyle name="Обычный 2 2 2 2 2 5 2 3 5 2 2 7 6" xfId="12279"/>
    <cellStyle name="Обычный 2 2 2 2 2 5 2 3 5 2 2 7 7" xfId="12280"/>
    <cellStyle name="Обычный 2 2 2 2 2 5 2 3 5 2 2 7 8" xfId="12281"/>
    <cellStyle name="Обычный 2 2 2 2 2 5 2 3 5 2 2 8" xfId="12282"/>
    <cellStyle name="Обычный 2 2 2 2 2 5 2 3 5 2 2 8 2" xfId="12283"/>
    <cellStyle name="Обычный 2 2 2 2 2 5 2 3 5 2 2 8 3" xfId="12284"/>
    <cellStyle name="Обычный 2 2 2 2 2 5 2 3 5 2 2 8 4" xfId="12285"/>
    <cellStyle name="Обычный 2 2 2 2 2 5 2 3 5 2 2 8 5" xfId="12286"/>
    <cellStyle name="Обычный 2 2 2 2 2 5 2 3 5 2 2 8 6" xfId="12287"/>
    <cellStyle name="Обычный 2 2 2 2 2 5 2 3 5 2 2 8 7" xfId="12288"/>
    <cellStyle name="Обычный 2 2 2 2 2 5 2 3 5 2 2 8 8" xfId="12289"/>
    <cellStyle name="Обычный 2 2 2 2 2 5 2 3 5 2 2 9" xfId="12290"/>
    <cellStyle name="Обычный 2 2 2 2 2 5 2 3 5 2 20" xfId="12291"/>
    <cellStyle name="Обычный 2 2 2 2 2 5 2 3 5 2 21" xfId="12292"/>
    <cellStyle name="Обычный 2 2 2 2 2 5 2 3 5 2 22" xfId="12293"/>
    <cellStyle name="Обычный 2 2 2 2 2 5 2 3 5 2 23" xfId="12294"/>
    <cellStyle name="Обычный 2 2 2 2 2 5 2 3 5 2 3" xfId="12295"/>
    <cellStyle name="Обычный 2 2 2 2 2 5 2 3 5 2 3 10" xfId="12296"/>
    <cellStyle name="Обычный 2 2 2 2 2 5 2 3 5 2 3 11" xfId="12297"/>
    <cellStyle name="Обычный 2 2 2 2 2 5 2 3 5 2 3 12" xfId="12298"/>
    <cellStyle name="Обычный 2 2 2 2 2 5 2 3 5 2 3 13" xfId="12299"/>
    <cellStyle name="Обычный 2 2 2 2 2 5 2 3 5 2 3 14" xfId="12300"/>
    <cellStyle name="Обычный 2 2 2 2 2 5 2 3 5 2 3 15" xfId="12301"/>
    <cellStyle name="Обычный 2 2 2 2 2 5 2 3 5 2 3 16" xfId="12302"/>
    <cellStyle name="Обычный 2 2 2 2 2 5 2 3 5 2 3 17" xfId="12303"/>
    <cellStyle name="Обычный 2 2 2 2 2 5 2 3 5 2 3 18" xfId="12304"/>
    <cellStyle name="Обычный 2 2 2 2 2 5 2 3 5 2 3 2" xfId="12305"/>
    <cellStyle name="Обычный 2 2 2 2 2 5 2 3 5 2 3 2 2" xfId="12306"/>
    <cellStyle name="Обычный 2 2 2 2 2 5 2 3 5 2 3 2 3" xfId="12307"/>
    <cellStyle name="Обычный 2 2 2 2 2 5 2 3 5 2 3 2 4" xfId="12308"/>
    <cellStyle name="Обычный 2 2 2 2 2 5 2 3 5 2 3 2 5" xfId="12309"/>
    <cellStyle name="Обычный 2 2 2 2 2 5 2 3 5 2 3 2 6" xfId="12310"/>
    <cellStyle name="Обычный 2 2 2 2 2 5 2 3 5 2 3 2 7" xfId="12311"/>
    <cellStyle name="Обычный 2 2 2 2 2 5 2 3 5 2 3 2 8" xfId="12312"/>
    <cellStyle name="Обычный 2 2 2 2 2 5 2 3 5 2 3 3" xfId="12313"/>
    <cellStyle name="Обычный 2 2 2 2 2 5 2 3 5 2 3 3 2" xfId="12314"/>
    <cellStyle name="Обычный 2 2 2 2 2 5 2 3 5 2 3 3 3" xfId="12315"/>
    <cellStyle name="Обычный 2 2 2 2 2 5 2 3 5 2 3 3 4" xfId="12316"/>
    <cellStyle name="Обычный 2 2 2 2 2 5 2 3 5 2 3 3 5" xfId="12317"/>
    <cellStyle name="Обычный 2 2 2 2 2 5 2 3 5 2 3 3 6" xfId="12318"/>
    <cellStyle name="Обычный 2 2 2 2 2 5 2 3 5 2 3 3 7" xfId="12319"/>
    <cellStyle name="Обычный 2 2 2 2 2 5 2 3 5 2 3 3 8" xfId="12320"/>
    <cellStyle name="Обычный 2 2 2 2 2 5 2 3 5 2 3 4" xfId="12321"/>
    <cellStyle name="Обычный 2 2 2 2 2 5 2 3 5 2 3 4 2" xfId="12322"/>
    <cellStyle name="Обычный 2 2 2 2 2 5 2 3 5 2 3 4 3" xfId="12323"/>
    <cellStyle name="Обычный 2 2 2 2 2 5 2 3 5 2 3 4 4" xfId="12324"/>
    <cellStyle name="Обычный 2 2 2 2 2 5 2 3 5 2 3 4 5" xfId="12325"/>
    <cellStyle name="Обычный 2 2 2 2 2 5 2 3 5 2 3 4 6" xfId="12326"/>
    <cellStyle name="Обычный 2 2 2 2 2 5 2 3 5 2 3 4 7" xfId="12327"/>
    <cellStyle name="Обычный 2 2 2 2 2 5 2 3 5 2 3 4 8" xfId="12328"/>
    <cellStyle name="Обычный 2 2 2 2 2 5 2 3 5 2 3 5" xfId="12329"/>
    <cellStyle name="Обычный 2 2 2 2 2 5 2 3 5 2 3 5 2" xfId="12330"/>
    <cellStyle name="Обычный 2 2 2 2 2 5 2 3 5 2 3 5 3" xfId="12331"/>
    <cellStyle name="Обычный 2 2 2 2 2 5 2 3 5 2 3 5 4" xfId="12332"/>
    <cellStyle name="Обычный 2 2 2 2 2 5 2 3 5 2 3 5 5" xfId="12333"/>
    <cellStyle name="Обычный 2 2 2 2 2 5 2 3 5 2 3 5 6" xfId="12334"/>
    <cellStyle name="Обычный 2 2 2 2 2 5 2 3 5 2 3 5 7" xfId="12335"/>
    <cellStyle name="Обычный 2 2 2 2 2 5 2 3 5 2 3 5 8" xfId="12336"/>
    <cellStyle name="Обычный 2 2 2 2 2 5 2 3 5 2 3 6" xfId="12337"/>
    <cellStyle name="Обычный 2 2 2 2 2 5 2 3 5 2 3 6 2" xfId="12338"/>
    <cellStyle name="Обычный 2 2 2 2 2 5 2 3 5 2 3 6 3" xfId="12339"/>
    <cellStyle name="Обычный 2 2 2 2 2 5 2 3 5 2 3 6 4" xfId="12340"/>
    <cellStyle name="Обычный 2 2 2 2 2 5 2 3 5 2 3 6 5" xfId="12341"/>
    <cellStyle name="Обычный 2 2 2 2 2 5 2 3 5 2 3 6 6" xfId="12342"/>
    <cellStyle name="Обычный 2 2 2 2 2 5 2 3 5 2 3 6 7" xfId="12343"/>
    <cellStyle name="Обычный 2 2 2 2 2 5 2 3 5 2 3 6 8" xfId="12344"/>
    <cellStyle name="Обычный 2 2 2 2 2 5 2 3 5 2 3 7" xfId="12345"/>
    <cellStyle name="Обычный 2 2 2 2 2 5 2 3 5 2 3 7 2" xfId="12346"/>
    <cellStyle name="Обычный 2 2 2 2 2 5 2 3 5 2 3 7 3" xfId="12347"/>
    <cellStyle name="Обычный 2 2 2 2 2 5 2 3 5 2 3 7 4" xfId="12348"/>
    <cellStyle name="Обычный 2 2 2 2 2 5 2 3 5 2 3 7 5" xfId="12349"/>
    <cellStyle name="Обычный 2 2 2 2 2 5 2 3 5 2 3 7 6" xfId="12350"/>
    <cellStyle name="Обычный 2 2 2 2 2 5 2 3 5 2 3 7 7" xfId="12351"/>
    <cellStyle name="Обычный 2 2 2 2 2 5 2 3 5 2 3 7 8" xfId="12352"/>
    <cellStyle name="Обычный 2 2 2 2 2 5 2 3 5 2 3 8" xfId="12353"/>
    <cellStyle name="Обычный 2 2 2 2 2 5 2 3 5 2 3 8 2" xfId="12354"/>
    <cellStyle name="Обычный 2 2 2 2 2 5 2 3 5 2 3 8 3" xfId="12355"/>
    <cellStyle name="Обычный 2 2 2 2 2 5 2 3 5 2 3 8 4" xfId="12356"/>
    <cellStyle name="Обычный 2 2 2 2 2 5 2 3 5 2 3 8 5" xfId="12357"/>
    <cellStyle name="Обычный 2 2 2 2 2 5 2 3 5 2 3 8 6" xfId="12358"/>
    <cellStyle name="Обычный 2 2 2 2 2 5 2 3 5 2 3 8 7" xfId="12359"/>
    <cellStyle name="Обычный 2 2 2 2 2 5 2 3 5 2 3 8 8" xfId="12360"/>
    <cellStyle name="Обычный 2 2 2 2 2 5 2 3 5 2 3 9" xfId="12361"/>
    <cellStyle name="Обычный 2 2 2 2 2 5 2 3 5 2 4" xfId="12362"/>
    <cellStyle name="Обычный 2 2 2 2 2 5 2 3 5 2 4 2" xfId="12363"/>
    <cellStyle name="Обычный 2 2 2 2 2 5 2 3 5 2 4 3" xfId="12364"/>
    <cellStyle name="Обычный 2 2 2 2 2 5 2 3 5 2 4 4" xfId="12365"/>
    <cellStyle name="Обычный 2 2 2 2 2 5 2 3 5 2 4 5" xfId="12366"/>
    <cellStyle name="Обычный 2 2 2 2 2 5 2 3 5 2 4 6" xfId="12367"/>
    <cellStyle name="Обычный 2 2 2 2 2 5 2 3 5 2 4 7" xfId="12368"/>
    <cellStyle name="Обычный 2 2 2 2 2 5 2 3 5 2 4 8" xfId="12369"/>
    <cellStyle name="Обычный 2 2 2 2 2 5 2 3 5 2 5" xfId="12370"/>
    <cellStyle name="Обычный 2 2 2 2 2 5 2 3 5 2 5 2" xfId="12371"/>
    <cellStyle name="Обычный 2 2 2 2 2 5 2 3 5 2 5 3" xfId="12372"/>
    <cellStyle name="Обычный 2 2 2 2 2 5 2 3 5 2 5 4" xfId="12373"/>
    <cellStyle name="Обычный 2 2 2 2 2 5 2 3 5 2 5 5" xfId="12374"/>
    <cellStyle name="Обычный 2 2 2 2 2 5 2 3 5 2 5 6" xfId="12375"/>
    <cellStyle name="Обычный 2 2 2 2 2 5 2 3 5 2 5 7" xfId="12376"/>
    <cellStyle name="Обычный 2 2 2 2 2 5 2 3 5 2 5 8" xfId="12377"/>
    <cellStyle name="Обычный 2 2 2 2 2 5 2 3 5 2 6" xfId="12378"/>
    <cellStyle name="Обычный 2 2 2 2 2 5 2 3 5 2 6 2" xfId="12379"/>
    <cellStyle name="Обычный 2 2 2 2 2 5 2 3 5 2 6 3" xfId="12380"/>
    <cellStyle name="Обычный 2 2 2 2 2 5 2 3 5 2 6 4" xfId="12381"/>
    <cellStyle name="Обычный 2 2 2 2 2 5 2 3 5 2 6 5" xfId="12382"/>
    <cellStyle name="Обычный 2 2 2 2 2 5 2 3 5 2 6 6" xfId="12383"/>
    <cellStyle name="Обычный 2 2 2 2 2 5 2 3 5 2 6 7" xfId="12384"/>
    <cellStyle name="Обычный 2 2 2 2 2 5 2 3 5 2 6 8" xfId="12385"/>
    <cellStyle name="Обычный 2 2 2 2 2 5 2 3 5 2 7" xfId="12386"/>
    <cellStyle name="Обычный 2 2 2 2 2 5 2 3 5 2 7 2" xfId="12387"/>
    <cellStyle name="Обычный 2 2 2 2 2 5 2 3 5 2 7 3" xfId="12388"/>
    <cellStyle name="Обычный 2 2 2 2 2 5 2 3 5 2 7 4" xfId="12389"/>
    <cellStyle name="Обычный 2 2 2 2 2 5 2 3 5 2 7 5" xfId="12390"/>
    <cellStyle name="Обычный 2 2 2 2 2 5 2 3 5 2 7 6" xfId="12391"/>
    <cellStyle name="Обычный 2 2 2 2 2 5 2 3 5 2 7 7" xfId="12392"/>
    <cellStyle name="Обычный 2 2 2 2 2 5 2 3 5 2 7 8" xfId="12393"/>
    <cellStyle name="Обычный 2 2 2 2 2 5 2 3 5 2 8" xfId="12394"/>
    <cellStyle name="Обычный 2 2 2 2 2 5 2 3 5 2 8 2" xfId="12395"/>
    <cellStyle name="Обычный 2 2 2 2 2 5 2 3 5 2 8 3" xfId="12396"/>
    <cellStyle name="Обычный 2 2 2 2 2 5 2 3 5 2 8 4" xfId="12397"/>
    <cellStyle name="Обычный 2 2 2 2 2 5 2 3 5 2 8 5" xfId="12398"/>
    <cellStyle name="Обычный 2 2 2 2 2 5 2 3 5 2 8 6" xfId="12399"/>
    <cellStyle name="Обычный 2 2 2 2 2 5 2 3 5 2 8 7" xfId="12400"/>
    <cellStyle name="Обычный 2 2 2 2 2 5 2 3 5 2 8 8" xfId="12401"/>
    <cellStyle name="Обычный 2 2 2 2 2 5 2 3 5 2 9" xfId="12402"/>
    <cellStyle name="Обычный 2 2 2 2 2 5 2 3 5 2 9 2" xfId="12403"/>
    <cellStyle name="Обычный 2 2 2 2 2 5 2 3 5 2 9 3" xfId="12404"/>
    <cellStyle name="Обычный 2 2 2 2 2 5 2 3 5 2 9 4" xfId="12405"/>
    <cellStyle name="Обычный 2 2 2 2 2 5 2 3 5 2 9 5" xfId="12406"/>
    <cellStyle name="Обычный 2 2 2 2 2 5 2 3 5 2 9 6" xfId="12407"/>
    <cellStyle name="Обычный 2 2 2 2 2 5 2 3 5 2 9 7" xfId="12408"/>
    <cellStyle name="Обычный 2 2 2 2 2 5 2 3 5 2 9 8" xfId="12409"/>
    <cellStyle name="Обычный 2 2 2 2 2 5 2 3 5 20" xfId="12410"/>
    <cellStyle name="Обычный 2 2 2 2 2 5 2 3 5 21" xfId="12411"/>
    <cellStyle name="Обычный 2 2 2 2 2 5 2 3 5 22" xfId="12412"/>
    <cellStyle name="Обычный 2 2 2 2 2 5 2 3 5 23" xfId="12413"/>
    <cellStyle name="Обычный 2 2 2 2 2 5 2 3 5 24" xfId="12414"/>
    <cellStyle name="Обычный 2 2 2 2 2 5 2 3 5 25" xfId="12415"/>
    <cellStyle name="Обычный 2 2 2 2 2 5 2 3 5 3" xfId="12416"/>
    <cellStyle name="Обычный 2 2 2 2 2 5 2 3 5 3 10" xfId="12417"/>
    <cellStyle name="Обычный 2 2 2 2 2 5 2 3 5 3 10 2" xfId="12418"/>
    <cellStyle name="Обычный 2 2 2 2 2 5 2 3 5 3 10 3" xfId="12419"/>
    <cellStyle name="Обычный 2 2 2 2 2 5 2 3 5 3 10 4" xfId="12420"/>
    <cellStyle name="Обычный 2 2 2 2 2 5 2 3 5 3 10 5" xfId="12421"/>
    <cellStyle name="Обычный 2 2 2 2 2 5 2 3 5 3 10 6" xfId="12422"/>
    <cellStyle name="Обычный 2 2 2 2 2 5 2 3 5 3 10 7" xfId="12423"/>
    <cellStyle name="Обычный 2 2 2 2 2 5 2 3 5 3 10 8" xfId="12424"/>
    <cellStyle name="Обычный 2 2 2 2 2 5 2 3 5 3 11" xfId="12425"/>
    <cellStyle name="Обычный 2 2 2 2 2 5 2 3 5 3 12" xfId="12426"/>
    <cellStyle name="Обычный 2 2 2 2 2 5 2 3 5 3 13" xfId="12427"/>
    <cellStyle name="Обычный 2 2 2 2 2 5 2 3 5 3 14" xfId="12428"/>
    <cellStyle name="Обычный 2 2 2 2 2 5 2 3 5 3 15" xfId="12429"/>
    <cellStyle name="Обычный 2 2 2 2 2 5 2 3 5 3 16" xfId="12430"/>
    <cellStyle name="Обычный 2 2 2 2 2 5 2 3 5 3 17" xfId="12431"/>
    <cellStyle name="Обычный 2 2 2 2 2 5 2 3 5 3 18" xfId="12432"/>
    <cellStyle name="Обычный 2 2 2 2 2 5 2 3 5 3 19" xfId="12433"/>
    <cellStyle name="Обычный 2 2 2 2 2 5 2 3 5 3 2" xfId="12434"/>
    <cellStyle name="Обычный 2 2 2 2 2 5 2 3 5 3 2 10" xfId="12435"/>
    <cellStyle name="Обычный 2 2 2 2 2 5 2 3 5 3 2 11" xfId="12436"/>
    <cellStyle name="Обычный 2 2 2 2 2 5 2 3 5 3 2 12" xfId="12437"/>
    <cellStyle name="Обычный 2 2 2 2 2 5 2 3 5 3 2 13" xfId="12438"/>
    <cellStyle name="Обычный 2 2 2 2 2 5 2 3 5 3 2 14" xfId="12439"/>
    <cellStyle name="Обычный 2 2 2 2 2 5 2 3 5 3 2 15" xfId="12440"/>
    <cellStyle name="Обычный 2 2 2 2 2 5 2 3 5 3 2 16" xfId="12441"/>
    <cellStyle name="Обычный 2 2 2 2 2 5 2 3 5 3 2 17" xfId="12442"/>
    <cellStyle name="Обычный 2 2 2 2 2 5 2 3 5 3 2 18" xfId="12443"/>
    <cellStyle name="Обычный 2 2 2 2 2 5 2 3 5 3 2 19" xfId="12444"/>
    <cellStyle name="Обычный 2 2 2 2 2 5 2 3 5 3 2 2" xfId="12445"/>
    <cellStyle name="Обычный 2 2 2 2 2 5 2 3 5 3 2 2 2" xfId="12446"/>
    <cellStyle name="Обычный 2 2 2 2 2 5 2 3 5 3 2 2 3" xfId="12447"/>
    <cellStyle name="Обычный 2 2 2 2 2 5 2 3 5 3 2 2 4" xfId="12448"/>
    <cellStyle name="Обычный 2 2 2 2 2 5 2 3 5 3 2 2 5" xfId="12449"/>
    <cellStyle name="Обычный 2 2 2 2 2 5 2 3 5 3 2 2 6" xfId="12450"/>
    <cellStyle name="Обычный 2 2 2 2 2 5 2 3 5 3 2 2 7" xfId="12451"/>
    <cellStyle name="Обычный 2 2 2 2 2 5 2 3 5 3 2 2 8" xfId="12452"/>
    <cellStyle name="Обычный 2 2 2 2 2 5 2 3 5 3 2 3" xfId="12453"/>
    <cellStyle name="Обычный 2 2 2 2 2 5 2 3 5 3 2 3 2" xfId="12454"/>
    <cellStyle name="Обычный 2 2 2 2 2 5 2 3 5 3 2 3 3" xfId="12455"/>
    <cellStyle name="Обычный 2 2 2 2 2 5 2 3 5 3 2 3 4" xfId="12456"/>
    <cellStyle name="Обычный 2 2 2 2 2 5 2 3 5 3 2 3 5" xfId="12457"/>
    <cellStyle name="Обычный 2 2 2 2 2 5 2 3 5 3 2 3 6" xfId="12458"/>
    <cellStyle name="Обычный 2 2 2 2 2 5 2 3 5 3 2 3 7" xfId="12459"/>
    <cellStyle name="Обычный 2 2 2 2 2 5 2 3 5 3 2 3 8" xfId="12460"/>
    <cellStyle name="Обычный 2 2 2 2 2 5 2 3 5 3 2 4" xfId="12461"/>
    <cellStyle name="Обычный 2 2 2 2 2 5 2 3 5 3 2 4 2" xfId="12462"/>
    <cellStyle name="Обычный 2 2 2 2 2 5 2 3 5 3 2 4 3" xfId="12463"/>
    <cellStyle name="Обычный 2 2 2 2 2 5 2 3 5 3 2 4 4" xfId="12464"/>
    <cellStyle name="Обычный 2 2 2 2 2 5 2 3 5 3 2 4 5" xfId="12465"/>
    <cellStyle name="Обычный 2 2 2 2 2 5 2 3 5 3 2 4 6" xfId="12466"/>
    <cellStyle name="Обычный 2 2 2 2 2 5 2 3 5 3 2 4 7" xfId="12467"/>
    <cellStyle name="Обычный 2 2 2 2 2 5 2 3 5 3 2 4 8" xfId="12468"/>
    <cellStyle name="Обычный 2 2 2 2 2 5 2 3 5 3 2 5" xfId="12469"/>
    <cellStyle name="Обычный 2 2 2 2 2 5 2 3 5 3 2 5 2" xfId="12470"/>
    <cellStyle name="Обычный 2 2 2 2 2 5 2 3 5 3 2 5 3" xfId="12471"/>
    <cellStyle name="Обычный 2 2 2 2 2 5 2 3 5 3 2 5 4" xfId="12472"/>
    <cellStyle name="Обычный 2 2 2 2 2 5 2 3 5 3 2 5 5" xfId="12473"/>
    <cellStyle name="Обычный 2 2 2 2 2 5 2 3 5 3 2 5 6" xfId="12474"/>
    <cellStyle name="Обычный 2 2 2 2 2 5 2 3 5 3 2 5 7" xfId="12475"/>
    <cellStyle name="Обычный 2 2 2 2 2 5 2 3 5 3 2 5 8" xfId="12476"/>
    <cellStyle name="Обычный 2 2 2 2 2 5 2 3 5 3 2 6" xfId="12477"/>
    <cellStyle name="Обычный 2 2 2 2 2 5 2 3 5 3 2 6 2" xfId="12478"/>
    <cellStyle name="Обычный 2 2 2 2 2 5 2 3 5 3 2 6 3" xfId="12479"/>
    <cellStyle name="Обычный 2 2 2 2 2 5 2 3 5 3 2 6 4" xfId="12480"/>
    <cellStyle name="Обычный 2 2 2 2 2 5 2 3 5 3 2 6 5" xfId="12481"/>
    <cellStyle name="Обычный 2 2 2 2 2 5 2 3 5 3 2 6 6" xfId="12482"/>
    <cellStyle name="Обычный 2 2 2 2 2 5 2 3 5 3 2 6 7" xfId="12483"/>
    <cellStyle name="Обычный 2 2 2 2 2 5 2 3 5 3 2 6 8" xfId="12484"/>
    <cellStyle name="Обычный 2 2 2 2 2 5 2 3 5 3 2 7" xfId="12485"/>
    <cellStyle name="Обычный 2 2 2 2 2 5 2 3 5 3 2 7 2" xfId="12486"/>
    <cellStyle name="Обычный 2 2 2 2 2 5 2 3 5 3 2 7 3" xfId="12487"/>
    <cellStyle name="Обычный 2 2 2 2 2 5 2 3 5 3 2 7 4" xfId="12488"/>
    <cellStyle name="Обычный 2 2 2 2 2 5 2 3 5 3 2 7 5" xfId="12489"/>
    <cellStyle name="Обычный 2 2 2 2 2 5 2 3 5 3 2 7 6" xfId="12490"/>
    <cellStyle name="Обычный 2 2 2 2 2 5 2 3 5 3 2 7 7" xfId="12491"/>
    <cellStyle name="Обычный 2 2 2 2 2 5 2 3 5 3 2 7 8" xfId="12492"/>
    <cellStyle name="Обычный 2 2 2 2 2 5 2 3 5 3 2 8" xfId="12493"/>
    <cellStyle name="Обычный 2 2 2 2 2 5 2 3 5 3 2 8 2" xfId="12494"/>
    <cellStyle name="Обычный 2 2 2 2 2 5 2 3 5 3 2 8 3" xfId="12495"/>
    <cellStyle name="Обычный 2 2 2 2 2 5 2 3 5 3 2 8 4" xfId="12496"/>
    <cellStyle name="Обычный 2 2 2 2 2 5 2 3 5 3 2 8 5" xfId="12497"/>
    <cellStyle name="Обычный 2 2 2 2 2 5 2 3 5 3 2 8 6" xfId="12498"/>
    <cellStyle name="Обычный 2 2 2 2 2 5 2 3 5 3 2 8 7" xfId="12499"/>
    <cellStyle name="Обычный 2 2 2 2 2 5 2 3 5 3 2 8 8" xfId="12500"/>
    <cellStyle name="Обычный 2 2 2 2 2 5 2 3 5 3 2 9" xfId="12501"/>
    <cellStyle name="Обычный 2 2 2 2 2 5 2 3 5 3 20" xfId="12502"/>
    <cellStyle name="Обычный 2 2 2 2 2 5 2 3 5 3 21" xfId="12503"/>
    <cellStyle name="Обычный 2 2 2 2 2 5 2 3 5 3 3" xfId="12504"/>
    <cellStyle name="Обычный 2 2 2 2 2 5 2 3 5 3 3 10" xfId="12505"/>
    <cellStyle name="Обычный 2 2 2 2 2 5 2 3 5 3 3 11" xfId="12506"/>
    <cellStyle name="Обычный 2 2 2 2 2 5 2 3 5 3 3 12" xfId="12507"/>
    <cellStyle name="Обычный 2 2 2 2 2 5 2 3 5 3 3 13" xfId="12508"/>
    <cellStyle name="Обычный 2 2 2 2 2 5 2 3 5 3 3 14" xfId="12509"/>
    <cellStyle name="Обычный 2 2 2 2 2 5 2 3 5 3 3 15" xfId="12510"/>
    <cellStyle name="Обычный 2 2 2 2 2 5 2 3 5 3 3 16" xfId="12511"/>
    <cellStyle name="Обычный 2 2 2 2 2 5 2 3 5 3 3 17" xfId="12512"/>
    <cellStyle name="Обычный 2 2 2 2 2 5 2 3 5 3 3 18" xfId="12513"/>
    <cellStyle name="Обычный 2 2 2 2 2 5 2 3 5 3 3 2" xfId="12514"/>
    <cellStyle name="Обычный 2 2 2 2 2 5 2 3 5 3 3 2 2" xfId="12515"/>
    <cellStyle name="Обычный 2 2 2 2 2 5 2 3 5 3 3 2 3" xfId="12516"/>
    <cellStyle name="Обычный 2 2 2 2 2 5 2 3 5 3 3 2 4" xfId="12517"/>
    <cellStyle name="Обычный 2 2 2 2 2 5 2 3 5 3 3 2 5" xfId="12518"/>
    <cellStyle name="Обычный 2 2 2 2 2 5 2 3 5 3 3 2 6" xfId="12519"/>
    <cellStyle name="Обычный 2 2 2 2 2 5 2 3 5 3 3 2 7" xfId="12520"/>
    <cellStyle name="Обычный 2 2 2 2 2 5 2 3 5 3 3 2 8" xfId="12521"/>
    <cellStyle name="Обычный 2 2 2 2 2 5 2 3 5 3 3 3" xfId="12522"/>
    <cellStyle name="Обычный 2 2 2 2 2 5 2 3 5 3 3 3 2" xfId="12523"/>
    <cellStyle name="Обычный 2 2 2 2 2 5 2 3 5 3 3 3 3" xfId="12524"/>
    <cellStyle name="Обычный 2 2 2 2 2 5 2 3 5 3 3 3 4" xfId="12525"/>
    <cellStyle name="Обычный 2 2 2 2 2 5 2 3 5 3 3 3 5" xfId="12526"/>
    <cellStyle name="Обычный 2 2 2 2 2 5 2 3 5 3 3 3 6" xfId="12527"/>
    <cellStyle name="Обычный 2 2 2 2 2 5 2 3 5 3 3 3 7" xfId="12528"/>
    <cellStyle name="Обычный 2 2 2 2 2 5 2 3 5 3 3 3 8" xfId="12529"/>
    <cellStyle name="Обычный 2 2 2 2 2 5 2 3 5 3 3 4" xfId="12530"/>
    <cellStyle name="Обычный 2 2 2 2 2 5 2 3 5 3 3 4 2" xfId="12531"/>
    <cellStyle name="Обычный 2 2 2 2 2 5 2 3 5 3 3 4 3" xfId="12532"/>
    <cellStyle name="Обычный 2 2 2 2 2 5 2 3 5 3 3 4 4" xfId="12533"/>
    <cellStyle name="Обычный 2 2 2 2 2 5 2 3 5 3 3 4 5" xfId="12534"/>
    <cellStyle name="Обычный 2 2 2 2 2 5 2 3 5 3 3 4 6" xfId="12535"/>
    <cellStyle name="Обычный 2 2 2 2 2 5 2 3 5 3 3 4 7" xfId="12536"/>
    <cellStyle name="Обычный 2 2 2 2 2 5 2 3 5 3 3 4 8" xfId="12537"/>
    <cellStyle name="Обычный 2 2 2 2 2 5 2 3 5 3 3 5" xfId="12538"/>
    <cellStyle name="Обычный 2 2 2 2 2 5 2 3 5 3 3 5 2" xfId="12539"/>
    <cellStyle name="Обычный 2 2 2 2 2 5 2 3 5 3 3 5 3" xfId="12540"/>
    <cellStyle name="Обычный 2 2 2 2 2 5 2 3 5 3 3 5 4" xfId="12541"/>
    <cellStyle name="Обычный 2 2 2 2 2 5 2 3 5 3 3 5 5" xfId="12542"/>
    <cellStyle name="Обычный 2 2 2 2 2 5 2 3 5 3 3 5 6" xfId="12543"/>
    <cellStyle name="Обычный 2 2 2 2 2 5 2 3 5 3 3 5 7" xfId="12544"/>
    <cellStyle name="Обычный 2 2 2 2 2 5 2 3 5 3 3 5 8" xfId="12545"/>
    <cellStyle name="Обычный 2 2 2 2 2 5 2 3 5 3 3 6" xfId="12546"/>
    <cellStyle name="Обычный 2 2 2 2 2 5 2 3 5 3 3 6 2" xfId="12547"/>
    <cellStyle name="Обычный 2 2 2 2 2 5 2 3 5 3 3 6 3" xfId="12548"/>
    <cellStyle name="Обычный 2 2 2 2 2 5 2 3 5 3 3 6 4" xfId="12549"/>
    <cellStyle name="Обычный 2 2 2 2 2 5 2 3 5 3 3 6 5" xfId="12550"/>
    <cellStyle name="Обычный 2 2 2 2 2 5 2 3 5 3 3 6 6" xfId="12551"/>
    <cellStyle name="Обычный 2 2 2 2 2 5 2 3 5 3 3 6 7" xfId="12552"/>
    <cellStyle name="Обычный 2 2 2 2 2 5 2 3 5 3 3 6 8" xfId="12553"/>
    <cellStyle name="Обычный 2 2 2 2 2 5 2 3 5 3 3 7" xfId="12554"/>
    <cellStyle name="Обычный 2 2 2 2 2 5 2 3 5 3 3 7 2" xfId="12555"/>
    <cellStyle name="Обычный 2 2 2 2 2 5 2 3 5 3 3 7 3" xfId="12556"/>
    <cellStyle name="Обычный 2 2 2 2 2 5 2 3 5 3 3 7 4" xfId="12557"/>
    <cellStyle name="Обычный 2 2 2 2 2 5 2 3 5 3 3 7 5" xfId="12558"/>
    <cellStyle name="Обычный 2 2 2 2 2 5 2 3 5 3 3 7 6" xfId="12559"/>
    <cellStyle name="Обычный 2 2 2 2 2 5 2 3 5 3 3 7 7" xfId="12560"/>
    <cellStyle name="Обычный 2 2 2 2 2 5 2 3 5 3 3 7 8" xfId="12561"/>
    <cellStyle name="Обычный 2 2 2 2 2 5 2 3 5 3 3 8" xfId="12562"/>
    <cellStyle name="Обычный 2 2 2 2 2 5 2 3 5 3 3 8 2" xfId="12563"/>
    <cellStyle name="Обычный 2 2 2 2 2 5 2 3 5 3 3 8 3" xfId="12564"/>
    <cellStyle name="Обычный 2 2 2 2 2 5 2 3 5 3 3 8 4" xfId="12565"/>
    <cellStyle name="Обычный 2 2 2 2 2 5 2 3 5 3 3 8 5" xfId="12566"/>
    <cellStyle name="Обычный 2 2 2 2 2 5 2 3 5 3 3 8 6" xfId="12567"/>
    <cellStyle name="Обычный 2 2 2 2 2 5 2 3 5 3 3 8 7" xfId="12568"/>
    <cellStyle name="Обычный 2 2 2 2 2 5 2 3 5 3 3 8 8" xfId="12569"/>
    <cellStyle name="Обычный 2 2 2 2 2 5 2 3 5 3 3 9" xfId="12570"/>
    <cellStyle name="Обычный 2 2 2 2 2 5 2 3 5 3 4" xfId="12571"/>
    <cellStyle name="Обычный 2 2 2 2 2 5 2 3 5 3 4 2" xfId="12572"/>
    <cellStyle name="Обычный 2 2 2 2 2 5 2 3 5 3 4 3" xfId="12573"/>
    <cellStyle name="Обычный 2 2 2 2 2 5 2 3 5 3 4 4" xfId="12574"/>
    <cellStyle name="Обычный 2 2 2 2 2 5 2 3 5 3 4 5" xfId="12575"/>
    <cellStyle name="Обычный 2 2 2 2 2 5 2 3 5 3 4 6" xfId="12576"/>
    <cellStyle name="Обычный 2 2 2 2 2 5 2 3 5 3 4 7" xfId="12577"/>
    <cellStyle name="Обычный 2 2 2 2 2 5 2 3 5 3 4 8" xfId="12578"/>
    <cellStyle name="Обычный 2 2 2 2 2 5 2 3 5 3 5" xfId="12579"/>
    <cellStyle name="Обычный 2 2 2 2 2 5 2 3 5 3 5 2" xfId="12580"/>
    <cellStyle name="Обычный 2 2 2 2 2 5 2 3 5 3 5 3" xfId="12581"/>
    <cellStyle name="Обычный 2 2 2 2 2 5 2 3 5 3 5 4" xfId="12582"/>
    <cellStyle name="Обычный 2 2 2 2 2 5 2 3 5 3 5 5" xfId="12583"/>
    <cellStyle name="Обычный 2 2 2 2 2 5 2 3 5 3 5 6" xfId="12584"/>
    <cellStyle name="Обычный 2 2 2 2 2 5 2 3 5 3 5 7" xfId="12585"/>
    <cellStyle name="Обычный 2 2 2 2 2 5 2 3 5 3 5 8" xfId="12586"/>
    <cellStyle name="Обычный 2 2 2 2 2 5 2 3 5 3 6" xfId="12587"/>
    <cellStyle name="Обычный 2 2 2 2 2 5 2 3 5 3 6 2" xfId="12588"/>
    <cellStyle name="Обычный 2 2 2 2 2 5 2 3 5 3 6 3" xfId="12589"/>
    <cellStyle name="Обычный 2 2 2 2 2 5 2 3 5 3 6 4" xfId="12590"/>
    <cellStyle name="Обычный 2 2 2 2 2 5 2 3 5 3 6 5" xfId="12591"/>
    <cellStyle name="Обычный 2 2 2 2 2 5 2 3 5 3 6 6" xfId="12592"/>
    <cellStyle name="Обычный 2 2 2 2 2 5 2 3 5 3 6 7" xfId="12593"/>
    <cellStyle name="Обычный 2 2 2 2 2 5 2 3 5 3 6 8" xfId="12594"/>
    <cellStyle name="Обычный 2 2 2 2 2 5 2 3 5 3 7" xfId="12595"/>
    <cellStyle name="Обычный 2 2 2 2 2 5 2 3 5 3 7 2" xfId="12596"/>
    <cellStyle name="Обычный 2 2 2 2 2 5 2 3 5 3 7 3" xfId="12597"/>
    <cellStyle name="Обычный 2 2 2 2 2 5 2 3 5 3 7 4" xfId="12598"/>
    <cellStyle name="Обычный 2 2 2 2 2 5 2 3 5 3 7 5" xfId="12599"/>
    <cellStyle name="Обычный 2 2 2 2 2 5 2 3 5 3 7 6" xfId="12600"/>
    <cellStyle name="Обычный 2 2 2 2 2 5 2 3 5 3 7 7" xfId="12601"/>
    <cellStyle name="Обычный 2 2 2 2 2 5 2 3 5 3 7 8" xfId="12602"/>
    <cellStyle name="Обычный 2 2 2 2 2 5 2 3 5 3 8" xfId="12603"/>
    <cellStyle name="Обычный 2 2 2 2 2 5 2 3 5 3 8 2" xfId="12604"/>
    <cellStyle name="Обычный 2 2 2 2 2 5 2 3 5 3 8 3" xfId="12605"/>
    <cellStyle name="Обычный 2 2 2 2 2 5 2 3 5 3 8 4" xfId="12606"/>
    <cellStyle name="Обычный 2 2 2 2 2 5 2 3 5 3 8 5" xfId="12607"/>
    <cellStyle name="Обычный 2 2 2 2 2 5 2 3 5 3 8 6" xfId="12608"/>
    <cellStyle name="Обычный 2 2 2 2 2 5 2 3 5 3 8 7" xfId="12609"/>
    <cellStyle name="Обычный 2 2 2 2 2 5 2 3 5 3 8 8" xfId="12610"/>
    <cellStyle name="Обычный 2 2 2 2 2 5 2 3 5 3 9" xfId="12611"/>
    <cellStyle name="Обычный 2 2 2 2 2 5 2 3 5 3 9 2" xfId="12612"/>
    <cellStyle name="Обычный 2 2 2 2 2 5 2 3 5 3 9 3" xfId="12613"/>
    <cellStyle name="Обычный 2 2 2 2 2 5 2 3 5 3 9 4" xfId="12614"/>
    <cellStyle name="Обычный 2 2 2 2 2 5 2 3 5 3 9 5" xfId="12615"/>
    <cellStyle name="Обычный 2 2 2 2 2 5 2 3 5 3 9 6" xfId="12616"/>
    <cellStyle name="Обычный 2 2 2 2 2 5 2 3 5 3 9 7" xfId="12617"/>
    <cellStyle name="Обычный 2 2 2 2 2 5 2 3 5 3 9 8" xfId="12618"/>
    <cellStyle name="Обычный 2 2 2 2 2 5 2 3 5 4" xfId="12619"/>
    <cellStyle name="Обычный 2 2 2 2 2 5 2 3 5 4 10" xfId="12620"/>
    <cellStyle name="Обычный 2 2 2 2 2 5 2 3 5 4 11" xfId="12621"/>
    <cellStyle name="Обычный 2 2 2 2 2 5 2 3 5 4 12" xfId="12622"/>
    <cellStyle name="Обычный 2 2 2 2 2 5 2 3 5 4 13" xfId="12623"/>
    <cellStyle name="Обычный 2 2 2 2 2 5 2 3 5 4 14" xfId="12624"/>
    <cellStyle name="Обычный 2 2 2 2 2 5 2 3 5 4 15" xfId="12625"/>
    <cellStyle name="Обычный 2 2 2 2 2 5 2 3 5 4 16" xfId="12626"/>
    <cellStyle name="Обычный 2 2 2 2 2 5 2 3 5 4 17" xfId="12627"/>
    <cellStyle name="Обычный 2 2 2 2 2 5 2 3 5 4 18" xfId="12628"/>
    <cellStyle name="Обычный 2 2 2 2 2 5 2 3 5 4 19" xfId="12629"/>
    <cellStyle name="Обычный 2 2 2 2 2 5 2 3 5 4 2" xfId="12630"/>
    <cellStyle name="Обычный 2 2 2 2 2 5 2 3 5 4 2 2" xfId="12631"/>
    <cellStyle name="Обычный 2 2 2 2 2 5 2 3 5 4 2 3" xfId="12632"/>
    <cellStyle name="Обычный 2 2 2 2 2 5 2 3 5 4 2 4" xfId="12633"/>
    <cellStyle name="Обычный 2 2 2 2 2 5 2 3 5 4 2 5" xfId="12634"/>
    <cellStyle name="Обычный 2 2 2 2 2 5 2 3 5 4 2 6" xfId="12635"/>
    <cellStyle name="Обычный 2 2 2 2 2 5 2 3 5 4 2 7" xfId="12636"/>
    <cellStyle name="Обычный 2 2 2 2 2 5 2 3 5 4 2 8" xfId="12637"/>
    <cellStyle name="Обычный 2 2 2 2 2 5 2 3 5 4 2 9" xfId="12638"/>
    <cellStyle name="Обычный 2 2 2 2 2 5 2 3 5 4 3" xfId="12639"/>
    <cellStyle name="Обычный 2 2 2 2 2 5 2 3 5 4 3 2" xfId="12640"/>
    <cellStyle name="Обычный 2 2 2 2 2 5 2 3 5 4 3 3" xfId="12641"/>
    <cellStyle name="Обычный 2 2 2 2 2 5 2 3 5 4 3 4" xfId="12642"/>
    <cellStyle name="Обычный 2 2 2 2 2 5 2 3 5 4 3 5" xfId="12643"/>
    <cellStyle name="Обычный 2 2 2 2 2 5 2 3 5 4 3 6" xfId="12644"/>
    <cellStyle name="Обычный 2 2 2 2 2 5 2 3 5 4 3 7" xfId="12645"/>
    <cellStyle name="Обычный 2 2 2 2 2 5 2 3 5 4 3 8" xfId="12646"/>
    <cellStyle name="Обычный 2 2 2 2 2 5 2 3 5 4 4" xfId="12647"/>
    <cellStyle name="Обычный 2 2 2 2 2 5 2 3 5 4 4 2" xfId="12648"/>
    <cellStyle name="Обычный 2 2 2 2 2 5 2 3 5 4 4 3" xfId="12649"/>
    <cellStyle name="Обычный 2 2 2 2 2 5 2 3 5 4 4 4" xfId="12650"/>
    <cellStyle name="Обычный 2 2 2 2 2 5 2 3 5 4 4 5" xfId="12651"/>
    <cellStyle name="Обычный 2 2 2 2 2 5 2 3 5 4 4 6" xfId="12652"/>
    <cellStyle name="Обычный 2 2 2 2 2 5 2 3 5 4 4 7" xfId="12653"/>
    <cellStyle name="Обычный 2 2 2 2 2 5 2 3 5 4 4 8" xfId="12654"/>
    <cellStyle name="Обычный 2 2 2 2 2 5 2 3 5 4 5" xfId="12655"/>
    <cellStyle name="Обычный 2 2 2 2 2 5 2 3 5 4 5 2" xfId="12656"/>
    <cellStyle name="Обычный 2 2 2 2 2 5 2 3 5 4 5 3" xfId="12657"/>
    <cellStyle name="Обычный 2 2 2 2 2 5 2 3 5 4 5 4" xfId="12658"/>
    <cellStyle name="Обычный 2 2 2 2 2 5 2 3 5 4 5 5" xfId="12659"/>
    <cellStyle name="Обычный 2 2 2 2 2 5 2 3 5 4 5 6" xfId="12660"/>
    <cellStyle name="Обычный 2 2 2 2 2 5 2 3 5 4 5 7" xfId="12661"/>
    <cellStyle name="Обычный 2 2 2 2 2 5 2 3 5 4 5 8" xfId="12662"/>
    <cellStyle name="Обычный 2 2 2 2 2 5 2 3 5 4 6" xfId="12663"/>
    <cellStyle name="Обычный 2 2 2 2 2 5 2 3 5 4 6 2" xfId="12664"/>
    <cellStyle name="Обычный 2 2 2 2 2 5 2 3 5 4 6 3" xfId="12665"/>
    <cellStyle name="Обычный 2 2 2 2 2 5 2 3 5 4 6 4" xfId="12666"/>
    <cellStyle name="Обычный 2 2 2 2 2 5 2 3 5 4 6 5" xfId="12667"/>
    <cellStyle name="Обычный 2 2 2 2 2 5 2 3 5 4 6 6" xfId="12668"/>
    <cellStyle name="Обычный 2 2 2 2 2 5 2 3 5 4 6 7" xfId="12669"/>
    <cellStyle name="Обычный 2 2 2 2 2 5 2 3 5 4 6 8" xfId="12670"/>
    <cellStyle name="Обычный 2 2 2 2 2 5 2 3 5 4 7" xfId="12671"/>
    <cellStyle name="Обычный 2 2 2 2 2 5 2 3 5 4 7 2" xfId="12672"/>
    <cellStyle name="Обычный 2 2 2 2 2 5 2 3 5 4 7 3" xfId="12673"/>
    <cellStyle name="Обычный 2 2 2 2 2 5 2 3 5 4 7 4" xfId="12674"/>
    <cellStyle name="Обычный 2 2 2 2 2 5 2 3 5 4 7 5" xfId="12675"/>
    <cellStyle name="Обычный 2 2 2 2 2 5 2 3 5 4 7 6" xfId="12676"/>
    <cellStyle name="Обычный 2 2 2 2 2 5 2 3 5 4 7 7" xfId="12677"/>
    <cellStyle name="Обычный 2 2 2 2 2 5 2 3 5 4 7 8" xfId="12678"/>
    <cellStyle name="Обычный 2 2 2 2 2 5 2 3 5 4 8" xfId="12679"/>
    <cellStyle name="Обычный 2 2 2 2 2 5 2 3 5 4 8 2" xfId="12680"/>
    <cellStyle name="Обычный 2 2 2 2 2 5 2 3 5 4 8 3" xfId="12681"/>
    <cellStyle name="Обычный 2 2 2 2 2 5 2 3 5 4 8 4" xfId="12682"/>
    <cellStyle name="Обычный 2 2 2 2 2 5 2 3 5 4 8 5" xfId="12683"/>
    <cellStyle name="Обычный 2 2 2 2 2 5 2 3 5 4 8 6" xfId="12684"/>
    <cellStyle name="Обычный 2 2 2 2 2 5 2 3 5 4 8 7" xfId="12685"/>
    <cellStyle name="Обычный 2 2 2 2 2 5 2 3 5 4 8 8" xfId="12686"/>
    <cellStyle name="Обычный 2 2 2 2 2 5 2 3 5 4 9" xfId="12687"/>
    <cellStyle name="Обычный 2 2 2 2 2 5 2 3 5 5" xfId="12688"/>
    <cellStyle name="Обычный 2 2 2 2 2 5 2 3 5 5 10" xfId="12689"/>
    <cellStyle name="Обычный 2 2 2 2 2 5 2 3 5 5 11" xfId="12690"/>
    <cellStyle name="Обычный 2 2 2 2 2 5 2 3 5 5 12" xfId="12691"/>
    <cellStyle name="Обычный 2 2 2 2 2 5 2 3 5 5 13" xfId="12692"/>
    <cellStyle name="Обычный 2 2 2 2 2 5 2 3 5 5 14" xfId="12693"/>
    <cellStyle name="Обычный 2 2 2 2 2 5 2 3 5 5 15" xfId="12694"/>
    <cellStyle name="Обычный 2 2 2 2 2 5 2 3 5 5 16" xfId="12695"/>
    <cellStyle name="Обычный 2 2 2 2 2 5 2 3 5 5 17" xfId="12696"/>
    <cellStyle name="Обычный 2 2 2 2 2 5 2 3 5 5 18" xfId="12697"/>
    <cellStyle name="Обычный 2 2 2 2 2 5 2 3 5 5 19" xfId="12698"/>
    <cellStyle name="Обычный 2 2 2 2 2 5 2 3 5 5 2" xfId="12699"/>
    <cellStyle name="Обычный 2 2 2 2 2 5 2 3 5 5 2 2" xfId="12700"/>
    <cellStyle name="Обычный 2 2 2 2 2 5 2 3 5 5 2 3" xfId="12701"/>
    <cellStyle name="Обычный 2 2 2 2 2 5 2 3 5 5 2 4" xfId="12702"/>
    <cellStyle name="Обычный 2 2 2 2 2 5 2 3 5 5 2 5" xfId="12703"/>
    <cellStyle name="Обычный 2 2 2 2 2 5 2 3 5 5 2 6" xfId="12704"/>
    <cellStyle name="Обычный 2 2 2 2 2 5 2 3 5 5 2 7" xfId="12705"/>
    <cellStyle name="Обычный 2 2 2 2 2 5 2 3 5 5 2 8" xfId="12706"/>
    <cellStyle name="Обычный 2 2 2 2 2 5 2 3 5 5 3" xfId="12707"/>
    <cellStyle name="Обычный 2 2 2 2 2 5 2 3 5 5 3 2" xfId="12708"/>
    <cellStyle name="Обычный 2 2 2 2 2 5 2 3 5 5 3 3" xfId="12709"/>
    <cellStyle name="Обычный 2 2 2 2 2 5 2 3 5 5 3 4" xfId="12710"/>
    <cellStyle name="Обычный 2 2 2 2 2 5 2 3 5 5 3 5" xfId="12711"/>
    <cellStyle name="Обычный 2 2 2 2 2 5 2 3 5 5 3 6" xfId="12712"/>
    <cellStyle name="Обычный 2 2 2 2 2 5 2 3 5 5 3 7" xfId="12713"/>
    <cellStyle name="Обычный 2 2 2 2 2 5 2 3 5 5 3 8" xfId="12714"/>
    <cellStyle name="Обычный 2 2 2 2 2 5 2 3 5 5 4" xfId="12715"/>
    <cellStyle name="Обычный 2 2 2 2 2 5 2 3 5 5 4 2" xfId="12716"/>
    <cellStyle name="Обычный 2 2 2 2 2 5 2 3 5 5 4 3" xfId="12717"/>
    <cellStyle name="Обычный 2 2 2 2 2 5 2 3 5 5 4 4" xfId="12718"/>
    <cellStyle name="Обычный 2 2 2 2 2 5 2 3 5 5 4 5" xfId="12719"/>
    <cellStyle name="Обычный 2 2 2 2 2 5 2 3 5 5 4 6" xfId="12720"/>
    <cellStyle name="Обычный 2 2 2 2 2 5 2 3 5 5 4 7" xfId="12721"/>
    <cellStyle name="Обычный 2 2 2 2 2 5 2 3 5 5 4 8" xfId="12722"/>
    <cellStyle name="Обычный 2 2 2 2 2 5 2 3 5 5 5" xfId="12723"/>
    <cellStyle name="Обычный 2 2 2 2 2 5 2 3 5 5 5 2" xfId="12724"/>
    <cellStyle name="Обычный 2 2 2 2 2 5 2 3 5 5 5 3" xfId="12725"/>
    <cellStyle name="Обычный 2 2 2 2 2 5 2 3 5 5 5 4" xfId="12726"/>
    <cellStyle name="Обычный 2 2 2 2 2 5 2 3 5 5 5 5" xfId="12727"/>
    <cellStyle name="Обычный 2 2 2 2 2 5 2 3 5 5 5 6" xfId="12728"/>
    <cellStyle name="Обычный 2 2 2 2 2 5 2 3 5 5 5 7" xfId="12729"/>
    <cellStyle name="Обычный 2 2 2 2 2 5 2 3 5 5 5 8" xfId="12730"/>
    <cellStyle name="Обычный 2 2 2 2 2 5 2 3 5 5 6" xfId="12731"/>
    <cellStyle name="Обычный 2 2 2 2 2 5 2 3 5 5 6 2" xfId="12732"/>
    <cellStyle name="Обычный 2 2 2 2 2 5 2 3 5 5 6 3" xfId="12733"/>
    <cellStyle name="Обычный 2 2 2 2 2 5 2 3 5 5 6 4" xfId="12734"/>
    <cellStyle name="Обычный 2 2 2 2 2 5 2 3 5 5 6 5" xfId="12735"/>
    <cellStyle name="Обычный 2 2 2 2 2 5 2 3 5 5 6 6" xfId="12736"/>
    <cellStyle name="Обычный 2 2 2 2 2 5 2 3 5 5 6 7" xfId="12737"/>
    <cellStyle name="Обычный 2 2 2 2 2 5 2 3 5 5 6 8" xfId="12738"/>
    <cellStyle name="Обычный 2 2 2 2 2 5 2 3 5 5 7" xfId="12739"/>
    <cellStyle name="Обычный 2 2 2 2 2 5 2 3 5 5 7 2" xfId="12740"/>
    <cellStyle name="Обычный 2 2 2 2 2 5 2 3 5 5 7 3" xfId="12741"/>
    <cellStyle name="Обычный 2 2 2 2 2 5 2 3 5 5 7 4" xfId="12742"/>
    <cellStyle name="Обычный 2 2 2 2 2 5 2 3 5 5 7 5" xfId="12743"/>
    <cellStyle name="Обычный 2 2 2 2 2 5 2 3 5 5 7 6" xfId="12744"/>
    <cellStyle name="Обычный 2 2 2 2 2 5 2 3 5 5 7 7" xfId="12745"/>
    <cellStyle name="Обычный 2 2 2 2 2 5 2 3 5 5 7 8" xfId="12746"/>
    <cellStyle name="Обычный 2 2 2 2 2 5 2 3 5 5 8" xfId="12747"/>
    <cellStyle name="Обычный 2 2 2 2 2 5 2 3 5 5 8 2" xfId="12748"/>
    <cellStyle name="Обычный 2 2 2 2 2 5 2 3 5 5 8 3" xfId="12749"/>
    <cellStyle name="Обычный 2 2 2 2 2 5 2 3 5 5 8 4" xfId="12750"/>
    <cellStyle name="Обычный 2 2 2 2 2 5 2 3 5 5 8 5" xfId="12751"/>
    <cellStyle name="Обычный 2 2 2 2 2 5 2 3 5 5 8 6" xfId="12752"/>
    <cellStyle name="Обычный 2 2 2 2 2 5 2 3 5 5 8 7" xfId="12753"/>
    <cellStyle name="Обычный 2 2 2 2 2 5 2 3 5 5 8 8" xfId="12754"/>
    <cellStyle name="Обычный 2 2 2 2 2 5 2 3 5 5 9" xfId="12755"/>
    <cellStyle name="Обычный 2 2 2 2 2 5 2 3 5 6" xfId="12756"/>
    <cellStyle name="Обычный 2 2 2 2 2 5 2 3 5 6 2" xfId="12757"/>
    <cellStyle name="Обычный 2 2 2 2 2 5 2 3 5 6 3" xfId="12758"/>
    <cellStyle name="Обычный 2 2 2 2 2 5 2 3 5 6 4" xfId="12759"/>
    <cellStyle name="Обычный 2 2 2 2 2 5 2 3 5 6 5" xfId="12760"/>
    <cellStyle name="Обычный 2 2 2 2 2 5 2 3 5 6 6" xfId="12761"/>
    <cellStyle name="Обычный 2 2 2 2 2 5 2 3 5 6 7" xfId="12762"/>
    <cellStyle name="Обычный 2 2 2 2 2 5 2 3 5 6 8" xfId="12763"/>
    <cellStyle name="Обычный 2 2 2 2 2 5 2 3 5 6 9" xfId="12764"/>
    <cellStyle name="Обычный 2 2 2 2 2 5 2 3 5 7" xfId="12765"/>
    <cellStyle name="Обычный 2 2 2 2 2 5 2 3 5 7 2" xfId="12766"/>
    <cellStyle name="Обычный 2 2 2 2 2 5 2 3 5 7 3" xfId="12767"/>
    <cellStyle name="Обычный 2 2 2 2 2 5 2 3 5 7 4" xfId="12768"/>
    <cellStyle name="Обычный 2 2 2 2 2 5 2 3 5 7 5" xfId="12769"/>
    <cellStyle name="Обычный 2 2 2 2 2 5 2 3 5 7 6" xfId="12770"/>
    <cellStyle name="Обычный 2 2 2 2 2 5 2 3 5 7 7" xfId="12771"/>
    <cellStyle name="Обычный 2 2 2 2 2 5 2 3 5 7 8" xfId="12772"/>
    <cellStyle name="Обычный 2 2 2 2 2 5 2 3 5 8" xfId="12773"/>
    <cellStyle name="Обычный 2 2 2 2 2 5 2 3 5 8 2" xfId="12774"/>
    <cellStyle name="Обычный 2 2 2 2 2 5 2 3 5 8 3" xfId="12775"/>
    <cellStyle name="Обычный 2 2 2 2 2 5 2 3 5 8 4" xfId="12776"/>
    <cellStyle name="Обычный 2 2 2 2 2 5 2 3 5 8 5" xfId="12777"/>
    <cellStyle name="Обычный 2 2 2 2 2 5 2 3 5 8 6" xfId="12778"/>
    <cellStyle name="Обычный 2 2 2 2 2 5 2 3 5 8 7" xfId="12779"/>
    <cellStyle name="Обычный 2 2 2 2 2 5 2 3 5 8 8" xfId="12780"/>
    <cellStyle name="Обычный 2 2 2 2 2 5 2 3 5 9" xfId="12781"/>
    <cellStyle name="Обычный 2 2 2 2 2 5 2 3 5 9 2" xfId="12782"/>
    <cellStyle name="Обычный 2 2 2 2 2 5 2 3 5 9 3" xfId="12783"/>
    <cellStyle name="Обычный 2 2 2 2 2 5 2 3 5 9 4" xfId="12784"/>
    <cellStyle name="Обычный 2 2 2 2 2 5 2 3 5 9 5" xfId="12785"/>
    <cellStyle name="Обычный 2 2 2 2 2 5 2 3 5 9 6" xfId="12786"/>
    <cellStyle name="Обычный 2 2 2 2 2 5 2 3 5 9 7" xfId="12787"/>
    <cellStyle name="Обычный 2 2 2 2 2 5 2 3 5 9 8" xfId="12788"/>
    <cellStyle name="Обычный 2 2 2 2 2 5 2 3 6" xfId="12789"/>
    <cellStyle name="Обычный 2 2 2 2 2 5 2 3 6 10" xfId="12790"/>
    <cellStyle name="Обычный 2 2 2 2 2 5 2 3 6 11" xfId="12791"/>
    <cellStyle name="Обычный 2 2 2 2 2 5 2 3 6 12" xfId="12792"/>
    <cellStyle name="Обычный 2 2 2 2 2 5 2 3 6 13" xfId="12793"/>
    <cellStyle name="Обычный 2 2 2 2 2 5 2 3 6 14" xfId="12794"/>
    <cellStyle name="Обычный 2 2 2 2 2 5 2 3 6 15" xfId="12795"/>
    <cellStyle name="Обычный 2 2 2 2 2 5 2 3 6 16" xfId="12796"/>
    <cellStyle name="Обычный 2 2 2 2 2 5 2 3 6 17" xfId="12797"/>
    <cellStyle name="Обычный 2 2 2 2 2 5 2 3 6 18" xfId="12798"/>
    <cellStyle name="Обычный 2 2 2 2 2 5 2 3 6 19" xfId="12799"/>
    <cellStyle name="Обычный 2 2 2 2 2 5 2 3 6 2" xfId="12800"/>
    <cellStyle name="Обычный 2 2 2 2 2 5 2 3 6 2 2" xfId="12801"/>
    <cellStyle name="Обычный 2 2 2 2 2 5 2 3 6 2 3" xfId="12802"/>
    <cellStyle name="Обычный 2 2 2 2 2 5 2 3 6 2 4" xfId="12803"/>
    <cellStyle name="Обычный 2 2 2 2 2 5 2 3 6 2 5" xfId="12804"/>
    <cellStyle name="Обычный 2 2 2 2 2 5 2 3 6 2 6" xfId="12805"/>
    <cellStyle name="Обычный 2 2 2 2 2 5 2 3 6 2 7" xfId="12806"/>
    <cellStyle name="Обычный 2 2 2 2 2 5 2 3 6 2 8" xfId="12807"/>
    <cellStyle name="Обычный 2 2 2 2 2 5 2 3 6 2 9" xfId="12808"/>
    <cellStyle name="Обычный 2 2 2 2 2 5 2 3 6 3" xfId="12809"/>
    <cellStyle name="Обычный 2 2 2 2 2 5 2 3 6 3 2" xfId="12810"/>
    <cellStyle name="Обычный 2 2 2 2 2 5 2 3 6 3 3" xfId="12811"/>
    <cellStyle name="Обычный 2 2 2 2 2 5 2 3 6 3 4" xfId="12812"/>
    <cellStyle name="Обычный 2 2 2 2 2 5 2 3 6 3 5" xfId="12813"/>
    <cellStyle name="Обычный 2 2 2 2 2 5 2 3 6 3 6" xfId="12814"/>
    <cellStyle name="Обычный 2 2 2 2 2 5 2 3 6 3 7" xfId="12815"/>
    <cellStyle name="Обычный 2 2 2 2 2 5 2 3 6 3 8" xfId="12816"/>
    <cellStyle name="Обычный 2 2 2 2 2 5 2 3 6 4" xfId="12817"/>
    <cellStyle name="Обычный 2 2 2 2 2 5 2 3 6 4 2" xfId="12818"/>
    <cellStyle name="Обычный 2 2 2 2 2 5 2 3 6 4 3" xfId="12819"/>
    <cellStyle name="Обычный 2 2 2 2 2 5 2 3 6 4 4" xfId="12820"/>
    <cellStyle name="Обычный 2 2 2 2 2 5 2 3 6 4 5" xfId="12821"/>
    <cellStyle name="Обычный 2 2 2 2 2 5 2 3 6 4 6" xfId="12822"/>
    <cellStyle name="Обычный 2 2 2 2 2 5 2 3 6 4 7" xfId="12823"/>
    <cellStyle name="Обычный 2 2 2 2 2 5 2 3 6 4 8" xfId="12824"/>
    <cellStyle name="Обычный 2 2 2 2 2 5 2 3 6 5" xfId="12825"/>
    <cellStyle name="Обычный 2 2 2 2 2 5 2 3 6 5 2" xfId="12826"/>
    <cellStyle name="Обычный 2 2 2 2 2 5 2 3 6 5 3" xfId="12827"/>
    <cellStyle name="Обычный 2 2 2 2 2 5 2 3 6 5 4" xfId="12828"/>
    <cellStyle name="Обычный 2 2 2 2 2 5 2 3 6 5 5" xfId="12829"/>
    <cellStyle name="Обычный 2 2 2 2 2 5 2 3 6 5 6" xfId="12830"/>
    <cellStyle name="Обычный 2 2 2 2 2 5 2 3 6 5 7" xfId="12831"/>
    <cellStyle name="Обычный 2 2 2 2 2 5 2 3 6 5 8" xfId="12832"/>
    <cellStyle name="Обычный 2 2 2 2 2 5 2 3 6 6" xfId="12833"/>
    <cellStyle name="Обычный 2 2 2 2 2 5 2 3 6 6 2" xfId="12834"/>
    <cellStyle name="Обычный 2 2 2 2 2 5 2 3 6 6 3" xfId="12835"/>
    <cellStyle name="Обычный 2 2 2 2 2 5 2 3 6 6 4" xfId="12836"/>
    <cellStyle name="Обычный 2 2 2 2 2 5 2 3 6 6 5" xfId="12837"/>
    <cellStyle name="Обычный 2 2 2 2 2 5 2 3 6 6 6" xfId="12838"/>
    <cellStyle name="Обычный 2 2 2 2 2 5 2 3 6 6 7" xfId="12839"/>
    <cellStyle name="Обычный 2 2 2 2 2 5 2 3 6 6 8" xfId="12840"/>
    <cellStyle name="Обычный 2 2 2 2 2 5 2 3 6 7" xfId="12841"/>
    <cellStyle name="Обычный 2 2 2 2 2 5 2 3 6 7 2" xfId="12842"/>
    <cellStyle name="Обычный 2 2 2 2 2 5 2 3 6 7 3" xfId="12843"/>
    <cellStyle name="Обычный 2 2 2 2 2 5 2 3 6 7 4" xfId="12844"/>
    <cellStyle name="Обычный 2 2 2 2 2 5 2 3 6 7 5" xfId="12845"/>
    <cellStyle name="Обычный 2 2 2 2 2 5 2 3 6 7 6" xfId="12846"/>
    <cellStyle name="Обычный 2 2 2 2 2 5 2 3 6 7 7" xfId="12847"/>
    <cellStyle name="Обычный 2 2 2 2 2 5 2 3 6 7 8" xfId="12848"/>
    <cellStyle name="Обычный 2 2 2 2 2 5 2 3 6 8" xfId="12849"/>
    <cellStyle name="Обычный 2 2 2 2 2 5 2 3 6 8 2" xfId="12850"/>
    <cellStyle name="Обычный 2 2 2 2 2 5 2 3 6 8 3" xfId="12851"/>
    <cellStyle name="Обычный 2 2 2 2 2 5 2 3 6 8 4" xfId="12852"/>
    <cellStyle name="Обычный 2 2 2 2 2 5 2 3 6 8 5" xfId="12853"/>
    <cellStyle name="Обычный 2 2 2 2 2 5 2 3 6 8 6" xfId="12854"/>
    <cellStyle name="Обычный 2 2 2 2 2 5 2 3 6 8 7" xfId="12855"/>
    <cellStyle name="Обычный 2 2 2 2 2 5 2 3 6 8 8" xfId="12856"/>
    <cellStyle name="Обычный 2 2 2 2 2 5 2 3 6 9" xfId="12857"/>
    <cellStyle name="Обычный 2 2 2 2 2 5 2 3 7" xfId="12858"/>
    <cellStyle name="Обычный 2 2 2 2 2 5 2 3 7 10" xfId="12859"/>
    <cellStyle name="Обычный 2 2 2 2 2 5 2 3 7 11" xfId="12860"/>
    <cellStyle name="Обычный 2 2 2 2 2 5 2 3 7 12" xfId="12861"/>
    <cellStyle name="Обычный 2 2 2 2 2 5 2 3 7 13" xfId="12862"/>
    <cellStyle name="Обычный 2 2 2 2 2 5 2 3 7 14" xfId="12863"/>
    <cellStyle name="Обычный 2 2 2 2 2 5 2 3 7 15" xfId="12864"/>
    <cellStyle name="Обычный 2 2 2 2 2 5 2 3 7 16" xfId="12865"/>
    <cellStyle name="Обычный 2 2 2 2 2 5 2 3 7 17" xfId="12866"/>
    <cellStyle name="Обычный 2 2 2 2 2 5 2 3 7 18" xfId="12867"/>
    <cellStyle name="Обычный 2 2 2 2 2 5 2 3 7 19" xfId="12868"/>
    <cellStyle name="Обычный 2 2 2 2 2 5 2 3 7 2" xfId="12869"/>
    <cellStyle name="Обычный 2 2 2 2 2 5 2 3 7 2 2" xfId="12870"/>
    <cellStyle name="Обычный 2 2 2 2 2 5 2 3 7 2 3" xfId="12871"/>
    <cellStyle name="Обычный 2 2 2 2 2 5 2 3 7 2 4" xfId="12872"/>
    <cellStyle name="Обычный 2 2 2 2 2 5 2 3 7 2 5" xfId="12873"/>
    <cellStyle name="Обычный 2 2 2 2 2 5 2 3 7 2 6" xfId="12874"/>
    <cellStyle name="Обычный 2 2 2 2 2 5 2 3 7 2 7" xfId="12875"/>
    <cellStyle name="Обычный 2 2 2 2 2 5 2 3 7 2 8" xfId="12876"/>
    <cellStyle name="Обычный 2 2 2 2 2 5 2 3 7 3" xfId="12877"/>
    <cellStyle name="Обычный 2 2 2 2 2 5 2 3 7 3 2" xfId="12878"/>
    <cellStyle name="Обычный 2 2 2 2 2 5 2 3 7 3 3" xfId="12879"/>
    <cellStyle name="Обычный 2 2 2 2 2 5 2 3 7 3 4" xfId="12880"/>
    <cellStyle name="Обычный 2 2 2 2 2 5 2 3 7 3 5" xfId="12881"/>
    <cellStyle name="Обычный 2 2 2 2 2 5 2 3 7 3 6" xfId="12882"/>
    <cellStyle name="Обычный 2 2 2 2 2 5 2 3 7 3 7" xfId="12883"/>
    <cellStyle name="Обычный 2 2 2 2 2 5 2 3 7 3 8" xfId="12884"/>
    <cellStyle name="Обычный 2 2 2 2 2 5 2 3 7 4" xfId="12885"/>
    <cellStyle name="Обычный 2 2 2 2 2 5 2 3 7 4 2" xfId="12886"/>
    <cellStyle name="Обычный 2 2 2 2 2 5 2 3 7 4 3" xfId="12887"/>
    <cellStyle name="Обычный 2 2 2 2 2 5 2 3 7 4 4" xfId="12888"/>
    <cellStyle name="Обычный 2 2 2 2 2 5 2 3 7 4 5" xfId="12889"/>
    <cellStyle name="Обычный 2 2 2 2 2 5 2 3 7 4 6" xfId="12890"/>
    <cellStyle name="Обычный 2 2 2 2 2 5 2 3 7 4 7" xfId="12891"/>
    <cellStyle name="Обычный 2 2 2 2 2 5 2 3 7 4 8" xfId="12892"/>
    <cellStyle name="Обычный 2 2 2 2 2 5 2 3 7 5" xfId="12893"/>
    <cellStyle name="Обычный 2 2 2 2 2 5 2 3 7 5 2" xfId="12894"/>
    <cellStyle name="Обычный 2 2 2 2 2 5 2 3 7 5 3" xfId="12895"/>
    <cellStyle name="Обычный 2 2 2 2 2 5 2 3 7 5 4" xfId="12896"/>
    <cellStyle name="Обычный 2 2 2 2 2 5 2 3 7 5 5" xfId="12897"/>
    <cellStyle name="Обычный 2 2 2 2 2 5 2 3 7 5 6" xfId="12898"/>
    <cellStyle name="Обычный 2 2 2 2 2 5 2 3 7 5 7" xfId="12899"/>
    <cellStyle name="Обычный 2 2 2 2 2 5 2 3 7 5 8" xfId="12900"/>
    <cellStyle name="Обычный 2 2 2 2 2 5 2 3 7 6" xfId="12901"/>
    <cellStyle name="Обычный 2 2 2 2 2 5 2 3 7 6 2" xfId="12902"/>
    <cellStyle name="Обычный 2 2 2 2 2 5 2 3 7 6 3" xfId="12903"/>
    <cellStyle name="Обычный 2 2 2 2 2 5 2 3 7 6 4" xfId="12904"/>
    <cellStyle name="Обычный 2 2 2 2 2 5 2 3 7 6 5" xfId="12905"/>
    <cellStyle name="Обычный 2 2 2 2 2 5 2 3 7 6 6" xfId="12906"/>
    <cellStyle name="Обычный 2 2 2 2 2 5 2 3 7 6 7" xfId="12907"/>
    <cellStyle name="Обычный 2 2 2 2 2 5 2 3 7 6 8" xfId="12908"/>
    <cellStyle name="Обычный 2 2 2 2 2 5 2 3 7 7" xfId="12909"/>
    <cellStyle name="Обычный 2 2 2 2 2 5 2 3 7 7 2" xfId="12910"/>
    <cellStyle name="Обычный 2 2 2 2 2 5 2 3 7 7 3" xfId="12911"/>
    <cellStyle name="Обычный 2 2 2 2 2 5 2 3 7 7 4" xfId="12912"/>
    <cellStyle name="Обычный 2 2 2 2 2 5 2 3 7 7 5" xfId="12913"/>
    <cellStyle name="Обычный 2 2 2 2 2 5 2 3 7 7 6" xfId="12914"/>
    <cellStyle name="Обычный 2 2 2 2 2 5 2 3 7 7 7" xfId="12915"/>
    <cellStyle name="Обычный 2 2 2 2 2 5 2 3 7 7 8" xfId="12916"/>
    <cellStyle name="Обычный 2 2 2 2 2 5 2 3 7 8" xfId="12917"/>
    <cellStyle name="Обычный 2 2 2 2 2 5 2 3 7 8 2" xfId="12918"/>
    <cellStyle name="Обычный 2 2 2 2 2 5 2 3 7 8 3" xfId="12919"/>
    <cellStyle name="Обычный 2 2 2 2 2 5 2 3 7 8 4" xfId="12920"/>
    <cellStyle name="Обычный 2 2 2 2 2 5 2 3 7 8 5" xfId="12921"/>
    <cellStyle name="Обычный 2 2 2 2 2 5 2 3 7 8 6" xfId="12922"/>
    <cellStyle name="Обычный 2 2 2 2 2 5 2 3 7 8 7" xfId="12923"/>
    <cellStyle name="Обычный 2 2 2 2 2 5 2 3 7 8 8" xfId="12924"/>
    <cellStyle name="Обычный 2 2 2 2 2 5 2 3 7 9" xfId="12925"/>
    <cellStyle name="Обычный 2 2 2 2 2 5 2 3 8" xfId="12926"/>
    <cellStyle name="Обычный 2 2 2 2 2 5 2 3 8 2" xfId="12927"/>
    <cellStyle name="Обычный 2 2 2 2 2 5 2 3 8 3" xfId="12928"/>
    <cellStyle name="Обычный 2 2 2 2 2 5 2 3 8 4" xfId="12929"/>
    <cellStyle name="Обычный 2 2 2 2 2 5 2 3 8 5" xfId="12930"/>
    <cellStyle name="Обычный 2 2 2 2 2 5 2 3 8 6" xfId="12931"/>
    <cellStyle name="Обычный 2 2 2 2 2 5 2 3 8 7" xfId="12932"/>
    <cellStyle name="Обычный 2 2 2 2 2 5 2 3 8 8" xfId="12933"/>
    <cellStyle name="Обычный 2 2 2 2 2 5 2 3 8 9" xfId="12934"/>
    <cellStyle name="Обычный 2 2 2 2 2 5 2 3 9" xfId="12935"/>
    <cellStyle name="Обычный 2 2 2 2 2 5 2 3 9 2" xfId="12936"/>
    <cellStyle name="Обычный 2 2 2 2 2 5 2 3 9 3" xfId="12937"/>
    <cellStyle name="Обычный 2 2 2 2 2 5 2 3 9 4" xfId="12938"/>
    <cellStyle name="Обычный 2 2 2 2 2 5 2 3 9 5" xfId="12939"/>
    <cellStyle name="Обычный 2 2 2 2 2 5 2 3 9 6" xfId="12940"/>
    <cellStyle name="Обычный 2 2 2 2 2 5 2 3 9 7" xfId="12941"/>
    <cellStyle name="Обычный 2 2 2 2 2 5 2 3 9 8" xfId="12942"/>
    <cellStyle name="Обычный 2 2 2 2 2 5 2 4" xfId="12943"/>
    <cellStyle name="Обычный 2 2 2 2 2 5 2 4 10" xfId="12944"/>
    <cellStyle name="Обычный 2 2 2 2 2 5 2 4 11" xfId="12945"/>
    <cellStyle name="Обычный 2 2 2 2 2 5 2 4 12" xfId="12946"/>
    <cellStyle name="Обычный 2 2 2 2 2 5 2 4 13" xfId="12947"/>
    <cellStyle name="Обычный 2 2 2 2 2 5 2 4 14" xfId="12948"/>
    <cellStyle name="Обычный 2 2 2 2 2 5 2 4 15" xfId="12949"/>
    <cellStyle name="Обычный 2 2 2 2 2 5 2 4 16" xfId="12950"/>
    <cellStyle name="Обычный 2 2 2 2 2 5 2 4 17" xfId="12951"/>
    <cellStyle name="Обычный 2 2 2 2 2 5 2 4 18" xfId="12952"/>
    <cellStyle name="Обычный 2 2 2 2 2 5 2 4 19" xfId="12953"/>
    <cellStyle name="Обычный 2 2 2 2 2 5 2 4 2" xfId="12954"/>
    <cellStyle name="Обычный 2 2 2 2 2 5 2 4 2 2" xfId="12955"/>
    <cellStyle name="Обычный 2 2 2 2 2 5 2 4 2 3" xfId="12956"/>
    <cellStyle name="Обычный 2 2 2 2 2 5 2 4 2 4" xfId="12957"/>
    <cellStyle name="Обычный 2 2 2 2 2 5 2 4 2 5" xfId="12958"/>
    <cellStyle name="Обычный 2 2 2 2 2 5 2 4 2 6" xfId="12959"/>
    <cellStyle name="Обычный 2 2 2 2 2 5 2 4 2 7" xfId="12960"/>
    <cellStyle name="Обычный 2 2 2 2 2 5 2 4 2 8" xfId="12961"/>
    <cellStyle name="Обычный 2 2 2 2 2 5 2 4 2 9" xfId="12962"/>
    <cellStyle name="Обычный 2 2 2 2 2 5 2 4 3" xfId="12963"/>
    <cellStyle name="Обычный 2 2 2 2 2 5 2 4 3 2" xfId="12964"/>
    <cellStyle name="Обычный 2 2 2 2 2 5 2 4 3 3" xfId="12965"/>
    <cellStyle name="Обычный 2 2 2 2 2 5 2 4 3 4" xfId="12966"/>
    <cellStyle name="Обычный 2 2 2 2 2 5 2 4 3 5" xfId="12967"/>
    <cellStyle name="Обычный 2 2 2 2 2 5 2 4 3 6" xfId="12968"/>
    <cellStyle name="Обычный 2 2 2 2 2 5 2 4 3 7" xfId="12969"/>
    <cellStyle name="Обычный 2 2 2 2 2 5 2 4 3 8" xfId="12970"/>
    <cellStyle name="Обычный 2 2 2 2 2 5 2 4 4" xfId="12971"/>
    <cellStyle name="Обычный 2 2 2 2 2 5 2 4 4 2" xfId="12972"/>
    <cellStyle name="Обычный 2 2 2 2 2 5 2 4 4 3" xfId="12973"/>
    <cellStyle name="Обычный 2 2 2 2 2 5 2 4 4 4" xfId="12974"/>
    <cellStyle name="Обычный 2 2 2 2 2 5 2 4 4 5" xfId="12975"/>
    <cellStyle name="Обычный 2 2 2 2 2 5 2 4 4 6" xfId="12976"/>
    <cellStyle name="Обычный 2 2 2 2 2 5 2 4 4 7" xfId="12977"/>
    <cellStyle name="Обычный 2 2 2 2 2 5 2 4 4 8" xfId="12978"/>
    <cellStyle name="Обычный 2 2 2 2 2 5 2 4 5" xfId="12979"/>
    <cellStyle name="Обычный 2 2 2 2 2 5 2 4 5 2" xfId="12980"/>
    <cellStyle name="Обычный 2 2 2 2 2 5 2 4 5 3" xfId="12981"/>
    <cellStyle name="Обычный 2 2 2 2 2 5 2 4 5 4" xfId="12982"/>
    <cellStyle name="Обычный 2 2 2 2 2 5 2 4 5 5" xfId="12983"/>
    <cellStyle name="Обычный 2 2 2 2 2 5 2 4 5 6" xfId="12984"/>
    <cellStyle name="Обычный 2 2 2 2 2 5 2 4 5 7" xfId="12985"/>
    <cellStyle name="Обычный 2 2 2 2 2 5 2 4 5 8" xfId="12986"/>
    <cellStyle name="Обычный 2 2 2 2 2 5 2 4 6" xfId="12987"/>
    <cellStyle name="Обычный 2 2 2 2 2 5 2 4 6 2" xfId="12988"/>
    <cellStyle name="Обычный 2 2 2 2 2 5 2 4 6 3" xfId="12989"/>
    <cellStyle name="Обычный 2 2 2 2 2 5 2 4 6 4" xfId="12990"/>
    <cellStyle name="Обычный 2 2 2 2 2 5 2 4 6 5" xfId="12991"/>
    <cellStyle name="Обычный 2 2 2 2 2 5 2 4 6 6" xfId="12992"/>
    <cellStyle name="Обычный 2 2 2 2 2 5 2 4 6 7" xfId="12993"/>
    <cellStyle name="Обычный 2 2 2 2 2 5 2 4 6 8" xfId="12994"/>
    <cellStyle name="Обычный 2 2 2 2 2 5 2 4 7" xfId="12995"/>
    <cellStyle name="Обычный 2 2 2 2 2 5 2 4 7 2" xfId="12996"/>
    <cellStyle name="Обычный 2 2 2 2 2 5 2 4 7 3" xfId="12997"/>
    <cellStyle name="Обычный 2 2 2 2 2 5 2 4 7 4" xfId="12998"/>
    <cellStyle name="Обычный 2 2 2 2 2 5 2 4 7 5" xfId="12999"/>
    <cellStyle name="Обычный 2 2 2 2 2 5 2 4 7 6" xfId="13000"/>
    <cellStyle name="Обычный 2 2 2 2 2 5 2 4 7 7" xfId="13001"/>
    <cellStyle name="Обычный 2 2 2 2 2 5 2 4 7 8" xfId="13002"/>
    <cellStyle name="Обычный 2 2 2 2 2 5 2 4 8" xfId="13003"/>
    <cellStyle name="Обычный 2 2 2 2 2 5 2 4 8 2" xfId="13004"/>
    <cellStyle name="Обычный 2 2 2 2 2 5 2 4 8 3" xfId="13005"/>
    <cellStyle name="Обычный 2 2 2 2 2 5 2 4 8 4" xfId="13006"/>
    <cellStyle name="Обычный 2 2 2 2 2 5 2 4 8 5" xfId="13007"/>
    <cellStyle name="Обычный 2 2 2 2 2 5 2 4 8 6" xfId="13008"/>
    <cellStyle name="Обычный 2 2 2 2 2 5 2 4 8 7" xfId="13009"/>
    <cellStyle name="Обычный 2 2 2 2 2 5 2 4 8 8" xfId="13010"/>
    <cellStyle name="Обычный 2 2 2 2 2 5 2 4 9" xfId="13011"/>
    <cellStyle name="Обычный 2 2 2 2 2 5 2 5" xfId="13012"/>
    <cellStyle name="Обычный 2 2 2 2 2 5 2 5 10" xfId="13013"/>
    <cellStyle name="Обычный 2 2 2 2 2 5 2 5 11" xfId="13014"/>
    <cellStyle name="Обычный 2 2 2 2 2 5 2 5 12" xfId="13015"/>
    <cellStyle name="Обычный 2 2 2 2 2 5 2 5 13" xfId="13016"/>
    <cellStyle name="Обычный 2 2 2 2 2 5 2 5 14" xfId="13017"/>
    <cellStyle name="Обычный 2 2 2 2 2 5 2 5 15" xfId="13018"/>
    <cellStyle name="Обычный 2 2 2 2 2 5 2 5 16" xfId="13019"/>
    <cellStyle name="Обычный 2 2 2 2 2 5 2 5 17" xfId="13020"/>
    <cellStyle name="Обычный 2 2 2 2 2 5 2 5 18" xfId="13021"/>
    <cellStyle name="Обычный 2 2 2 2 2 5 2 5 19" xfId="13022"/>
    <cellStyle name="Обычный 2 2 2 2 2 5 2 5 2" xfId="13023"/>
    <cellStyle name="Обычный 2 2 2 2 2 5 2 5 2 2" xfId="13024"/>
    <cellStyle name="Обычный 2 2 2 2 2 5 2 5 2 3" xfId="13025"/>
    <cellStyle name="Обычный 2 2 2 2 2 5 2 5 2 4" xfId="13026"/>
    <cellStyle name="Обычный 2 2 2 2 2 5 2 5 2 5" xfId="13027"/>
    <cellStyle name="Обычный 2 2 2 2 2 5 2 5 2 6" xfId="13028"/>
    <cellStyle name="Обычный 2 2 2 2 2 5 2 5 2 7" xfId="13029"/>
    <cellStyle name="Обычный 2 2 2 2 2 5 2 5 2 8" xfId="13030"/>
    <cellStyle name="Обычный 2 2 2 2 2 5 2 5 3" xfId="13031"/>
    <cellStyle name="Обычный 2 2 2 2 2 5 2 5 3 2" xfId="13032"/>
    <cellStyle name="Обычный 2 2 2 2 2 5 2 5 3 3" xfId="13033"/>
    <cellStyle name="Обычный 2 2 2 2 2 5 2 5 3 4" xfId="13034"/>
    <cellStyle name="Обычный 2 2 2 2 2 5 2 5 3 5" xfId="13035"/>
    <cellStyle name="Обычный 2 2 2 2 2 5 2 5 3 6" xfId="13036"/>
    <cellStyle name="Обычный 2 2 2 2 2 5 2 5 3 7" xfId="13037"/>
    <cellStyle name="Обычный 2 2 2 2 2 5 2 5 3 8" xfId="13038"/>
    <cellStyle name="Обычный 2 2 2 2 2 5 2 5 4" xfId="13039"/>
    <cellStyle name="Обычный 2 2 2 2 2 5 2 5 4 2" xfId="13040"/>
    <cellStyle name="Обычный 2 2 2 2 2 5 2 5 4 3" xfId="13041"/>
    <cellStyle name="Обычный 2 2 2 2 2 5 2 5 4 4" xfId="13042"/>
    <cellStyle name="Обычный 2 2 2 2 2 5 2 5 4 5" xfId="13043"/>
    <cellStyle name="Обычный 2 2 2 2 2 5 2 5 4 6" xfId="13044"/>
    <cellStyle name="Обычный 2 2 2 2 2 5 2 5 4 7" xfId="13045"/>
    <cellStyle name="Обычный 2 2 2 2 2 5 2 5 4 8" xfId="13046"/>
    <cellStyle name="Обычный 2 2 2 2 2 5 2 5 5" xfId="13047"/>
    <cellStyle name="Обычный 2 2 2 2 2 5 2 5 5 2" xfId="13048"/>
    <cellStyle name="Обычный 2 2 2 2 2 5 2 5 5 3" xfId="13049"/>
    <cellStyle name="Обычный 2 2 2 2 2 5 2 5 5 4" xfId="13050"/>
    <cellStyle name="Обычный 2 2 2 2 2 5 2 5 5 5" xfId="13051"/>
    <cellStyle name="Обычный 2 2 2 2 2 5 2 5 5 6" xfId="13052"/>
    <cellStyle name="Обычный 2 2 2 2 2 5 2 5 5 7" xfId="13053"/>
    <cellStyle name="Обычный 2 2 2 2 2 5 2 5 5 8" xfId="13054"/>
    <cellStyle name="Обычный 2 2 2 2 2 5 2 5 6" xfId="13055"/>
    <cellStyle name="Обычный 2 2 2 2 2 5 2 5 6 2" xfId="13056"/>
    <cellStyle name="Обычный 2 2 2 2 2 5 2 5 6 3" xfId="13057"/>
    <cellStyle name="Обычный 2 2 2 2 2 5 2 5 6 4" xfId="13058"/>
    <cellStyle name="Обычный 2 2 2 2 2 5 2 5 6 5" xfId="13059"/>
    <cellStyle name="Обычный 2 2 2 2 2 5 2 5 6 6" xfId="13060"/>
    <cellStyle name="Обычный 2 2 2 2 2 5 2 5 6 7" xfId="13061"/>
    <cellStyle name="Обычный 2 2 2 2 2 5 2 5 6 8" xfId="13062"/>
    <cellStyle name="Обычный 2 2 2 2 2 5 2 5 7" xfId="13063"/>
    <cellStyle name="Обычный 2 2 2 2 2 5 2 5 7 2" xfId="13064"/>
    <cellStyle name="Обычный 2 2 2 2 2 5 2 5 7 3" xfId="13065"/>
    <cellStyle name="Обычный 2 2 2 2 2 5 2 5 7 4" xfId="13066"/>
    <cellStyle name="Обычный 2 2 2 2 2 5 2 5 7 5" xfId="13067"/>
    <cellStyle name="Обычный 2 2 2 2 2 5 2 5 7 6" xfId="13068"/>
    <cellStyle name="Обычный 2 2 2 2 2 5 2 5 7 7" xfId="13069"/>
    <cellStyle name="Обычный 2 2 2 2 2 5 2 5 7 8" xfId="13070"/>
    <cellStyle name="Обычный 2 2 2 2 2 5 2 5 8" xfId="13071"/>
    <cellStyle name="Обычный 2 2 2 2 2 5 2 5 8 2" xfId="13072"/>
    <cellStyle name="Обычный 2 2 2 2 2 5 2 5 8 3" xfId="13073"/>
    <cellStyle name="Обычный 2 2 2 2 2 5 2 5 8 4" xfId="13074"/>
    <cellStyle name="Обычный 2 2 2 2 2 5 2 5 8 5" xfId="13075"/>
    <cellStyle name="Обычный 2 2 2 2 2 5 2 5 8 6" xfId="13076"/>
    <cellStyle name="Обычный 2 2 2 2 2 5 2 5 8 7" xfId="13077"/>
    <cellStyle name="Обычный 2 2 2 2 2 5 2 5 8 8" xfId="13078"/>
    <cellStyle name="Обычный 2 2 2 2 2 5 2 5 9" xfId="13079"/>
    <cellStyle name="Обычный 2 2 2 2 2 5 2 6" xfId="13080"/>
    <cellStyle name="Обычный 2 2 2 2 2 5 2 6 2" xfId="13081"/>
    <cellStyle name="Обычный 2 2 2 2 2 5 2 6 3" xfId="13082"/>
    <cellStyle name="Обычный 2 2 2 2 2 5 2 6 4" xfId="13083"/>
    <cellStyle name="Обычный 2 2 2 2 2 5 2 6 5" xfId="13084"/>
    <cellStyle name="Обычный 2 2 2 2 2 5 2 6 6" xfId="13085"/>
    <cellStyle name="Обычный 2 2 2 2 2 5 2 6 7" xfId="13086"/>
    <cellStyle name="Обычный 2 2 2 2 2 5 2 6 8" xfId="13087"/>
    <cellStyle name="Обычный 2 2 2 2 2 5 2 6 9" xfId="13088"/>
    <cellStyle name="Обычный 2 2 2 2 2 5 2 7" xfId="13089"/>
    <cellStyle name="Обычный 2 2 2 2 2 5 2 7 2" xfId="13090"/>
    <cellStyle name="Обычный 2 2 2 2 2 5 2 7 3" xfId="13091"/>
    <cellStyle name="Обычный 2 2 2 2 2 5 2 7 4" xfId="13092"/>
    <cellStyle name="Обычный 2 2 2 2 2 5 2 7 5" xfId="13093"/>
    <cellStyle name="Обычный 2 2 2 2 2 5 2 7 6" xfId="13094"/>
    <cellStyle name="Обычный 2 2 2 2 2 5 2 7 7" xfId="13095"/>
    <cellStyle name="Обычный 2 2 2 2 2 5 2 7 8" xfId="13096"/>
    <cellStyle name="Обычный 2 2 2 2 2 5 2 8" xfId="13097"/>
    <cellStyle name="Обычный 2 2 2 2 2 5 2 8 2" xfId="13098"/>
    <cellStyle name="Обычный 2 2 2 2 2 5 2 8 3" xfId="13099"/>
    <cellStyle name="Обычный 2 2 2 2 2 5 2 8 4" xfId="13100"/>
    <cellStyle name="Обычный 2 2 2 2 2 5 2 8 5" xfId="13101"/>
    <cellStyle name="Обычный 2 2 2 2 2 5 2 8 6" xfId="13102"/>
    <cellStyle name="Обычный 2 2 2 2 2 5 2 8 7" xfId="13103"/>
    <cellStyle name="Обычный 2 2 2 2 2 5 2 8 8" xfId="13104"/>
    <cellStyle name="Обычный 2 2 2 2 2 5 2 9" xfId="13105"/>
    <cellStyle name="Обычный 2 2 2 2 2 5 2 9 2" xfId="13106"/>
    <cellStyle name="Обычный 2 2 2 2 2 5 2 9 3" xfId="13107"/>
    <cellStyle name="Обычный 2 2 2 2 2 5 2 9 4" xfId="13108"/>
    <cellStyle name="Обычный 2 2 2 2 2 5 2 9 5" xfId="13109"/>
    <cellStyle name="Обычный 2 2 2 2 2 5 2 9 6" xfId="13110"/>
    <cellStyle name="Обычный 2 2 2 2 2 5 2 9 7" xfId="13111"/>
    <cellStyle name="Обычный 2 2 2 2 2 5 2 9 8" xfId="13112"/>
    <cellStyle name="Обычный 2 2 2 2 2 5 20" xfId="13113"/>
    <cellStyle name="Обычный 2 2 2 2 2 5 21" xfId="13114"/>
    <cellStyle name="Обычный 2 2 2 2 2 5 22" xfId="13115"/>
    <cellStyle name="Обычный 2 2 2 2 2 5 23" xfId="13116"/>
    <cellStyle name="Обычный 2 2 2 2 2 5 24" xfId="13117"/>
    <cellStyle name="Обычный 2 2 2 2 2 5 25" xfId="13118"/>
    <cellStyle name="Обычный 2 2 2 2 2 5 3" xfId="13119"/>
    <cellStyle name="Обычный 2 2 2 2 2 5 3 10" xfId="13120"/>
    <cellStyle name="Обычный 2 2 2 2 2 5 3 10 2" xfId="13121"/>
    <cellStyle name="Обычный 2 2 2 2 2 5 3 10 3" xfId="13122"/>
    <cellStyle name="Обычный 2 2 2 2 2 5 3 10 4" xfId="13123"/>
    <cellStyle name="Обычный 2 2 2 2 2 5 3 10 5" xfId="13124"/>
    <cellStyle name="Обычный 2 2 2 2 2 5 3 10 6" xfId="13125"/>
    <cellStyle name="Обычный 2 2 2 2 2 5 3 10 7" xfId="13126"/>
    <cellStyle name="Обычный 2 2 2 2 2 5 3 10 8" xfId="13127"/>
    <cellStyle name="Обычный 2 2 2 2 2 5 3 11" xfId="13128"/>
    <cellStyle name="Обычный 2 2 2 2 2 5 3 12" xfId="13129"/>
    <cellStyle name="Обычный 2 2 2 2 2 5 3 13" xfId="13130"/>
    <cellStyle name="Обычный 2 2 2 2 2 5 3 14" xfId="13131"/>
    <cellStyle name="Обычный 2 2 2 2 2 5 3 15" xfId="13132"/>
    <cellStyle name="Обычный 2 2 2 2 2 5 3 16" xfId="13133"/>
    <cellStyle name="Обычный 2 2 2 2 2 5 3 17" xfId="13134"/>
    <cellStyle name="Обычный 2 2 2 2 2 5 3 18" xfId="13135"/>
    <cellStyle name="Обычный 2 2 2 2 2 5 3 19" xfId="13136"/>
    <cellStyle name="Обычный 2 2 2 2 2 5 3 2" xfId="13137"/>
    <cellStyle name="Обычный 2 2 2 2 2 5 3 2 10" xfId="13138"/>
    <cellStyle name="Обычный 2 2 2 2 2 5 3 2 11" xfId="13139"/>
    <cellStyle name="Обычный 2 2 2 2 2 5 3 2 12" xfId="13140"/>
    <cellStyle name="Обычный 2 2 2 2 2 5 3 2 13" xfId="13141"/>
    <cellStyle name="Обычный 2 2 2 2 2 5 3 2 14" xfId="13142"/>
    <cellStyle name="Обычный 2 2 2 2 2 5 3 2 15" xfId="13143"/>
    <cellStyle name="Обычный 2 2 2 2 2 5 3 2 16" xfId="13144"/>
    <cellStyle name="Обычный 2 2 2 2 2 5 3 2 17" xfId="13145"/>
    <cellStyle name="Обычный 2 2 2 2 2 5 3 2 18" xfId="13146"/>
    <cellStyle name="Обычный 2 2 2 2 2 5 3 2 19" xfId="13147"/>
    <cellStyle name="Обычный 2 2 2 2 2 5 3 2 2" xfId="13148"/>
    <cellStyle name="Обычный 2 2 2 2 2 5 3 2 2 2" xfId="13149"/>
    <cellStyle name="Обычный 2 2 2 2 2 5 3 2 2 3" xfId="13150"/>
    <cellStyle name="Обычный 2 2 2 2 2 5 3 2 2 4" xfId="13151"/>
    <cellStyle name="Обычный 2 2 2 2 2 5 3 2 2 5" xfId="13152"/>
    <cellStyle name="Обычный 2 2 2 2 2 5 3 2 2 6" xfId="13153"/>
    <cellStyle name="Обычный 2 2 2 2 2 5 3 2 2 7" xfId="13154"/>
    <cellStyle name="Обычный 2 2 2 2 2 5 3 2 2 8" xfId="13155"/>
    <cellStyle name="Обычный 2 2 2 2 2 5 3 2 2 9" xfId="13156"/>
    <cellStyle name="Обычный 2 2 2 2 2 5 3 2 3" xfId="13157"/>
    <cellStyle name="Обычный 2 2 2 2 2 5 3 2 3 2" xfId="13158"/>
    <cellStyle name="Обычный 2 2 2 2 2 5 3 2 3 3" xfId="13159"/>
    <cellStyle name="Обычный 2 2 2 2 2 5 3 2 3 4" xfId="13160"/>
    <cellStyle name="Обычный 2 2 2 2 2 5 3 2 3 5" xfId="13161"/>
    <cellStyle name="Обычный 2 2 2 2 2 5 3 2 3 6" xfId="13162"/>
    <cellStyle name="Обычный 2 2 2 2 2 5 3 2 3 7" xfId="13163"/>
    <cellStyle name="Обычный 2 2 2 2 2 5 3 2 3 8" xfId="13164"/>
    <cellStyle name="Обычный 2 2 2 2 2 5 3 2 4" xfId="13165"/>
    <cellStyle name="Обычный 2 2 2 2 2 5 3 2 4 2" xfId="13166"/>
    <cellStyle name="Обычный 2 2 2 2 2 5 3 2 4 3" xfId="13167"/>
    <cellStyle name="Обычный 2 2 2 2 2 5 3 2 4 4" xfId="13168"/>
    <cellStyle name="Обычный 2 2 2 2 2 5 3 2 4 5" xfId="13169"/>
    <cellStyle name="Обычный 2 2 2 2 2 5 3 2 4 6" xfId="13170"/>
    <cellStyle name="Обычный 2 2 2 2 2 5 3 2 4 7" xfId="13171"/>
    <cellStyle name="Обычный 2 2 2 2 2 5 3 2 4 8" xfId="13172"/>
    <cellStyle name="Обычный 2 2 2 2 2 5 3 2 5" xfId="13173"/>
    <cellStyle name="Обычный 2 2 2 2 2 5 3 2 5 2" xfId="13174"/>
    <cellStyle name="Обычный 2 2 2 2 2 5 3 2 5 3" xfId="13175"/>
    <cellStyle name="Обычный 2 2 2 2 2 5 3 2 5 4" xfId="13176"/>
    <cellStyle name="Обычный 2 2 2 2 2 5 3 2 5 5" xfId="13177"/>
    <cellStyle name="Обычный 2 2 2 2 2 5 3 2 5 6" xfId="13178"/>
    <cellStyle name="Обычный 2 2 2 2 2 5 3 2 5 7" xfId="13179"/>
    <cellStyle name="Обычный 2 2 2 2 2 5 3 2 5 8" xfId="13180"/>
    <cellStyle name="Обычный 2 2 2 2 2 5 3 2 6" xfId="13181"/>
    <cellStyle name="Обычный 2 2 2 2 2 5 3 2 6 2" xfId="13182"/>
    <cellStyle name="Обычный 2 2 2 2 2 5 3 2 6 3" xfId="13183"/>
    <cellStyle name="Обычный 2 2 2 2 2 5 3 2 6 4" xfId="13184"/>
    <cellStyle name="Обычный 2 2 2 2 2 5 3 2 6 5" xfId="13185"/>
    <cellStyle name="Обычный 2 2 2 2 2 5 3 2 6 6" xfId="13186"/>
    <cellStyle name="Обычный 2 2 2 2 2 5 3 2 6 7" xfId="13187"/>
    <cellStyle name="Обычный 2 2 2 2 2 5 3 2 6 8" xfId="13188"/>
    <cellStyle name="Обычный 2 2 2 2 2 5 3 2 7" xfId="13189"/>
    <cellStyle name="Обычный 2 2 2 2 2 5 3 2 7 2" xfId="13190"/>
    <cellStyle name="Обычный 2 2 2 2 2 5 3 2 7 3" xfId="13191"/>
    <cellStyle name="Обычный 2 2 2 2 2 5 3 2 7 4" xfId="13192"/>
    <cellStyle name="Обычный 2 2 2 2 2 5 3 2 7 5" xfId="13193"/>
    <cellStyle name="Обычный 2 2 2 2 2 5 3 2 7 6" xfId="13194"/>
    <cellStyle name="Обычный 2 2 2 2 2 5 3 2 7 7" xfId="13195"/>
    <cellStyle name="Обычный 2 2 2 2 2 5 3 2 7 8" xfId="13196"/>
    <cellStyle name="Обычный 2 2 2 2 2 5 3 2 8" xfId="13197"/>
    <cellStyle name="Обычный 2 2 2 2 2 5 3 2 8 2" xfId="13198"/>
    <cellStyle name="Обычный 2 2 2 2 2 5 3 2 8 3" xfId="13199"/>
    <cellStyle name="Обычный 2 2 2 2 2 5 3 2 8 4" xfId="13200"/>
    <cellStyle name="Обычный 2 2 2 2 2 5 3 2 8 5" xfId="13201"/>
    <cellStyle name="Обычный 2 2 2 2 2 5 3 2 8 6" xfId="13202"/>
    <cellStyle name="Обычный 2 2 2 2 2 5 3 2 8 7" xfId="13203"/>
    <cellStyle name="Обычный 2 2 2 2 2 5 3 2 8 8" xfId="13204"/>
    <cellStyle name="Обычный 2 2 2 2 2 5 3 2 9" xfId="13205"/>
    <cellStyle name="Обычный 2 2 2 2 2 5 3 20" xfId="13206"/>
    <cellStyle name="Обычный 2 2 2 2 2 5 3 21" xfId="13207"/>
    <cellStyle name="Обычный 2 2 2 2 2 5 3 22" xfId="13208"/>
    <cellStyle name="Обычный 2 2 2 2 2 5 3 23" xfId="13209"/>
    <cellStyle name="Обычный 2 2 2 2 2 5 3 3" xfId="13210"/>
    <cellStyle name="Обычный 2 2 2 2 2 5 3 3 10" xfId="13211"/>
    <cellStyle name="Обычный 2 2 2 2 2 5 3 3 11" xfId="13212"/>
    <cellStyle name="Обычный 2 2 2 2 2 5 3 3 12" xfId="13213"/>
    <cellStyle name="Обычный 2 2 2 2 2 5 3 3 13" xfId="13214"/>
    <cellStyle name="Обычный 2 2 2 2 2 5 3 3 14" xfId="13215"/>
    <cellStyle name="Обычный 2 2 2 2 2 5 3 3 15" xfId="13216"/>
    <cellStyle name="Обычный 2 2 2 2 2 5 3 3 16" xfId="13217"/>
    <cellStyle name="Обычный 2 2 2 2 2 5 3 3 17" xfId="13218"/>
    <cellStyle name="Обычный 2 2 2 2 2 5 3 3 18" xfId="13219"/>
    <cellStyle name="Обычный 2 2 2 2 2 5 3 3 19" xfId="13220"/>
    <cellStyle name="Обычный 2 2 2 2 2 5 3 3 2" xfId="13221"/>
    <cellStyle name="Обычный 2 2 2 2 2 5 3 3 2 2" xfId="13222"/>
    <cellStyle name="Обычный 2 2 2 2 2 5 3 3 2 3" xfId="13223"/>
    <cellStyle name="Обычный 2 2 2 2 2 5 3 3 2 4" xfId="13224"/>
    <cellStyle name="Обычный 2 2 2 2 2 5 3 3 2 5" xfId="13225"/>
    <cellStyle name="Обычный 2 2 2 2 2 5 3 3 2 6" xfId="13226"/>
    <cellStyle name="Обычный 2 2 2 2 2 5 3 3 2 7" xfId="13227"/>
    <cellStyle name="Обычный 2 2 2 2 2 5 3 3 2 8" xfId="13228"/>
    <cellStyle name="Обычный 2 2 2 2 2 5 3 3 3" xfId="13229"/>
    <cellStyle name="Обычный 2 2 2 2 2 5 3 3 3 2" xfId="13230"/>
    <cellStyle name="Обычный 2 2 2 2 2 5 3 3 3 3" xfId="13231"/>
    <cellStyle name="Обычный 2 2 2 2 2 5 3 3 3 4" xfId="13232"/>
    <cellStyle name="Обычный 2 2 2 2 2 5 3 3 3 5" xfId="13233"/>
    <cellStyle name="Обычный 2 2 2 2 2 5 3 3 3 6" xfId="13234"/>
    <cellStyle name="Обычный 2 2 2 2 2 5 3 3 3 7" xfId="13235"/>
    <cellStyle name="Обычный 2 2 2 2 2 5 3 3 3 8" xfId="13236"/>
    <cellStyle name="Обычный 2 2 2 2 2 5 3 3 4" xfId="13237"/>
    <cellStyle name="Обычный 2 2 2 2 2 5 3 3 4 2" xfId="13238"/>
    <cellStyle name="Обычный 2 2 2 2 2 5 3 3 4 3" xfId="13239"/>
    <cellStyle name="Обычный 2 2 2 2 2 5 3 3 4 4" xfId="13240"/>
    <cellStyle name="Обычный 2 2 2 2 2 5 3 3 4 5" xfId="13241"/>
    <cellStyle name="Обычный 2 2 2 2 2 5 3 3 4 6" xfId="13242"/>
    <cellStyle name="Обычный 2 2 2 2 2 5 3 3 4 7" xfId="13243"/>
    <cellStyle name="Обычный 2 2 2 2 2 5 3 3 4 8" xfId="13244"/>
    <cellStyle name="Обычный 2 2 2 2 2 5 3 3 5" xfId="13245"/>
    <cellStyle name="Обычный 2 2 2 2 2 5 3 3 5 2" xfId="13246"/>
    <cellStyle name="Обычный 2 2 2 2 2 5 3 3 5 3" xfId="13247"/>
    <cellStyle name="Обычный 2 2 2 2 2 5 3 3 5 4" xfId="13248"/>
    <cellStyle name="Обычный 2 2 2 2 2 5 3 3 5 5" xfId="13249"/>
    <cellStyle name="Обычный 2 2 2 2 2 5 3 3 5 6" xfId="13250"/>
    <cellStyle name="Обычный 2 2 2 2 2 5 3 3 5 7" xfId="13251"/>
    <cellStyle name="Обычный 2 2 2 2 2 5 3 3 5 8" xfId="13252"/>
    <cellStyle name="Обычный 2 2 2 2 2 5 3 3 6" xfId="13253"/>
    <cellStyle name="Обычный 2 2 2 2 2 5 3 3 6 2" xfId="13254"/>
    <cellStyle name="Обычный 2 2 2 2 2 5 3 3 6 3" xfId="13255"/>
    <cellStyle name="Обычный 2 2 2 2 2 5 3 3 6 4" xfId="13256"/>
    <cellStyle name="Обычный 2 2 2 2 2 5 3 3 6 5" xfId="13257"/>
    <cellStyle name="Обычный 2 2 2 2 2 5 3 3 6 6" xfId="13258"/>
    <cellStyle name="Обычный 2 2 2 2 2 5 3 3 6 7" xfId="13259"/>
    <cellStyle name="Обычный 2 2 2 2 2 5 3 3 6 8" xfId="13260"/>
    <cellStyle name="Обычный 2 2 2 2 2 5 3 3 7" xfId="13261"/>
    <cellStyle name="Обычный 2 2 2 2 2 5 3 3 7 2" xfId="13262"/>
    <cellStyle name="Обычный 2 2 2 2 2 5 3 3 7 3" xfId="13263"/>
    <cellStyle name="Обычный 2 2 2 2 2 5 3 3 7 4" xfId="13264"/>
    <cellStyle name="Обычный 2 2 2 2 2 5 3 3 7 5" xfId="13265"/>
    <cellStyle name="Обычный 2 2 2 2 2 5 3 3 7 6" xfId="13266"/>
    <cellStyle name="Обычный 2 2 2 2 2 5 3 3 7 7" xfId="13267"/>
    <cellStyle name="Обычный 2 2 2 2 2 5 3 3 7 8" xfId="13268"/>
    <cellStyle name="Обычный 2 2 2 2 2 5 3 3 8" xfId="13269"/>
    <cellStyle name="Обычный 2 2 2 2 2 5 3 3 8 2" xfId="13270"/>
    <cellStyle name="Обычный 2 2 2 2 2 5 3 3 8 3" xfId="13271"/>
    <cellStyle name="Обычный 2 2 2 2 2 5 3 3 8 4" xfId="13272"/>
    <cellStyle name="Обычный 2 2 2 2 2 5 3 3 8 5" xfId="13273"/>
    <cellStyle name="Обычный 2 2 2 2 2 5 3 3 8 6" xfId="13274"/>
    <cellStyle name="Обычный 2 2 2 2 2 5 3 3 8 7" xfId="13275"/>
    <cellStyle name="Обычный 2 2 2 2 2 5 3 3 8 8" xfId="13276"/>
    <cellStyle name="Обычный 2 2 2 2 2 5 3 3 9" xfId="13277"/>
    <cellStyle name="Обычный 2 2 2 2 2 5 3 4" xfId="13278"/>
    <cellStyle name="Обычный 2 2 2 2 2 5 3 4 2" xfId="13279"/>
    <cellStyle name="Обычный 2 2 2 2 2 5 3 4 3" xfId="13280"/>
    <cellStyle name="Обычный 2 2 2 2 2 5 3 4 4" xfId="13281"/>
    <cellStyle name="Обычный 2 2 2 2 2 5 3 4 5" xfId="13282"/>
    <cellStyle name="Обычный 2 2 2 2 2 5 3 4 6" xfId="13283"/>
    <cellStyle name="Обычный 2 2 2 2 2 5 3 4 7" xfId="13284"/>
    <cellStyle name="Обычный 2 2 2 2 2 5 3 4 8" xfId="13285"/>
    <cellStyle name="Обычный 2 2 2 2 2 5 3 4 9" xfId="13286"/>
    <cellStyle name="Обычный 2 2 2 2 2 5 3 5" xfId="13287"/>
    <cellStyle name="Обычный 2 2 2 2 2 5 3 5 2" xfId="13288"/>
    <cellStyle name="Обычный 2 2 2 2 2 5 3 5 3" xfId="13289"/>
    <cellStyle name="Обычный 2 2 2 2 2 5 3 5 4" xfId="13290"/>
    <cellStyle name="Обычный 2 2 2 2 2 5 3 5 5" xfId="13291"/>
    <cellStyle name="Обычный 2 2 2 2 2 5 3 5 6" xfId="13292"/>
    <cellStyle name="Обычный 2 2 2 2 2 5 3 5 7" xfId="13293"/>
    <cellStyle name="Обычный 2 2 2 2 2 5 3 5 8" xfId="13294"/>
    <cellStyle name="Обычный 2 2 2 2 2 5 3 6" xfId="13295"/>
    <cellStyle name="Обычный 2 2 2 2 2 5 3 6 2" xfId="13296"/>
    <cellStyle name="Обычный 2 2 2 2 2 5 3 6 3" xfId="13297"/>
    <cellStyle name="Обычный 2 2 2 2 2 5 3 6 4" xfId="13298"/>
    <cellStyle name="Обычный 2 2 2 2 2 5 3 6 5" xfId="13299"/>
    <cellStyle name="Обычный 2 2 2 2 2 5 3 6 6" xfId="13300"/>
    <cellStyle name="Обычный 2 2 2 2 2 5 3 6 7" xfId="13301"/>
    <cellStyle name="Обычный 2 2 2 2 2 5 3 6 8" xfId="13302"/>
    <cellStyle name="Обычный 2 2 2 2 2 5 3 7" xfId="13303"/>
    <cellStyle name="Обычный 2 2 2 2 2 5 3 7 2" xfId="13304"/>
    <cellStyle name="Обычный 2 2 2 2 2 5 3 7 3" xfId="13305"/>
    <cellStyle name="Обычный 2 2 2 2 2 5 3 7 4" xfId="13306"/>
    <cellStyle name="Обычный 2 2 2 2 2 5 3 7 5" xfId="13307"/>
    <cellStyle name="Обычный 2 2 2 2 2 5 3 7 6" xfId="13308"/>
    <cellStyle name="Обычный 2 2 2 2 2 5 3 7 7" xfId="13309"/>
    <cellStyle name="Обычный 2 2 2 2 2 5 3 7 8" xfId="13310"/>
    <cellStyle name="Обычный 2 2 2 2 2 5 3 8" xfId="13311"/>
    <cellStyle name="Обычный 2 2 2 2 2 5 3 8 2" xfId="13312"/>
    <cellStyle name="Обычный 2 2 2 2 2 5 3 8 3" xfId="13313"/>
    <cellStyle name="Обычный 2 2 2 2 2 5 3 8 4" xfId="13314"/>
    <cellStyle name="Обычный 2 2 2 2 2 5 3 8 5" xfId="13315"/>
    <cellStyle name="Обычный 2 2 2 2 2 5 3 8 6" xfId="13316"/>
    <cellStyle name="Обычный 2 2 2 2 2 5 3 8 7" xfId="13317"/>
    <cellStyle name="Обычный 2 2 2 2 2 5 3 8 8" xfId="13318"/>
    <cellStyle name="Обычный 2 2 2 2 2 5 3 9" xfId="13319"/>
    <cellStyle name="Обычный 2 2 2 2 2 5 3 9 2" xfId="13320"/>
    <cellStyle name="Обычный 2 2 2 2 2 5 3 9 3" xfId="13321"/>
    <cellStyle name="Обычный 2 2 2 2 2 5 3 9 4" xfId="13322"/>
    <cellStyle name="Обычный 2 2 2 2 2 5 3 9 5" xfId="13323"/>
    <cellStyle name="Обычный 2 2 2 2 2 5 3 9 6" xfId="13324"/>
    <cellStyle name="Обычный 2 2 2 2 2 5 3 9 7" xfId="13325"/>
    <cellStyle name="Обычный 2 2 2 2 2 5 3 9 8" xfId="13326"/>
    <cellStyle name="Обычный 2 2 2 2 2 5 4" xfId="13327"/>
    <cellStyle name="Обычный 2 2 2 2 2 5 4 10" xfId="13328"/>
    <cellStyle name="Обычный 2 2 2 2 2 5 4 11" xfId="13329"/>
    <cellStyle name="Обычный 2 2 2 2 2 5 4 12" xfId="13330"/>
    <cellStyle name="Обычный 2 2 2 2 2 5 4 13" xfId="13331"/>
    <cellStyle name="Обычный 2 2 2 2 2 5 4 14" xfId="13332"/>
    <cellStyle name="Обычный 2 2 2 2 2 5 4 15" xfId="13333"/>
    <cellStyle name="Обычный 2 2 2 2 2 5 4 16" xfId="13334"/>
    <cellStyle name="Обычный 2 2 2 2 2 5 4 17" xfId="13335"/>
    <cellStyle name="Обычный 2 2 2 2 2 5 4 18" xfId="13336"/>
    <cellStyle name="Обычный 2 2 2 2 2 5 4 19" xfId="13337"/>
    <cellStyle name="Обычный 2 2 2 2 2 5 4 2" xfId="13338"/>
    <cellStyle name="Обычный 2 2 2 2 2 5 4 2 2" xfId="13339"/>
    <cellStyle name="Обычный 2 2 2 2 2 5 4 2 3" xfId="13340"/>
    <cellStyle name="Обычный 2 2 2 2 2 5 4 2 4" xfId="13341"/>
    <cellStyle name="Обычный 2 2 2 2 2 5 4 2 5" xfId="13342"/>
    <cellStyle name="Обычный 2 2 2 2 2 5 4 2 6" xfId="13343"/>
    <cellStyle name="Обычный 2 2 2 2 2 5 4 2 7" xfId="13344"/>
    <cellStyle name="Обычный 2 2 2 2 2 5 4 2 8" xfId="13345"/>
    <cellStyle name="Обычный 2 2 2 2 2 5 4 2 9" xfId="13346"/>
    <cellStyle name="Обычный 2 2 2 2 2 5 4 3" xfId="13347"/>
    <cellStyle name="Обычный 2 2 2 2 2 5 4 3 2" xfId="13348"/>
    <cellStyle name="Обычный 2 2 2 2 2 5 4 3 3" xfId="13349"/>
    <cellStyle name="Обычный 2 2 2 2 2 5 4 3 4" xfId="13350"/>
    <cellStyle name="Обычный 2 2 2 2 2 5 4 3 5" xfId="13351"/>
    <cellStyle name="Обычный 2 2 2 2 2 5 4 3 6" xfId="13352"/>
    <cellStyle name="Обычный 2 2 2 2 2 5 4 3 7" xfId="13353"/>
    <cellStyle name="Обычный 2 2 2 2 2 5 4 3 8" xfId="13354"/>
    <cellStyle name="Обычный 2 2 2 2 2 5 4 4" xfId="13355"/>
    <cellStyle name="Обычный 2 2 2 2 2 5 4 4 2" xfId="13356"/>
    <cellStyle name="Обычный 2 2 2 2 2 5 4 4 3" xfId="13357"/>
    <cellStyle name="Обычный 2 2 2 2 2 5 4 4 4" xfId="13358"/>
    <cellStyle name="Обычный 2 2 2 2 2 5 4 4 5" xfId="13359"/>
    <cellStyle name="Обычный 2 2 2 2 2 5 4 4 6" xfId="13360"/>
    <cellStyle name="Обычный 2 2 2 2 2 5 4 4 7" xfId="13361"/>
    <cellStyle name="Обычный 2 2 2 2 2 5 4 4 8" xfId="13362"/>
    <cellStyle name="Обычный 2 2 2 2 2 5 4 5" xfId="13363"/>
    <cellStyle name="Обычный 2 2 2 2 2 5 4 5 2" xfId="13364"/>
    <cellStyle name="Обычный 2 2 2 2 2 5 4 5 3" xfId="13365"/>
    <cellStyle name="Обычный 2 2 2 2 2 5 4 5 4" xfId="13366"/>
    <cellStyle name="Обычный 2 2 2 2 2 5 4 5 5" xfId="13367"/>
    <cellStyle name="Обычный 2 2 2 2 2 5 4 5 6" xfId="13368"/>
    <cellStyle name="Обычный 2 2 2 2 2 5 4 5 7" xfId="13369"/>
    <cellStyle name="Обычный 2 2 2 2 2 5 4 5 8" xfId="13370"/>
    <cellStyle name="Обычный 2 2 2 2 2 5 4 6" xfId="13371"/>
    <cellStyle name="Обычный 2 2 2 2 2 5 4 6 2" xfId="13372"/>
    <cellStyle name="Обычный 2 2 2 2 2 5 4 6 3" xfId="13373"/>
    <cellStyle name="Обычный 2 2 2 2 2 5 4 6 4" xfId="13374"/>
    <cellStyle name="Обычный 2 2 2 2 2 5 4 6 5" xfId="13375"/>
    <cellStyle name="Обычный 2 2 2 2 2 5 4 6 6" xfId="13376"/>
    <cellStyle name="Обычный 2 2 2 2 2 5 4 6 7" xfId="13377"/>
    <cellStyle name="Обычный 2 2 2 2 2 5 4 6 8" xfId="13378"/>
    <cellStyle name="Обычный 2 2 2 2 2 5 4 7" xfId="13379"/>
    <cellStyle name="Обычный 2 2 2 2 2 5 4 7 2" xfId="13380"/>
    <cellStyle name="Обычный 2 2 2 2 2 5 4 7 3" xfId="13381"/>
    <cellStyle name="Обычный 2 2 2 2 2 5 4 7 4" xfId="13382"/>
    <cellStyle name="Обычный 2 2 2 2 2 5 4 7 5" xfId="13383"/>
    <cellStyle name="Обычный 2 2 2 2 2 5 4 7 6" xfId="13384"/>
    <cellStyle name="Обычный 2 2 2 2 2 5 4 7 7" xfId="13385"/>
    <cellStyle name="Обычный 2 2 2 2 2 5 4 7 8" xfId="13386"/>
    <cellStyle name="Обычный 2 2 2 2 2 5 4 8" xfId="13387"/>
    <cellStyle name="Обычный 2 2 2 2 2 5 4 8 2" xfId="13388"/>
    <cellStyle name="Обычный 2 2 2 2 2 5 4 8 3" xfId="13389"/>
    <cellStyle name="Обычный 2 2 2 2 2 5 4 8 4" xfId="13390"/>
    <cellStyle name="Обычный 2 2 2 2 2 5 4 8 5" xfId="13391"/>
    <cellStyle name="Обычный 2 2 2 2 2 5 4 8 6" xfId="13392"/>
    <cellStyle name="Обычный 2 2 2 2 2 5 4 8 7" xfId="13393"/>
    <cellStyle name="Обычный 2 2 2 2 2 5 4 8 8" xfId="13394"/>
    <cellStyle name="Обычный 2 2 2 2 2 5 4 9" xfId="13395"/>
    <cellStyle name="Обычный 2 2 2 2 2 5 5" xfId="13396"/>
    <cellStyle name="Обычный 2 2 2 2 2 5 5 10" xfId="13397"/>
    <cellStyle name="Обычный 2 2 2 2 2 5 5 11" xfId="13398"/>
    <cellStyle name="Обычный 2 2 2 2 2 5 5 12" xfId="13399"/>
    <cellStyle name="Обычный 2 2 2 2 2 5 5 13" xfId="13400"/>
    <cellStyle name="Обычный 2 2 2 2 2 5 5 14" xfId="13401"/>
    <cellStyle name="Обычный 2 2 2 2 2 5 5 15" xfId="13402"/>
    <cellStyle name="Обычный 2 2 2 2 2 5 5 16" xfId="13403"/>
    <cellStyle name="Обычный 2 2 2 2 2 5 5 17" xfId="13404"/>
    <cellStyle name="Обычный 2 2 2 2 2 5 5 18" xfId="13405"/>
    <cellStyle name="Обычный 2 2 2 2 2 5 5 19" xfId="13406"/>
    <cellStyle name="Обычный 2 2 2 2 2 5 5 2" xfId="13407"/>
    <cellStyle name="Обычный 2 2 2 2 2 5 5 2 2" xfId="13408"/>
    <cellStyle name="Обычный 2 2 2 2 2 5 5 2 3" xfId="13409"/>
    <cellStyle name="Обычный 2 2 2 2 2 5 5 2 4" xfId="13410"/>
    <cellStyle name="Обычный 2 2 2 2 2 5 5 2 5" xfId="13411"/>
    <cellStyle name="Обычный 2 2 2 2 2 5 5 2 6" xfId="13412"/>
    <cellStyle name="Обычный 2 2 2 2 2 5 5 2 7" xfId="13413"/>
    <cellStyle name="Обычный 2 2 2 2 2 5 5 2 8" xfId="13414"/>
    <cellStyle name="Обычный 2 2 2 2 2 5 5 3" xfId="13415"/>
    <cellStyle name="Обычный 2 2 2 2 2 5 5 3 2" xfId="13416"/>
    <cellStyle name="Обычный 2 2 2 2 2 5 5 3 3" xfId="13417"/>
    <cellStyle name="Обычный 2 2 2 2 2 5 5 3 4" xfId="13418"/>
    <cellStyle name="Обычный 2 2 2 2 2 5 5 3 5" xfId="13419"/>
    <cellStyle name="Обычный 2 2 2 2 2 5 5 3 6" xfId="13420"/>
    <cellStyle name="Обычный 2 2 2 2 2 5 5 3 7" xfId="13421"/>
    <cellStyle name="Обычный 2 2 2 2 2 5 5 3 8" xfId="13422"/>
    <cellStyle name="Обычный 2 2 2 2 2 5 5 4" xfId="13423"/>
    <cellStyle name="Обычный 2 2 2 2 2 5 5 4 2" xfId="13424"/>
    <cellStyle name="Обычный 2 2 2 2 2 5 5 4 3" xfId="13425"/>
    <cellStyle name="Обычный 2 2 2 2 2 5 5 4 4" xfId="13426"/>
    <cellStyle name="Обычный 2 2 2 2 2 5 5 4 5" xfId="13427"/>
    <cellStyle name="Обычный 2 2 2 2 2 5 5 4 6" xfId="13428"/>
    <cellStyle name="Обычный 2 2 2 2 2 5 5 4 7" xfId="13429"/>
    <cellStyle name="Обычный 2 2 2 2 2 5 5 4 8" xfId="13430"/>
    <cellStyle name="Обычный 2 2 2 2 2 5 5 5" xfId="13431"/>
    <cellStyle name="Обычный 2 2 2 2 2 5 5 5 2" xfId="13432"/>
    <cellStyle name="Обычный 2 2 2 2 2 5 5 5 3" xfId="13433"/>
    <cellStyle name="Обычный 2 2 2 2 2 5 5 5 4" xfId="13434"/>
    <cellStyle name="Обычный 2 2 2 2 2 5 5 5 5" xfId="13435"/>
    <cellStyle name="Обычный 2 2 2 2 2 5 5 5 6" xfId="13436"/>
    <cellStyle name="Обычный 2 2 2 2 2 5 5 5 7" xfId="13437"/>
    <cellStyle name="Обычный 2 2 2 2 2 5 5 5 8" xfId="13438"/>
    <cellStyle name="Обычный 2 2 2 2 2 5 5 6" xfId="13439"/>
    <cellStyle name="Обычный 2 2 2 2 2 5 5 6 2" xfId="13440"/>
    <cellStyle name="Обычный 2 2 2 2 2 5 5 6 3" xfId="13441"/>
    <cellStyle name="Обычный 2 2 2 2 2 5 5 6 4" xfId="13442"/>
    <cellStyle name="Обычный 2 2 2 2 2 5 5 6 5" xfId="13443"/>
    <cellStyle name="Обычный 2 2 2 2 2 5 5 6 6" xfId="13444"/>
    <cellStyle name="Обычный 2 2 2 2 2 5 5 6 7" xfId="13445"/>
    <cellStyle name="Обычный 2 2 2 2 2 5 5 6 8" xfId="13446"/>
    <cellStyle name="Обычный 2 2 2 2 2 5 5 7" xfId="13447"/>
    <cellStyle name="Обычный 2 2 2 2 2 5 5 7 2" xfId="13448"/>
    <cellStyle name="Обычный 2 2 2 2 2 5 5 7 3" xfId="13449"/>
    <cellStyle name="Обычный 2 2 2 2 2 5 5 7 4" xfId="13450"/>
    <cellStyle name="Обычный 2 2 2 2 2 5 5 7 5" xfId="13451"/>
    <cellStyle name="Обычный 2 2 2 2 2 5 5 7 6" xfId="13452"/>
    <cellStyle name="Обычный 2 2 2 2 2 5 5 7 7" xfId="13453"/>
    <cellStyle name="Обычный 2 2 2 2 2 5 5 7 8" xfId="13454"/>
    <cellStyle name="Обычный 2 2 2 2 2 5 5 8" xfId="13455"/>
    <cellStyle name="Обычный 2 2 2 2 2 5 5 8 2" xfId="13456"/>
    <cellStyle name="Обычный 2 2 2 2 2 5 5 8 3" xfId="13457"/>
    <cellStyle name="Обычный 2 2 2 2 2 5 5 8 4" xfId="13458"/>
    <cellStyle name="Обычный 2 2 2 2 2 5 5 8 5" xfId="13459"/>
    <cellStyle name="Обычный 2 2 2 2 2 5 5 8 6" xfId="13460"/>
    <cellStyle name="Обычный 2 2 2 2 2 5 5 8 7" xfId="13461"/>
    <cellStyle name="Обычный 2 2 2 2 2 5 5 8 8" xfId="13462"/>
    <cellStyle name="Обычный 2 2 2 2 2 5 5 9" xfId="13463"/>
    <cellStyle name="Обычный 2 2 2 2 2 5 6" xfId="13464"/>
    <cellStyle name="Обычный 2 2 2 2 2 5 6 2" xfId="13465"/>
    <cellStyle name="Обычный 2 2 2 2 2 5 6 3" xfId="13466"/>
    <cellStyle name="Обычный 2 2 2 2 2 5 6 4" xfId="13467"/>
    <cellStyle name="Обычный 2 2 2 2 2 5 6 5" xfId="13468"/>
    <cellStyle name="Обычный 2 2 2 2 2 5 6 6" xfId="13469"/>
    <cellStyle name="Обычный 2 2 2 2 2 5 6 7" xfId="13470"/>
    <cellStyle name="Обычный 2 2 2 2 2 5 6 8" xfId="13471"/>
    <cellStyle name="Обычный 2 2 2 2 2 5 6 9" xfId="13472"/>
    <cellStyle name="Обычный 2 2 2 2 2 5 7" xfId="13473"/>
    <cellStyle name="Обычный 2 2 2 2 2 5 7 2" xfId="13474"/>
    <cellStyle name="Обычный 2 2 2 2 2 5 7 3" xfId="13475"/>
    <cellStyle name="Обычный 2 2 2 2 2 5 7 4" xfId="13476"/>
    <cellStyle name="Обычный 2 2 2 2 2 5 7 5" xfId="13477"/>
    <cellStyle name="Обычный 2 2 2 2 2 5 7 6" xfId="13478"/>
    <cellStyle name="Обычный 2 2 2 2 2 5 7 7" xfId="13479"/>
    <cellStyle name="Обычный 2 2 2 2 2 5 7 8" xfId="13480"/>
    <cellStyle name="Обычный 2 2 2 2 2 5 8" xfId="13481"/>
    <cellStyle name="Обычный 2 2 2 2 2 5 8 2" xfId="13482"/>
    <cellStyle name="Обычный 2 2 2 2 2 5 8 3" xfId="13483"/>
    <cellStyle name="Обычный 2 2 2 2 2 5 8 4" xfId="13484"/>
    <cellStyle name="Обычный 2 2 2 2 2 5 8 5" xfId="13485"/>
    <cellStyle name="Обычный 2 2 2 2 2 5 8 6" xfId="13486"/>
    <cellStyle name="Обычный 2 2 2 2 2 5 8 7" xfId="13487"/>
    <cellStyle name="Обычный 2 2 2 2 2 5 8 8" xfId="13488"/>
    <cellStyle name="Обычный 2 2 2 2 2 5 9" xfId="13489"/>
    <cellStyle name="Обычный 2 2 2 2 2 5 9 2" xfId="13490"/>
    <cellStyle name="Обычный 2 2 2 2 2 5 9 3" xfId="13491"/>
    <cellStyle name="Обычный 2 2 2 2 2 5 9 4" xfId="13492"/>
    <cellStyle name="Обычный 2 2 2 2 2 5 9 5" xfId="13493"/>
    <cellStyle name="Обычный 2 2 2 2 2 5 9 6" xfId="13494"/>
    <cellStyle name="Обычный 2 2 2 2 2 5 9 7" xfId="13495"/>
    <cellStyle name="Обычный 2 2 2 2 2 5 9 8" xfId="13496"/>
    <cellStyle name="Обычный 2 2 2 2 2 6" xfId="13497"/>
    <cellStyle name="Обычный 2 2 2 2 2 6 10" xfId="13498"/>
    <cellStyle name="Обычный 2 2 2 2 2 6 11" xfId="13499"/>
    <cellStyle name="Обычный 2 2 2 2 2 6 12" xfId="13500"/>
    <cellStyle name="Обычный 2 2 2 2 2 6 13" xfId="13501"/>
    <cellStyle name="Обычный 2 2 2 2 2 6 14" xfId="13502"/>
    <cellStyle name="Обычный 2 2 2 2 2 6 15" xfId="13503"/>
    <cellStyle name="Обычный 2 2 2 2 2 6 16" xfId="13504"/>
    <cellStyle name="Обычный 2 2 2 2 2 6 17" xfId="13505"/>
    <cellStyle name="Обычный 2 2 2 2 2 6 18" xfId="13506"/>
    <cellStyle name="Обычный 2 2 2 2 2 6 19" xfId="13507"/>
    <cellStyle name="Обычный 2 2 2 2 2 6 2" xfId="13508"/>
    <cellStyle name="Обычный 2 2 2 2 2 6 2 2" xfId="13509"/>
    <cellStyle name="Обычный 2 2 2 2 2 6 2 3" xfId="13510"/>
    <cellStyle name="Обычный 2 2 2 2 2 6 2 4" xfId="13511"/>
    <cellStyle name="Обычный 2 2 2 2 2 6 2 5" xfId="13512"/>
    <cellStyle name="Обычный 2 2 2 2 2 6 2 6" xfId="13513"/>
    <cellStyle name="Обычный 2 2 2 2 2 6 2 7" xfId="13514"/>
    <cellStyle name="Обычный 2 2 2 2 2 6 2 8" xfId="13515"/>
    <cellStyle name="Обычный 2 2 2 2 2 6 2 9" xfId="13516"/>
    <cellStyle name="Обычный 2 2 2 2 2 6 3" xfId="13517"/>
    <cellStyle name="Обычный 2 2 2 2 2 6 3 2" xfId="13518"/>
    <cellStyle name="Обычный 2 2 2 2 2 6 3 3" xfId="13519"/>
    <cellStyle name="Обычный 2 2 2 2 2 6 3 4" xfId="13520"/>
    <cellStyle name="Обычный 2 2 2 2 2 6 3 5" xfId="13521"/>
    <cellStyle name="Обычный 2 2 2 2 2 6 3 6" xfId="13522"/>
    <cellStyle name="Обычный 2 2 2 2 2 6 3 7" xfId="13523"/>
    <cellStyle name="Обычный 2 2 2 2 2 6 3 8" xfId="13524"/>
    <cellStyle name="Обычный 2 2 2 2 2 6 4" xfId="13525"/>
    <cellStyle name="Обычный 2 2 2 2 2 6 4 2" xfId="13526"/>
    <cellStyle name="Обычный 2 2 2 2 2 6 4 3" xfId="13527"/>
    <cellStyle name="Обычный 2 2 2 2 2 6 4 4" xfId="13528"/>
    <cellStyle name="Обычный 2 2 2 2 2 6 4 5" xfId="13529"/>
    <cellStyle name="Обычный 2 2 2 2 2 6 4 6" xfId="13530"/>
    <cellStyle name="Обычный 2 2 2 2 2 6 4 7" xfId="13531"/>
    <cellStyle name="Обычный 2 2 2 2 2 6 4 8" xfId="13532"/>
    <cellStyle name="Обычный 2 2 2 2 2 6 5" xfId="13533"/>
    <cellStyle name="Обычный 2 2 2 2 2 6 5 2" xfId="13534"/>
    <cellStyle name="Обычный 2 2 2 2 2 6 5 3" xfId="13535"/>
    <cellStyle name="Обычный 2 2 2 2 2 6 5 4" xfId="13536"/>
    <cellStyle name="Обычный 2 2 2 2 2 6 5 5" xfId="13537"/>
    <cellStyle name="Обычный 2 2 2 2 2 6 5 6" xfId="13538"/>
    <cellStyle name="Обычный 2 2 2 2 2 6 5 7" xfId="13539"/>
    <cellStyle name="Обычный 2 2 2 2 2 6 5 8" xfId="13540"/>
    <cellStyle name="Обычный 2 2 2 2 2 6 6" xfId="13541"/>
    <cellStyle name="Обычный 2 2 2 2 2 6 6 2" xfId="13542"/>
    <cellStyle name="Обычный 2 2 2 2 2 6 6 3" xfId="13543"/>
    <cellStyle name="Обычный 2 2 2 2 2 6 6 4" xfId="13544"/>
    <cellStyle name="Обычный 2 2 2 2 2 6 6 5" xfId="13545"/>
    <cellStyle name="Обычный 2 2 2 2 2 6 6 6" xfId="13546"/>
    <cellStyle name="Обычный 2 2 2 2 2 6 6 7" xfId="13547"/>
    <cellStyle name="Обычный 2 2 2 2 2 6 6 8" xfId="13548"/>
    <cellStyle name="Обычный 2 2 2 2 2 6 7" xfId="13549"/>
    <cellStyle name="Обычный 2 2 2 2 2 6 7 2" xfId="13550"/>
    <cellStyle name="Обычный 2 2 2 2 2 6 7 3" xfId="13551"/>
    <cellStyle name="Обычный 2 2 2 2 2 6 7 4" xfId="13552"/>
    <cellStyle name="Обычный 2 2 2 2 2 6 7 5" xfId="13553"/>
    <cellStyle name="Обычный 2 2 2 2 2 6 7 6" xfId="13554"/>
    <cellStyle name="Обычный 2 2 2 2 2 6 7 7" xfId="13555"/>
    <cellStyle name="Обычный 2 2 2 2 2 6 7 8" xfId="13556"/>
    <cellStyle name="Обычный 2 2 2 2 2 6 8" xfId="13557"/>
    <cellStyle name="Обычный 2 2 2 2 2 6 8 2" xfId="13558"/>
    <cellStyle name="Обычный 2 2 2 2 2 6 8 3" xfId="13559"/>
    <cellStyle name="Обычный 2 2 2 2 2 6 8 4" xfId="13560"/>
    <cellStyle name="Обычный 2 2 2 2 2 6 8 5" xfId="13561"/>
    <cellStyle name="Обычный 2 2 2 2 2 6 8 6" xfId="13562"/>
    <cellStyle name="Обычный 2 2 2 2 2 6 8 7" xfId="13563"/>
    <cellStyle name="Обычный 2 2 2 2 2 6 8 8" xfId="13564"/>
    <cellStyle name="Обычный 2 2 2 2 2 6 9" xfId="13565"/>
    <cellStyle name="Обычный 2 2 2 2 2 7" xfId="13566"/>
    <cellStyle name="Обычный 2 2 2 2 2 7 10" xfId="13567"/>
    <cellStyle name="Обычный 2 2 2 2 2 7 11" xfId="13568"/>
    <cellStyle name="Обычный 2 2 2 2 2 7 12" xfId="13569"/>
    <cellStyle name="Обычный 2 2 2 2 2 7 13" xfId="13570"/>
    <cellStyle name="Обычный 2 2 2 2 2 7 14" xfId="13571"/>
    <cellStyle name="Обычный 2 2 2 2 2 7 15" xfId="13572"/>
    <cellStyle name="Обычный 2 2 2 2 2 7 16" xfId="13573"/>
    <cellStyle name="Обычный 2 2 2 2 2 7 17" xfId="13574"/>
    <cellStyle name="Обычный 2 2 2 2 2 7 18" xfId="13575"/>
    <cellStyle name="Обычный 2 2 2 2 2 7 19" xfId="13576"/>
    <cellStyle name="Обычный 2 2 2 2 2 7 2" xfId="13577"/>
    <cellStyle name="Обычный 2 2 2 2 2 7 2 2" xfId="13578"/>
    <cellStyle name="Обычный 2 2 2 2 2 7 2 3" xfId="13579"/>
    <cellStyle name="Обычный 2 2 2 2 2 7 2 4" xfId="13580"/>
    <cellStyle name="Обычный 2 2 2 2 2 7 2 5" xfId="13581"/>
    <cellStyle name="Обычный 2 2 2 2 2 7 2 6" xfId="13582"/>
    <cellStyle name="Обычный 2 2 2 2 2 7 2 7" xfId="13583"/>
    <cellStyle name="Обычный 2 2 2 2 2 7 2 8" xfId="13584"/>
    <cellStyle name="Обычный 2 2 2 2 2 7 3" xfId="13585"/>
    <cellStyle name="Обычный 2 2 2 2 2 7 3 2" xfId="13586"/>
    <cellStyle name="Обычный 2 2 2 2 2 7 3 3" xfId="13587"/>
    <cellStyle name="Обычный 2 2 2 2 2 7 3 4" xfId="13588"/>
    <cellStyle name="Обычный 2 2 2 2 2 7 3 5" xfId="13589"/>
    <cellStyle name="Обычный 2 2 2 2 2 7 3 6" xfId="13590"/>
    <cellStyle name="Обычный 2 2 2 2 2 7 3 7" xfId="13591"/>
    <cellStyle name="Обычный 2 2 2 2 2 7 3 8" xfId="13592"/>
    <cellStyle name="Обычный 2 2 2 2 2 7 4" xfId="13593"/>
    <cellStyle name="Обычный 2 2 2 2 2 7 4 2" xfId="13594"/>
    <cellStyle name="Обычный 2 2 2 2 2 7 4 3" xfId="13595"/>
    <cellStyle name="Обычный 2 2 2 2 2 7 4 4" xfId="13596"/>
    <cellStyle name="Обычный 2 2 2 2 2 7 4 5" xfId="13597"/>
    <cellStyle name="Обычный 2 2 2 2 2 7 4 6" xfId="13598"/>
    <cellStyle name="Обычный 2 2 2 2 2 7 4 7" xfId="13599"/>
    <cellStyle name="Обычный 2 2 2 2 2 7 4 8" xfId="13600"/>
    <cellStyle name="Обычный 2 2 2 2 2 7 5" xfId="13601"/>
    <cellStyle name="Обычный 2 2 2 2 2 7 5 2" xfId="13602"/>
    <cellStyle name="Обычный 2 2 2 2 2 7 5 3" xfId="13603"/>
    <cellStyle name="Обычный 2 2 2 2 2 7 5 4" xfId="13604"/>
    <cellStyle name="Обычный 2 2 2 2 2 7 5 5" xfId="13605"/>
    <cellStyle name="Обычный 2 2 2 2 2 7 5 6" xfId="13606"/>
    <cellStyle name="Обычный 2 2 2 2 2 7 5 7" xfId="13607"/>
    <cellStyle name="Обычный 2 2 2 2 2 7 5 8" xfId="13608"/>
    <cellStyle name="Обычный 2 2 2 2 2 7 6" xfId="13609"/>
    <cellStyle name="Обычный 2 2 2 2 2 7 6 2" xfId="13610"/>
    <cellStyle name="Обычный 2 2 2 2 2 7 6 3" xfId="13611"/>
    <cellStyle name="Обычный 2 2 2 2 2 7 6 4" xfId="13612"/>
    <cellStyle name="Обычный 2 2 2 2 2 7 6 5" xfId="13613"/>
    <cellStyle name="Обычный 2 2 2 2 2 7 6 6" xfId="13614"/>
    <cellStyle name="Обычный 2 2 2 2 2 7 6 7" xfId="13615"/>
    <cellStyle name="Обычный 2 2 2 2 2 7 6 8" xfId="13616"/>
    <cellStyle name="Обычный 2 2 2 2 2 7 7" xfId="13617"/>
    <cellStyle name="Обычный 2 2 2 2 2 7 7 2" xfId="13618"/>
    <cellStyle name="Обычный 2 2 2 2 2 7 7 3" xfId="13619"/>
    <cellStyle name="Обычный 2 2 2 2 2 7 7 4" xfId="13620"/>
    <cellStyle name="Обычный 2 2 2 2 2 7 7 5" xfId="13621"/>
    <cellStyle name="Обычный 2 2 2 2 2 7 7 6" xfId="13622"/>
    <cellStyle name="Обычный 2 2 2 2 2 7 7 7" xfId="13623"/>
    <cellStyle name="Обычный 2 2 2 2 2 7 7 8" xfId="13624"/>
    <cellStyle name="Обычный 2 2 2 2 2 7 8" xfId="13625"/>
    <cellStyle name="Обычный 2 2 2 2 2 7 8 2" xfId="13626"/>
    <cellStyle name="Обычный 2 2 2 2 2 7 8 3" xfId="13627"/>
    <cellStyle name="Обычный 2 2 2 2 2 7 8 4" xfId="13628"/>
    <cellStyle name="Обычный 2 2 2 2 2 7 8 5" xfId="13629"/>
    <cellStyle name="Обычный 2 2 2 2 2 7 8 6" xfId="13630"/>
    <cellStyle name="Обычный 2 2 2 2 2 7 8 7" xfId="13631"/>
    <cellStyle name="Обычный 2 2 2 2 2 7 8 8" xfId="13632"/>
    <cellStyle name="Обычный 2 2 2 2 2 7 9" xfId="13633"/>
    <cellStyle name="Обычный 2 2 2 2 2 8" xfId="13634"/>
    <cellStyle name="Обычный 2 2 2 2 2 8 2" xfId="13635"/>
    <cellStyle name="Обычный 2 2 2 2 2 8 3" xfId="13636"/>
    <cellStyle name="Обычный 2 2 2 2 2 8 4" xfId="13637"/>
    <cellStyle name="Обычный 2 2 2 2 2 8 5" xfId="13638"/>
    <cellStyle name="Обычный 2 2 2 2 2 8 6" xfId="13639"/>
    <cellStyle name="Обычный 2 2 2 2 2 8 7" xfId="13640"/>
    <cellStyle name="Обычный 2 2 2 2 2 8 8" xfId="13641"/>
    <cellStyle name="Обычный 2 2 2 2 2 8 9" xfId="13642"/>
    <cellStyle name="Обычный 2 2 2 2 2 9" xfId="13643"/>
    <cellStyle name="Обычный 2 2 2 2 2 9 2" xfId="13644"/>
    <cellStyle name="Обычный 2 2 2 2 2 9 3" xfId="13645"/>
    <cellStyle name="Обычный 2 2 2 2 2 9 4" xfId="13646"/>
    <cellStyle name="Обычный 2 2 2 2 2 9 5" xfId="13647"/>
    <cellStyle name="Обычный 2 2 2 2 2 9 6" xfId="13648"/>
    <cellStyle name="Обычный 2 2 2 2 2 9 7" xfId="13649"/>
    <cellStyle name="Обычный 2 2 2 2 2 9 8" xfId="13650"/>
    <cellStyle name="Обычный 2 2 2 2 3" xfId="13651"/>
    <cellStyle name="Обычный 2 2 2 2 3 2" xfId="13652"/>
    <cellStyle name="Обычный 2 2 2 2 4" xfId="13653"/>
    <cellStyle name="Обычный 2 2 2 2 5" xfId="13654"/>
    <cellStyle name="Обычный 2 2 2 2 6" xfId="13655"/>
    <cellStyle name="Обычный 2 2 2 2 7" xfId="13656"/>
    <cellStyle name="Обычный 2 2 2 3" xfId="13657"/>
    <cellStyle name="Обычный 2 2 2 3 10" xfId="13658"/>
    <cellStyle name="Обычный 2 2 2 3 10 2" xfId="13659"/>
    <cellStyle name="Обычный 2 2 2 3 10 3" xfId="13660"/>
    <cellStyle name="Обычный 2 2 2 3 10 4" xfId="13661"/>
    <cellStyle name="Обычный 2 2 2 3 10 5" xfId="13662"/>
    <cellStyle name="Обычный 2 2 2 3 10 6" xfId="13663"/>
    <cellStyle name="Обычный 2 2 2 3 10 7" xfId="13664"/>
    <cellStyle name="Обычный 2 2 2 3 10 8" xfId="13665"/>
    <cellStyle name="Обычный 2 2 2 3 11" xfId="13666"/>
    <cellStyle name="Обычный 2 2 2 3 11 2" xfId="13667"/>
    <cellStyle name="Обычный 2 2 2 3 11 3" xfId="13668"/>
    <cellStyle name="Обычный 2 2 2 3 11 4" xfId="13669"/>
    <cellStyle name="Обычный 2 2 2 3 11 5" xfId="13670"/>
    <cellStyle name="Обычный 2 2 2 3 11 6" xfId="13671"/>
    <cellStyle name="Обычный 2 2 2 3 11 7" xfId="13672"/>
    <cellStyle name="Обычный 2 2 2 3 11 8" xfId="13673"/>
    <cellStyle name="Обычный 2 2 2 3 12" xfId="13674"/>
    <cellStyle name="Обычный 2 2 2 3 12 2" xfId="13675"/>
    <cellStyle name="Обычный 2 2 2 3 12 3" xfId="13676"/>
    <cellStyle name="Обычный 2 2 2 3 12 4" xfId="13677"/>
    <cellStyle name="Обычный 2 2 2 3 12 5" xfId="13678"/>
    <cellStyle name="Обычный 2 2 2 3 12 6" xfId="13679"/>
    <cellStyle name="Обычный 2 2 2 3 12 7" xfId="13680"/>
    <cellStyle name="Обычный 2 2 2 3 12 8" xfId="13681"/>
    <cellStyle name="Обычный 2 2 2 3 13" xfId="13682"/>
    <cellStyle name="Обычный 2 2 2 3 14" xfId="13683"/>
    <cellStyle name="Обычный 2 2 2 3 15" xfId="13684"/>
    <cellStyle name="Обычный 2 2 2 3 16" xfId="13685"/>
    <cellStyle name="Обычный 2 2 2 3 17" xfId="13686"/>
    <cellStyle name="Обычный 2 2 2 3 18" xfId="13687"/>
    <cellStyle name="Обычный 2 2 2 3 19" xfId="13688"/>
    <cellStyle name="Обычный 2 2 2 3 2" xfId="13689"/>
    <cellStyle name="Обычный 2 2 2 3 2 10" xfId="13690"/>
    <cellStyle name="Обычный 2 2 2 3 2 10 2" xfId="13691"/>
    <cellStyle name="Обычный 2 2 2 3 2 10 3" xfId="13692"/>
    <cellStyle name="Обычный 2 2 2 3 2 10 4" xfId="13693"/>
    <cellStyle name="Обычный 2 2 2 3 2 10 5" xfId="13694"/>
    <cellStyle name="Обычный 2 2 2 3 2 10 6" xfId="13695"/>
    <cellStyle name="Обычный 2 2 2 3 2 10 7" xfId="13696"/>
    <cellStyle name="Обычный 2 2 2 3 2 10 8" xfId="13697"/>
    <cellStyle name="Обычный 2 2 2 3 2 11" xfId="13698"/>
    <cellStyle name="Обычный 2 2 2 3 2 12" xfId="13699"/>
    <cellStyle name="Обычный 2 2 2 3 2 13" xfId="13700"/>
    <cellStyle name="Обычный 2 2 2 3 2 14" xfId="13701"/>
    <cellStyle name="Обычный 2 2 2 3 2 15" xfId="13702"/>
    <cellStyle name="Обычный 2 2 2 3 2 16" xfId="13703"/>
    <cellStyle name="Обычный 2 2 2 3 2 17" xfId="13704"/>
    <cellStyle name="Обычный 2 2 2 3 2 18" xfId="13705"/>
    <cellStyle name="Обычный 2 2 2 3 2 19" xfId="13706"/>
    <cellStyle name="Обычный 2 2 2 3 2 2" xfId="13707"/>
    <cellStyle name="Обычный 2 2 2 3 2 2 10" xfId="13708"/>
    <cellStyle name="Обычный 2 2 2 3 2 2 11" xfId="13709"/>
    <cellStyle name="Обычный 2 2 2 3 2 2 12" xfId="13710"/>
    <cellStyle name="Обычный 2 2 2 3 2 2 13" xfId="13711"/>
    <cellStyle name="Обычный 2 2 2 3 2 2 14" xfId="13712"/>
    <cellStyle name="Обычный 2 2 2 3 2 2 15" xfId="13713"/>
    <cellStyle name="Обычный 2 2 2 3 2 2 16" xfId="13714"/>
    <cellStyle name="Обычный 2 2 2 3 2 2 17" xfId="13715"/>
    <cellStyle name="Обычный 2 2 2 3 2 2 18" xfId="13716"/>
    <cellStyle name="Обычный 2 2 2 3 2 2 19" xfId="13717"/>
    <cellStyle name="Обычный 2 2 2 3 2 2 2" xfId="13718"/>
    <cellStyle name="Обычный 2 2 2 3 2 2 2 2" xfId="13719"/>
    <cellStyle name="Обычный 2 2 2 3 2 2 2 3" xfId="13720"/>
    <cellStyle name="Обычный 2 2 2 3 2 2 2 4" xfId="13721"/>
    <cellStyle name="Обычный 2 2 2 3 2 2 2 5" xfId="13722"/>
    <cellStyle name="Обычный 2 2 2 3 2 2 2 6" xfId="13723"/>
    <cellStyle name="Обычный 2 2 2 3 2 2 2 7" xfId="13724"/>
    <cellStyle name="Обычный 2 2 2 3 2 2 2 8" xfId="13725"/>
    <cellStyle name="Обычный 2 2 2 3 2 2 2 9" xfId="13726"/>
    <cellStyle name="Обычный 2 2 2 3 2 2 3" xfId="13727"/>
    <cellStyle name="Обычный 2 2 2 3 2 2 3 2" xfId="13728"/>
    <cellStyle name="Обычный 2 2 2 3 2 2 3 3" xfId="13729"/>
    <cellStyle name="Обычный 2 2 2 3 2 2 3 4" xfId="13730"/>
    <cellStyle name="Обычный 2 2 2 3 2 2 3 5" xfId="13731"/>
    <cellStyle name="Обычный 2 2 2 3 2 2 3 6" xfId="13732"/>
    <cellStyle name="Обычный 2 2 2 3 2 2 3 7" xfId="13733"/>
    <cellStyle name="Обычный 2 2 2 3 2 2 3 8" xfId="13734"/>
    <cellStyle name="Обычный 2 2 2 3 2 2 4" xfId="13735"/>
    <cellStyle name="Обычный 2 2 2 3 2 2 4 2" xfId="13736"/>
    <cellStyle name="Обычный 2 2 2 3 2 2 4 3" xfId="13737"/>
    <cellStyle name="Обычный 2 2 2 3 2 2 4 4" xfId="13738"/>
    <cellStyle name="Обычный 2 2 2 3 2 2 4 5" xfId="13739"/>
    <cellStyle name="Обычный 2 2 2 3 2 2 4 6" xfId="13740"/>
    <cellStyle name="Обычный 2 2 2 3 2 2 4 7" xfId="13741"/>
    <cellStyle name="Обычный 2 2 2 3 2 2 4 8" xfId="13742"/>
    <cellStyle name="Обычный 2 2 2 3 2 2 5" xfId="13743"/>
    <cellStyle name="Обычный 2 2 2 3 2 2 5 2" xfId="13744"/>
    <cellStyle name="Обычный 2 2 2 3 2 2 5 3" xfId="13745"/>
    <cellStyle name="Обычный 2 2 2 3 2 2 5 4" xfId="13746"/>
    <cellStyle name="Обычный 2 2 2 3 2 2 5 5" xfId="13747"/>
    <cellStyle name="Обычный 2 2 2 3 2 2 5 6" xfId="13748"/>
    <cellStyle name="Обычный 2 2 2 3 2 2 5 7" xfId="13749"/>
    <cellStyle name="Обычный 2 2 2 3 2 2 5 8" xfId="13750"/>
    <cellStyle name="Обычный 2 2 2 3 2 2 6" xfId="13751"/>
    <cellStyle name="Обычный 2 2 2 3 2 2 6 2" xfId="13752"/>
    <cellStyle name="Обычный 2 2 2 3 2 2 6 3" xfId="13753"/>
    <cellStyle name="Обычный 2 2 2 3 2 2 6 4" xfId="13754"/>
    <cellStyle name="Обычный 2 2 2 3 2 2 6 5" xfId="13755"/>
    <cellStyle name="Обычный 2 2 2 3 2 2 6 6" xfId="13756"/>
    <cellStyle name="Обычный 2 2 2 3 2 2 6 7" xfId="13757"/>
    <cellStyle name="Обычный 2 2 2 3 2 2 6 8" xfId="13758"/>
    <cellStyle name="Обычный 2 2 2 3 2 2 7" xfId="13759"/>
    <cellStyle name="Обычный 2 2 2 3 2 2 7 2" xfId="13760"/>
    <cellStyle name="Обычный 2 2 2 3 2 2 7 3" xfId="13761"/>
    <cellStyle name="Обычный 2 2 2 3 2 2 7 4" xfId="13762"/>
    <cellStyle name="Обычный 2 2 2 3 2 2 7 5" xfId="13763"/>
    <cellStyle name="Обычный 2 2 2 3 2 2 7 6" xfId="13764"/>
    <cellStyle name="Обычный 2 2 2 3 2 2 7 7" xfId="13765"/>
    <cellStyle name="Обычный 2 2 2 3 2 2 7 8" xfId="13766"/>
    <cellStyle name="Обычный 2 2 2 3 2 2 8" xfId="13767"/>
    <cellStyle name="Обычный 2 2 2 3 2 2 8 2" xfId="13768"/>
    <cellStyle name="Обычный 2 2 2 3 2 2 8 3" xfId="13769"/>
    <cellStyle name="Обычный 2 2 2 3 2 2 8 4" xfId="13770"/>
    <cellStyle name="Обычный 2 2 2 3 2 2 8 5" xfId="13771"/>
    <cellStyle name="Обычный 2 2 2 3 2 2 8 6" xfId="13772"/>
    <cellStyle name="Обычный 2 2 2 3 2 2 8 7" xfId="13773"/>
    <cellStyle name="Обычный 2 2 2 3 2 2 8 8" xfId="13774"/>
    <cellStyle name="Обычный 2 2 2 3 2 2 9" xfId="13775"/>
    <cellStyle name="Обычный 2 2 2 3 2 20" xfId="13776"/>
    <cellStyle name="Обычный 2 2 2 3 2 21" xfId="13777"/>
    <cellStyle name="Обычный 2 2 2 3 2 22" xfId="13778"/>
    <cellStyle name="Обычный 2 2 2 3 2 23" xfId="13779"/>
    <cellStyle name="Обычный 2 2 2 3 2 3" xfId="13780"/>
    <cellStyle name="Обычный 2 2 2 3 2 3 10" xfId="13781"/>
    <cellStyle name="Обычный 2 2 2 3 2 3 11" xfId="13782"/>
    <cellStyle name="Обычный 2 2 2 3 2 3 12" xfId="13783"/>
    <cellStyle name="Обычный 2 2 2 3 2 3 13" xfId="13784"/>
    <cellStyle name="Обычный 2 2 2 3 2 3 14" xfId="13785"/>
    <cellStyle name="Обычный 2 2 2 3 2 3 15" xfId="13786"/>
    <cellStyle name="Обычный 2 2 2 3 2 3 16" xfId="13787"/>
    <cellStyle name="Обычный 2 2 2 3 2 3 17" xfId="13788"/>
    <cellStyle name="Обычный 2 2 2 3 2 3 18" xfId="13789"/>
    <cellStyle name="Обычный 2 2 2 3 2 3 19" xfId="13790"/>
    <cellStyle name="Обычный 2 2 2 3 2 3 2" xfId="13791"/>
    <cellStyle name="Обычный 2 2 2 3 2 3 2 2" xfId="13792"/>
    <cellStyle name="Обычный 2 2 2 3 2 3 2 3" xfId="13793"/>
    <cellStyle name="Обычный 2 2 2 3 2 3 2 4" xfId="13794"/>
    <cellStyle name="Обычный 2 2 2 3 2 3 2 5" xfId="13795"/>
    <cellStyle name="Обычный 2 2 2 3 2 3 2 6" xfId="13796"/>
    <cellStyle name="Обычный 2 2 2 3 2 3 2 7" xfId="13797"/>
    <cellStyle name="Обычный 2 2 2 3 2 3 2 8" xfId="13798"/>
    <cellStyle name="Обычный 2 2 2 3 2 3 3" xfId="13799"/>
    <cellStyle name="Обычный 2 2 2 3 2 3 3 2" xfId="13800"/>
    <cellStyle name="Обычный 2 2 2 3 2 3 3 3" xfId="13801"/>
    <cellStyle name="Обычный 2 2 2 3 2 3 3 4" xfId="13802"/>
    <cellStyle name="Обычный 2 2 2 3 2 3 3 5" xfId="13803"/>
    <cellStyle name="Обычный 2 2 2 3 2 3 3 6" xfId="13804"/>
    <cellStyle name="Обычный 2 2 2 3 2 3 3 7" xfId="13805"/>
    <cellStyle name="Обычный 2 2 2 3 2 3 3 8" xfId="13806"/>
    <cellStyle name="Обычный 2 2 2 3 2 3 4" xfId="13807"/>
    <cellStyle name="Обычный 2 2 2 3 2 3 4 2" xfId="13808"/>
    <cellStyle name="Обычный 2 2 2 3 2 3 4 3" xfId="13809"/>
    <cellStyle name="Обычный 2 2 2 3 2 3 4 4" xfId="13810"/>
    <cellStyle name="Обычный 2 2 2 3 2 3 4 5" xfId="13811"/>
    <cellStyle name="Обычный 2 2 2 3 2 3 4 6" xfId="13812"/>
    <cellStyle name="Обычный 2 2 2 3 2 3 4 7" xfId="13813"/>
    <cellStyle name="Обычный 2 2 2 3 2 3 4 8" xfId="13814"/>
    <cellStyle name="Обычный 2 2 2 3 2 3 5" xfId="13815"/>
    <cellStyle name="Обычный 2 2 2 3 2 3 5 2" xfId="13816"/>
    <cellStyle name="Обычный 2 2 2 3 2 3 5 3" xfId="13817"/>
    <cellStyle name="Обычный 2 2 2 3 2 3 5 4" xfId="13818"/>
    <cellStyle name="Обычный 2 2 2 3 2 3 5 5" xfId="13819"/>
    <cellStyle name="Обычный 2 2 2 3 2 3 5 6" xfId="13820"/>
    <cellStyle name="Обычный 2 2 2 3 2 3 5 7" xfId="13821"/>
    <cellStyle name="Обычный 2 2 2 3 2 3 5 8" xfId="13822"/>
    <cellStyle name="Обычный 2 2 2 3 2 3 6" xfId="13823"/>
    <cellStyle name="Обычный 2 2 2 3 2 3 6 2" xfId="13824"/>
    <cellStyle name="Обычный 2 2 2 3 2 3 6 3" xfId="13825"/>
    <cellStyle name="Обычный 2 2 2 3 2 3 6 4" xfId="13826"/>
    <cellStyle name="Обычный 2 2 2 3 2 3 6 5" xfId="13827"/>
    <cellStyle name="Обычный 2 2 2 3 2 3 6 6" xfId="13828"/>
    <cellStyle name="Обычный 2 2 2 3 2 3 6 7" xfId="13829"/>
    <cellStyle name="Обычный 2 2 2 3 2 3 6 8" xfId="13830"/>
    <cellStyle name="Обычный 2 2 2 3 2 3 7" xfId="13831"/>
    <cellStyle name="Обычный 2 2 2 3 2 3 7 2" xfId="13832"/>
    <cellStyle name="Обычный 2 2 2 3 2 3 7 3" xfId="13833"/>
    <cellStyle name="Обычный 2 2 2 3 2 3 7 4" xfId="13834"/>
    <cellStyle name="Обычный 2 2 2 3 2 3 7 5" xfId="13835"/>
    <cellStyle name="Обычный 2 2 2 3 2 3 7 6" xfId="13836"/>
    <cellStyle name="Обычный 2 2 2 3 2 3 7 7" xfId="13837"/>
    <cellStyle name="Обычный 2 2 2 3 2 3 7 8" xfId="13838"/>
    <cellStyle name="Обычный 2 2 2 3 2 3 8" xfId="13839"/>
    <cellStyle name="Обычный 2 2 2 3 2 3 8 2" xfId="13840"/>
    <cellStyle name="Обычный 2 2 2 3 2 3 8 3" xfId="13841"/>
    <cellStyle name="Обычный 2 2 2 3 2 3 8 4" xfId="13842"/>
    <cellStyle name="Обычный 2 2 2 3 2 3 8 5" xfId="13843"/>
    <cellStyle name="Обычный 2 2 2 3 2 3 8 6" xfId="13844"/>
    <cellStyle name="Обычный 2 2 2 3 2 3 8 7" xfId="13845"/>
    <cellStyle name="Обычный 2 2 2 3 2 3 8 8" xfId="13846"/>
    <cellStyle name="Обычный 2 2 2 3 2 3 9" xfId="13847"/>
    <cellStyle name="Обычный 2 2 2 3 2 4" xfId="13848"/>
    <cellStyle name="Обычный 2 2 2 3 2 4 2" xfId="13849"/>
    <cellStyle name="Обычный 2 2 2 3 2 4 3" xfId="13850"/>
    <cellStyle name="Обычный 2 2 2 3 2 4 4" xfId="13851"/>
    <cellStyle name="Обычный 2 2 2 3 2 4 5" xfId="13852"/>
    <cellStyle name="Обычный 2 2 2 3 2 4 6" xfId="13853"/>
    <cellStyle name="Обычный 2 2 2 3 2 4 7" xfId="13854"/>
    <cellStyle name="Обычный 2 2 2 3 2 4 8" xfId="13855"/>
    <cellStyle name="Обычный 2 2 2 3 2 4 9" xfId="13856"/>
    <cellStyle name="Обычный 2 2 2 3 2 5" xfId="13857"/>
    <cellStyle name="Обычный 2 2 2 3 2 5 2" xfId="13858"/>
    <cellStyle name="Обычный 2 2 2 3 2 5 3" xfId="13859"/>
    <cellStyle name="Обычный 2 2 2 3 2 5 4" xfId="13860"/>
    <cellStyle name="Обычный 2 2 2 3 2 5 5" xfId="13861"/>
    <cellStyle name="Обычный 2 2 2 3 2 5 6" xfId="13862"/>
    <cellStyle name="Обычный 2 2 2 3 2 5 7" xfId="13863"/>
    <cellStyle name="Обычный 2 2 2 3 2 5 8" xfId="13864"/>
    <cellStyle name="Обычный 2 2 2 3 2 6" xfId="13865"/>
    <cellStyle name="Обычный 2 2 2 3 2 6 2" xfId="13866"/>
    <cellStyle name="Обычный 2 2 2 3 2 6 3" xfId="13867"/>
    <cellStyle name="Обычный 2 2 2 3 2 6 4" xfId="13868"/>
    <cellStyle name="Обычный 2 2 2 3 2 6 5" xfId="13869"/>
    <cellStyle name="Обычный 2 2 2 3 2 6 6" xfId="13870"/>
    <cellStyle name="Обычный 2 2 2 3 2 6 7" xfId="13871"/>
    <cellStyle name="Обычный 2 2 2 3 2 6 8" xfId="13872"/>
    <cellStyle name="Обычный 2 2 2 3 2 7" xfId="13873"/>
    <cellStyle name="Обычный 2 2 2 3 2 7 2" xfId="13874"/>
    <cellStyle name="Обычный 2 2 2 3 2 7 3" xfId="13875"/>
    <cellStyle name="Обычный 2 2 2 3 2 7 4" xfId="13876"/>
    <cellStyle name="Обычный 2 2 2 3 2 7 5" xfId="13877"/>
    <cellStyle name="Обычный 2 2 2 3 2 7 6" xfId="13878"/>
    <cellStyle name="Обычный 2 2 2 3 2 7 7" xfId="13879"/>
    <cellStyle name="Обычный 2 2 2 3 2 7 8" xfId="13880"/>
    <cellStyle name="Обычный 2 2 2 3 2 8" xfId="13881"/>
    <cellStyle name="Обычный 2 2 2 3 2 8 2" xfId="13882"/>
    <cellStyle name="Обычный 2 2 2 3 2 8 3" xfId="13883"/>
    <cellStyle name="Обычный 2 2 2 3 2 8 4" xfId="13884"/>
    <cellStyle name="Обычный 2 2 2 3 2 8 5" xfId="13885"/>
    <cellStyle name="Обычный 2 2 2 3 2 8 6" xfId="13886"/>
    <cellStyle name="Обычный 2 2 2 3 2 8 7" xfId="13887"/>
    <cellStyle name="Обычный 2 2 2 3 2 8 8" xfId="13888"/>
    <cellStyle name="Обычный 2 2 2 3 2 9" xfId="13889"/>
    <cellStyle name="Обычный 2 2 2 3 2 9 2" xfId="13890"/>
    <cellStyle name="Обычный 2 2 2 3 2 9 3" xfId="13891"/>
    <cellStyle name="Обычный 2 2 2 3 2 9 4" xfId="13892"/>
    <cellStyle name="Обычный 2 2 2 3 2 9 5" xfId="13893"/>
    <cellStyle name="Обычный 2 2 2 3 2 9 6" xfId="13894"/>
    <cellStyle name="Обычный 2 2 2 3 2 9 7" xfId="13895"/>
    <cellStyle name="Обычный 2 2 2 3 2 9 8" xfId="13896"/>
    <cellStyle name="Обычный 2 2 2 3 20" xfId="13897"/>
    <cellStyle name="Обычный 2 2 2 3 21" xfId="13898"/>
    <cellStyle name="Обычный 2 2 2 3 22" xfId="13899"/>
    <cellStyle name="Обычный 2 2 2 3 23" xfId="13900"/>
    <cellStyle name="Обычный 2 2 2 3 24" xfId="13901"/>
    <cellStyle name="Обычный 2 2 2 3 25" xfId="13902"/>
    <cellStyle name="Обычный 2 2 2 3 3" xfId="13903"/>
    <cellStyle name="Обычный 2 2 2 3 3 10" xfId="13904"/>
    <cellStyle name="Обычный 2 2 2 3 3 10 2" xfId="13905"/>
    <cellStyle name="Обычный 2 2 2 3 3 10 3" xfId="13906"/>
    <cellStyle name="Обычный 2 2 2 3 3 10 4" xfId="13907"/>
    <cellStyle name="Обычный 2 2 2 3 3 10 5" xfId="13908"/>
    <cellStyle name="Обычный 2 2 2 3 3 10 6" xfId="13909"/>
    <cellStyle name="Обычный 2 2 2 3 3 10 7" xfId="13910"/>
    <cellStyle name="Обычный 2 2 2 3 3 10 8" xfId="13911"/>
    <cellStyle name="Обычный 2 2 2 3 3 11" xfId="13912"/>
    <cellStyle name="Обычный 2 2 2 3 3 11 2" xfId="13913"/>
    <cellStyle name="Обычный 2 2 2 3 3 11 3" xfId="13914"/>
    <cellStyle name="Обычный 2 2 2 3 3 11 4" xfId="13915"/>
    <cellStyle name="Обычный 2 2 2 3 3 11 5" xfId="13916"/>
    <cellStyle name="Обычный 2 2 2 3 3 11 6" xfId="13917"/>
    <cellStyle name="Обычный 2 2 2 3 3 11 7" xfId="13918"/>
    <cellStyle name="Обычный 2 2 2 3 3 11 8" xfId="13919"/>
    <cellStyle name="Обычный 2 2 2 3 3 12" xfId="13920"/>
    <cellStyle name="Обычный 2 2 2 3 3 12 2" xfId="13921"/>
    <cellStyle name="Обычный 2 2 2 3 3 12 3" xfId="13922"/>
    <cellStyle name="Обычный 2 2 2 3 3 12 4" xfId="13923"/>
    <cellStyle name="Обычный 2 2 2 3 3 12 5" xfId="13924"/>
    <cellStyle name="Обычный 2 2 2 3 3 12 6" xfId="13925"/>
    <cellStyle name="Обычный 2 2 2 3 3 12 7" xfId="13926"/>
    <cellStyle name="Обычный 2 2 2 3 3 12 8" xfId="13927"/>
    <cellStyle name="Обычный 2 2 2 3 3 13" xfId="13928"/>
    <cellStyle name="Обычный 2 2 2 3 3 14" xfId="13929"/>
    <cellStyle name="Обычный 2 2 2 3 3 15" xfId="13930"/>
    <cellStyle name="Обычный 2 2 2 3 3 16" xfId="13931"/>
    <cellStyle name="Обычный 2 2 2 3 3 17" xfId="13932"/>
    <cellStyle name="Обычный 2 2 2 3 3 18" xfId="13933"/>
    <cellStyle name="Обычный 2 2 2 3 3 19" xfId="13934"/>
    <cellStyle name="Обычный 2 2 2 3 3 2" xfId="13935"/>
    <cellStyle name="Обычный 2 2 2 3 3 2 10" xfId="13936"/>
    <cellStyle name="Обычный 2 2 2 3 3 2 10 2" xfId="13937"/>
    <cellStyle name="Обычный 2 2 2 3 3 2 10 3" xfId="13938"/>
    <cellStyle name="Обычный 2 2 2 3 3 2 10 4" xfId="13939"/>
    <cellStyle name="Обычный 2 2 2 3 3 2 10 5" xfId="13940"/>
    <cellStyle name="Обычный 2 2 2 3 3 2 10 6" xfId="13941"/>
    <cellStyle name="Обычный 2 2 2 3 3 2 10 7" xfId="13942"/>
    <cellStyle name="Обычный 2 2 2 3 3 2 10 8" xfId="13943"/>
    <cellStyle name="Обычный 2 2 2 3 3 2 11" xfId="13944"/>
    <cellStyle name="Обычный 2 2 2 3 3 2 12" xfId="13945"/>
    <cellStyle name="Обычный 2 2 2 3 3 2 13" xfId="13946"/>
    <cellStyle name="Обычный 2 2 2 3 3 2 14" xfId="13947"/>
    <cellStyle name="Обычный 2 2 2 3 3 2 15" xfId="13948"/>
    <cellStyle name="Обычный 2 2 2 3 3 2 16" xfId="13949"/>
    <cellStyle name="Обычный 2 2 2 3 3 2 17" xfId="13950"/>
    <cellStyle name="Обычный 2 2 2 3 3 2 18" xfId="13951"/>
    <cellStyle name="Обычный 2 2 2 3 3 2 19" xfId="13952"/>
    <cellStyle name="Обычный 2 2 2 3 3 2 2" xfId="13953"/>
    <cellStyle name="Обычный 2 2 2 3 3 2 2 10" xfId="13954"/>
    <cellStyle name="Обычный 2 2 2 3 3 2 2 11" xfId="13955"/>
    <cellStyle name="Обычный 2 2 2 3 3 2 2 12" xfId="13956"/>
    <cellStyle name="Обычный 2 2 2 3 3 2 2 13" xfId="13957"/>
    <cellStyle name="Обычный 2 2 2 3 3 2 2 14" xfId="13958"/>
    <cellStyle name="Обычный 2 2 2 3 3 2 2 15" xfId="13959"/>
    <cellStyle name="Обычный 2 2 2 3 3 2 2 16" xfId="13960"/>
    <cellStyle name="Обычный 2 2 2 3 3 2 2 17" xfId="13961"/>
    <cellStyle name="Обычный 2 2 2 3 3 2 2 18" xfId="13962"/>
    <cellStyle name="Обычный 2 2 2 3 3 2 2 19" xfId="13963"/>
    <cellStyle name="Обычный 2 2 2 3 3 2 2 2" xfId="13964"/>
    <cellStyle name="Обычный 2 2 2 3 3 2 2 2 2" xfId="13965"/>
    <cellStyle name="Обычный 2 2 2 3 3 2 2 2 3" xfId="13966"/>
    <cellStyle name="Обычный 2 2 2 3 3 2 2 2 4" xfId="13967"/>
    <cellStyle name="Обычный 2 2 2 3 3 2 2 2 5" xfId="13968"/>
    <cellStyle name="Обычный 2 2 2 3 3 2 2 2 6" xfId="13969"/>
    <cellStyle name="Обычный 2 2 2 3 3 2 2 2 7" xfId="13970"/>
    <cellStyle name="Обычный 2 2 2 3 3 2 2 2 8" xfId="13971"/>
    <cellStyle name="Обычный 2 2 2 3 3 2 2 2 9" xfId="13972"/>
    <cellStyle name="Обычный 2 2 2 3 3 2 2 3" xfId="13973"/>
    <cellStyle name="Обычный 2 2 2 3 3 2 2 3 2" xfId="13974"/>
    <cellStyle name="Обычный 2 2 2 3 3 2 2 3 3" xfId="13975"/>
    <cellStyle name="Обычный 2 2 2 3 3 2 2 3 4" xfId="13976"/>
    <cellStyle name="Обычный 2 2 2 3 3 2 2 3 5" xfId="13977"/>
    <cellStyle name="Обычный 2 2 2 3 3 2 2 3 6" xfId="13978"/>
    <cellStyle name="Обычный 2 2 2 3 3 2 2 3 7" xfId="13979"/>
    <cellStyle name="Обычный 2 2 2 3 3 2 2 3 8" xfId="13980"/>
    <cellStyle name="Обычный 2 2 2 3 3 2 2 4" xfId="13981"/>
    <cellStyle name="Обычный 2 2 2 3 3 2 2 4 2" xfId="13982"/>
    <cellStyle name="Обычный 2 2 2 3 3 2 2 4 3" xfId="13983"/>
    <cellStyle name="Обычный 2 2 2 3 3 2 2 4 4" xfId="13984"/>
    <cellStyle name="Обычный 2 2 2 3 3 2 2 4 5" xfId="13985"/>
    <cellStyle name="Обычный 2 2 2 3 3 2 2 4 6" xfId="13986"/>
    <cellStyle name="Обычный 2 2 2 3 3 2 2 4 7" xfId="13987"/>
    <cellStyle name="Обычный 2 2 2 3 3 2 2 4 8" xfId="13988"/>
    <cellStyle name="Обычный 2 2 2 3 3 2 2 5" xfId="13989"/>
    <cellStyle name="Обычный 2 2 2 3 3 2 2 5 2" xfId="13990"/>
    <cellStyle name="Обычный 2 2 2 3 3 2 2 5 3" xfId="13991"/>
    <cellStyle name="Обычный 2 2 2 3 3 2 2 5 4" xfId="13992"/>
    <cellStyle name="Обычный 2 2 2 3 3 2 2 5 5" xfId="13993"/>
    <cellStyle name="Обычный 2 2 2 3 3 2 2 5 6" xfId="13994"/>
    <cellStyle name="Обычный 2 2 2 3 3 2 2 5 7" xfId="13995"/>
    <cellStyle name="Обычный 2 2 2 3 3 2 2 5 8" xfId="13996"/>
    <cellStyle name="Обычный 2 2 2 3 3 2 2 6" xfId="13997"/>
    <cellStyle name="Обычный 2 2 2 3 3 2 2 6 2" xfId="13998"/>
    <cellStyle name="Обычный 2 2 2 3 3 2 2 6 3" xfId="13999"/>
    <cellStyle name="Обычный 2 2 2 3 3 2 2 6 4" xfId="14000"/>
    <cellStyle name="Обычный 2 2 2 3 3 2 2 6 5" xfId="14001"/>
    <cellStyle name="Обычный 2 2 2 3 3 2 2 6 6" xfId="14002"/>
    <cellStyle name="Обычный 2 2 2 3 3 2 2 6 7" xfId="14003"/>
    <cellStyle name="Обычный 2 2 2 3 3 2 2 6 8" xfId="14004"/>
    <cellStyle name="Обычный 2 2 2 3 3 2 2 7" xfId="14005"/>
    <cellStyle name="Обычный 2 2 2 3 3 2 2 7 2" xfId="14006"/>
    <cellStyle name="Обычный 2 2 2 3 3 2 2 7 3" xfId="14007"/>
    <cellStyle name="Обычный 2 2 2 3 3 2 2 7 4" xfId="14008"/>
    <cellStyle name="Обычный 2 2 2 3 3 2 2 7 5" xfId="14009"/>
    <cellStyle name="Обычный 2 2 2 3 3 2 2 7 6" xfId="14010"/>
    <cellStyle name="Обычный 2 2 2 3 3 2 2 7 7" xfId="14011"/>
    <cellStyle name="Обычный 2 2 2 3 3 2 2 7 8" xfId="14012"/>
    <cellStyle name="Обычный 2 2 2 3 3 2 2 8" xfId="14013"/>
    <cellStyle name="Обычный 2 2 2 3 3 2 2 8 2" xfId="14014"/>
    <cellStyle name="Обычный 2 2 2 3 3 2 2 8 3" xfId="14015"/>
    <cellStyle name="Обычный 2 2 2 3 3 2 2 8 4" xfId="14016"/>
    <cellStyle name="Обычный 2 2 2 3 3 2 2 8 5" xfId="14017"/>
    <cellStyle name="Обычный 2 2 2 3 3 2 2 8 6" xfId="14018"/>
    <cellStyle name="Обычный 2 2 2 3 3 2 2 8 7" xfId="14019"/>
    <cellStyle name="Обычный 2 2 2 3 3 2 2 8 8" xfId="14020"/>
    <cellStyle name="Обычный 2 2 2 3 3 2 2 9" xfId="14021"/>
    <cellStyle name="Обычный 2 2 2 3 3 2 20" xfId="14022"/>
    <cellStyle name="Обычный 2 2 2 3 3 2 21" xfId="14023"/>
    <cellStyle name="Обычный 2 2 2 3 3 2 22" xfId="14024"/>
    <cellStyle name="Обычный 2 2 2 3 3 2 23" xfId="14025"/>
    <cellStyle name="Обычный 2 2 2 3 3 2 3" xfId="14026"/>
    <cellStyle name="Обычный 2 2 2 3 3 2 3 10" xfId="14027"/>
    <cellStyle name="Обычный 2 2 2 3 3 2 3 11" xfId="14028"/>
    <cellStyle name="Обычный 2 2 2 3 3 2 3 12" xfId="14029"/>
    <cellStyle name="Обычный 2 2 2 3 3 2 3 13" xfId="14030"/>
    <cellStyle name="Обычный 2 2 2 3 3 2 3 14" xfId="14031"/>
    <cellStyle name="Обычный 2 2 2 3 3 2 3 15" xfId="14032"/>
    <cellStyle name="Обычный 2 2 2 3 3 2 3 16" xfId="14033"/>
    <cellStyle name="Обычный 2 2 2 3 3 2 3 17" xfId="14034"/>
    <cellStyle name="Обычный 2 2 2 3 3 2 3 18" xfId="14035"/>
    <cellStyle name="Обычный 2 2 2 3 3 2 3 19" xfId="14036"/>
    <cellStyle name="Обычный 2 2 2 3 3 2 3 2" xfId="14037"/>
    <cellStyle name="Обычный 2 2 2 3 3 2 3 2 2" xfId="14038"/>
    <cellStyle name="Обычный 2 2 2 3 3 2 3 2 3" xfId="14039"/>
    <cellStyle name="Обычный 2 2 2 3 3 2 3 2 4" xfId="14040"/>
    <cellStyle name="Обычный 2 2 2 3 3 2 3 2 5" xfId="14041"/>
    <cellStyle name="Обычный 2 2 2 3 3 2 3 2 6" xfId="14042"/>
    <cellStyle name="Обычный 2 2 2 3 3 2 3 2 7" xfId="14043"/>
    <cellStyle name="Обычный 2 2 2 3 3 2 3 2 8" xfId="14044"/>
    <cellStyle name="Обычный 2 2 2 3 3 2 3 3" xfId="14045"/>
    <cellStyle name="Обычный 2 2 2 3 3 2 3 3 2" xfId="14046"/>
    <cellStyle name="Обычный 2 2 2 3 3 2 3 3 3" xfId="14047"/>
    <cellStyle name="Обычный 2 2 2 3 3 2 3 3 4" xfId="14048"/>
    <cellStyle name="Обычный 2 2 2 3 3 2 3 3 5" xfId="14049"/>
    <cellStyle name="Обычный 2 2 2 3 3 2 3 3 6" xfId="14050"/>
    <cellStyle name="Обычный 2 2 2 3 3 2 3 3 7" xfId="14051"/>
    <cellStyle name="Обычный 2 2 2 3 3 2 3 3 8" xfId="14052"/>
    <cellStyle name="Обычный 2 2 2 3 3 2 3 4" xfId="14053"/>
    <cellStyle name="Обычный 2 2 2 3 3 2 3 4 2" xfId="14054"/>
    <cellStyle name="Обычный 2 2 2 3 3 2 3 4 3" xfId="14055"/>
    <cellStyle name="Обычный 2 2 2 3 3 2 3 4 4" xfId="14056"/>
    <cellStyle name="Обычный 2 2 2 3 3 2 3 4 5" xfId="14057"/>
    <cellStyle name="Обычный 2 2 2 3 3 2 3 4 6" xfId="14058"/>
    <cellStyle name="Обычный 2 2 2 3 3 2 3 4 7" xfId="14059"/>
    <cellStyle name="Обычный 2 2 2 3 3 2 3 4 8" xfId="14060"/>
    <cellStyle name="Обычный 2 2 2 3 3 2 3 5" xfId="14061"/>
    <cellStyle name="Обычный 2 2 2 3 3 2 3 5 2" xfId="14062"/>
    <cellStyle name="Обычный 2 2 2 3 3 2 3 5 3" xfId="14063"/>
    <cellStyle name="Обычный 2 2 2 3 3 2 3 5 4" xfId="14064"/>
    <cellStyle name="Обычный 2 2 2 3 3 2 3 5 5" xfId="14065"/>
    <cellStyle name="Обычный 2 2 2 3 3 2 3 5 6" xfId="14066"/>
    <cellStyle name="Обычный 2 2 2 3 3 2 3 5 7" xfId="14067"/>
    <cellStyle name="Обычный 2 2 2 3 3 2 3 5 8" xfId="14068"/>
    <cellStyle name="Обычный 2 2 2 3 3 2 3 6" xfId="14069"/>
    <cellStyle name="Обычный 2 2 2 3 3 2 3 6 2" xfId="14070"/>
    <cellStyle name="Обычный 2 2 2 3 3 2 3 6 3" xfId="14071"/>
    <cellStyle name="Обычный 2 2 2 3 3 2 3 6 4" xfId="14072"/>
    <cellStyle name="Обычный 2 2 2 3 3 2 3 6 5" xfId="14073"/>
    <cellStyle name="Обычный 2 2 2 3 3 2 3 6 6" xfId="14074"/>
    <cellStyle name="Обычный 2 2 2 3 3 2 3 6 7" xfId="14075"/>
    <cellStyle name="Обычный 2 2 2 3 3 2 3 6 8" xfId="14076"/>
    <cellStyle name="Обычный 2 2 2 3 3 2 3 7" xfId="14077"/>
    <cellStyle name="Обычный 2 2 2 3 3 2 3 7 2" xfId="14078"/>
    <cellStyle name="Обычный 2 2 2 3 3 2 3 7 3" xfId="14079"/>
    <cellStyle name="Обычный 2 2 2 3 3 2 3 7 4" xfId="14080"/>
    <cellStyle name="Обычный 2 2 2 3 3 2 3 7 5" xfId="14081"/>
    <cellStyle name="Обычный 2 2 2 3 3 2 3 7 6" xfId="14082"/>
    <cellStyle name="Обычный 2 2 2 3 3 2 3 7 7" xfId="14083"/>
    <cellStyle name="Обычный 2 2 2 3 3 2 3 7 8" xfId="14084"/>
    <cellStyle name="Обычный 2 2 2 3 3 2 3 8" xfId="14085"/>
    <cellStyle name="Обычный 2 2 2 3 3 2 3 8 2" xfId="14086"/>
    <cellStyle name="Обычный 2 2 2 3 3 2 3 8 3" xfId="14087"/>
    <cellStyle name="Обычный 2 2 2 3 3 2 3 8 4" xfId="14088"/>
    <cellStyle name="Обычный 2 2 2 3 3 2 3 8 5" xfId="14089"/>
    <cellStyle name="Обычный 2 2 2 3 3 2 3 8 6" xfId="14090"/>
    <cellStyle name="Обычный 2 2 2 3 3 2 3 8 7" xfId="14091"/>
    <cellStyle name="Обычный 2 2 2 3 3 2 3 8 8" xfId="14092"/>
    <cellStyle name="Обычный 2 2 2 3 3 2 3 9" xfId="14093"/>
    <cellStyle name="Обычный 2 2 2 3 3 2 4" xfId="14094"/>
    <cellStyle name="Обычный 2 2 2 3 3 2 4 2" xfId="14095"/>
    <cellStyle name="Обычный 2 2 2 3 3 2 4 3" xfId="14096"/>
    <cellStyle name="Обычный 2 2 2 3 3 2 4 4" xfId="14097"/>
    <cellStyle name="Обычный 2 2 2 3 3 2 4 5" xfId="14098"/>
    <cellStyle name="Обычный 2 2 2 3 3 2 4 6" xfId="14099"/>
    <cellStyle name="Обычный 2 2 2 3 3 2 4 7" xfId="14100"/>
    <cellStyle name="Обычный 2 2 2 3 3 2 4 8" xfId="14101"/>
    <cellStyle name="Обычный 2 2 2 3 3 2 4 9" xfId="14102"/>
    <cellStyle name="Обычный 2 2 2 3 3 2 5" xfId="14103"/>
    <cellStyle name="Обычный 2 2 2 3 3 2 5 2" xfId="14104"/>
    <cellStyle name="Обычный 2 2 2 3 3 2 5 3" xfId="14105"/>
    <cellStyle name="Обычный 2 2 2 3 3 2 5 4" xfId="14106"/>
    <cellStyle name="Обычный 2 2 2 3 3 2 5 5" xfId="14107"/>
    <cellStyle name="Обычный 2 2 2 3 3 2 5 6" xfId="14108"/>
    <cellStyle name="Обычный 2 2 2 3 3 2 5 7" xfId="14109"/>
    <cellStyle name="Обычный 2 2 2 3 3 2 5 8" xfId="14110"/>
    <cellStyle name="Обычный 2 2 2 3 3 2 6" xfId="14111"/>
    <cellStyle name="Обычный 2 2 2 3 3 2 6 2" xfId="14112"/>
    <cellStyle name="Обычный 2 2 2 3 3 2 6 3" xfId="14113"/>
    <cellStyle name="Обычный 2 2 2 3 3 2 6 4" xfId="14114"/>
    <cellStyle name="Обычный 2 2 2 3 3 2 6 5" xfId="14115"/>
    <cellStyle name="Обычный 2 2 2 3 3 2 6 6" xfId="14116"/>
    <cellStyle name="Обычный 2 2 2 3 3 2 6 7" xfId="14117"/>
    <cellStyle name="Обычный 2 2 2 3 3 2 6 8" xfId="14118"/>
    <cellStyle name="Обычный 2 2 2 3 3 2 7" xfId="14119"/>
    <cellStyle name="Обычный 2 2 2 3 3 2 7 2" xfId="14120"/>
    <cellStyle name="Обычный 2 2 2 3 3 2 7 3" xfId="14121"/>
    <cellStyle name="Обычный 2 2 2 3 3 2 7 4" xfId="14122"/>
    <cellStyle name="Обычный 2 2 2 3 3 2 7 5" xfId="14123"/>
    <cellStyle name="Обычный 2 2 2 3 3 2 7 6" xfId="14124"/>
    <cellStyle name="Обычный 2 2 2 3 3 2 7 7" xfId="14125"/>
    <cellStyle name="Обычный 2 2 2 3 3 2 7 8" xfId="14126"/>
    <cellStyle name="Обычный 2 2 2 3 3 2 8" xfId="14127"/>
    <cellStyle name="Обычный 2 2 2 3 3 2 8 2" xfId="14128"/>
    <cellStyle name="Обычный 2 2 2 3 3 2 8 3" xfId="14129"/>
    <cellStyle name="Обычный 2 2 2 3 3 2 8 4" xfId="14130"/>
    <cellStyle name="Обычный 2 2 2 3 3 2 8 5" xfId="14131"/>
    <cellStyle name="Обычный 2 2 2 3 3 2 8 6" xfId="14132"/>
    <cellStyle name="Обычный 2 2 2 3 3 2 8 7" xfId="14133"/>
    <cellStyle name="Обычный 2 2 2 3 3 2 8 8" xfId="14134"/>
    <cellStyle name="Обычный 2 2 2 3 3 2 9" xfId="14135"/>
    <cellStyle name="Обычный 2 2 2 3 3 2 9 2" xfId="14136"/>
    <cellStyle name="Обычный 2 2 2 3 3 2 9 3" xfId="14137"/>
    <cellStyle name="Обычный 2 2 2 3 3 2 9 4" xfId="14138"/>
    <cellStyle name="Обычный 2 2 2 3 3 2 9 5" xfId="14139"/>
    <cellStyle name="Обычный 2 2 2 3 3 2 9 6" xfId="14140"/>
    <cellStyle name="Обычный 2 2 2 3 3 2 9 7" xfId="14141"/>
    <cellStyle name="Обычный 2 2 2 3 3 2 9 8" xfId="14142"/>
    <cellStyle name="Обычный 2 2 2 3 3 20" xfId="14143"/>
    <cellStyle name="Обычный 2 2 2 3 3 21" xfId="14144"/>
    <cellStyle name="Обычный 2 2 2 3 3 22" xfId="14145"/>
    <cellStyle name="Обычный 2 2 2 3 3 23" xfId="14146"/>
    <cellStyle name="Обычный 2 2 2 3 3 24" xfId="14147"/>
    <cellStyle name="Обычный 2 2 2 3 3 25" xfId="14148"/>
    <cellStyle name="Обычный 2 2 2 3 3 3" xfId="14149"/>
    <cellStyle name="Обычный 2 2 2 3 3 3 10" xfId="14150"/>
    <cellStyle name="Обычный 2 2 2 3 3 3 10 2" xfId="14151"/>
    <cellStyle name="Обычный 2 2 2 3 3 3 10 3" xfId="14152"/>
    <cellStyle name="Обычный 2 2 2 3 3 3 10 4" xfId="14153"/>
    <cellStyle name="Обычный 2 2 2 3 3 3 10 5" xfId="14154"/>
    <cellStyle name="Обычный 2 2 2 3 3 3 10 6" xfId="14155"/>
    <cellStyle name="Обычный 2 2 2 3 3 3 10 7" xfId="14156"/>
    <cellStyle name="Обычный 2 2 2 3 3 3 10 8" xfId="14157"/>
    <cellStyle name="Обычный 2 2 2 3 3 3 11" xfId="14158"/>
    <cellStyle name="Обычный 2 2 2 3 3 3 11 2" xfId="14159"/>
    <cellStyle name="Обычный 2 2 2 3 3 3 11 3" xfId="14160"/>
    <cellStyle name="Обычный 2 2 2 3 3 3 11 4" xfId="14161"/>
    <cellStyle name="Обычный 2 2 2 3 3 3 11 5" xfId="14162"/>
    <cellStyle name="Обычный 2 2 2 3 3 3 11 6" xfId="14163"/>
    <cellStyle name="Обычный 2 2 2 3 3 3 11 7" xfId="14164"/>
    <cellStyle name="Обычный 2 2 2 3 3 3 11 8" xfId="14165"/>
    <cellStyle name="Обычный 2 2 2 3 3 3 12" xfId="14166"/>
    <cellStyle name="Обычный 2 2 2 3 3 3 13" xfId="14167"/>
    <cellStyle name="Обычный 2 2 2 3 3 3 14" xfId="14168"/>
    <cellStyle name="Обычный 2 2 2 3 3 3 15" xfId="14169"/>
    <cellStyle name="Обычный 2 2 2 3 3 3 16" xfId="14170"/>
    <cellStyle name="Обычный 2 2 2 3 3 3 17" xfId="14171"/>
    <cellStyle name="Обычный 2 2 2 3 3 3 18" xfId="14172"/>
    <cellStyle name="Обычный 2 2 2 3 3 3 19" xfId="14173"/>
    <cellStyle name="Обычный 2 2 2 3 3 3 2" xfId="14174"/>
    <cellStyle name="Обычный 2 2 2 3 3 3 2 10" xfId="14175"/>
    <cellStyle name="Обычный 2 2 2 3 3 3 2 10 2" xfId="14176"/>
    <cellStyle name="Обычный 2 2 2 3 3 3 2 10 3" xfId="14177"/>
    <cellStyle name="Обычный 2 2 2 3 3 3 2 10 4" xfId="14178"/>
    <cellStyle name="Обычный 2 2 2 3 3 3 2 10 5" xfId="14179"/>
    <cellStyle name="Обычный 2 2 2 3 3 3 2 10 6" xfId="14180"/>
    <cellStyle name="Обычный 2 2 2 3 3 3 2 10 7" xfId="14181"/>
    <cellStyle name="Обычный 2 2 2 3 3 3 2 10 8" xfId="14182"/>
    <cellStyle name="Обычный 2 2 2 3 3 3 2 11" xfId="14183"/>
    <cellStyle name="Обычный 2 2 2 3 3 3 2 11 2" xfId="14184"/>
    <cellStyle name="Обычный 2 2 2 3 3 3 2 11 3" xfId="14185"/>
    <cellStyle name="Обычный 2 2 2 3 3 3 2 11 4" xfId="14186"/>
    <cellStyle name="Обычный 2 2 2 3 3 3 2 11 5" xfId="14187"/>
    <cellStyle name="Обычный 2 2 2 3 3 3 2 11 6" xfId="14188"/>
    <cellStyle name="Обычный 2 2 2 3 3 3 2 11 7" xfId="14189"/>
    <cellStyle name="Обычный 2 2 2 3 3 3 2 11 8" xfId="14190"/>
    <cellStyle name="Обычный 2 2 2 3 3 3 2 12" xfId="14191"/>
    <cellStyle name="Обычный 2 2 2 3 3 3 2 12 2" xfId="14192"/>
    <cellStyle name="Обычный 2 2 2 3 3 3 2 12 3" xfId="14193"/>
    <cellStyle name="Обычный 2 2 2 3 3 3 2 12 4" xfId="14194"/>
    <cellStyle name="Обычный 2 2 2 3 3 3 2 12 5" xfId="14195"/>
    <cellStyle name="Обычный 2 2 2 3 3 3 2 12 6" xfId="14196"/>
    <cellStyle name="Обычный 2 2 2 3 3 3 2 12 7" xfId="14197"/>
    <cellStyle name="Обычный 2 2 2 3 3 3 2 12 8" xfId="14198"/>
    <cellStyle name="Обычный 2 2 2 3 3 3 2 13" xfId="14199"/>
    <cellStyle name="Обычный 2 2 2 3 3 3 2 13 2" xfId="14200"/>
    <cellStyle name="Обычный 2 2 2 3 3 3 2 13 3" xfId="14201"/>
    <cellStyle name="Обычный 2 2 2 3 3 3 2 13 4" xfId="14202"/>
    <cellStyle name="Обычный 2 2 2 3 3 3 2 13 5" xfId="14203"/>
    <cellStyle name="Обычный 2 2 2 3 3 3 2 13 6" xfId="14204"/>
    <cellStyle name="Обычный 2 2 2 3 3 3 2 13 7" xfId="14205"/>
    <cellStyle name="Обычный 2 2 2 3 3 3 2 13 8" xfId="14206"/>
    <cellStyle name="Обычный 2 2 2 3 3 3 2 14" xfId="14207"/>
    <cellStyle name="Обычный 2 2 2 3 3 3 2 14 2" xfId="14208"/>
    <cellStyle name="Обычный 2 2 2 3 3 3 2 14 3" xfId="14209"/>
    <cellStyle name="Обычный 2 2 2 3 3 3 2 14 4" xfId="14210"/>
    <cellStyle name="Обычный 2 2 2 3 3 3 2 14 5" xfId="14211"/>
    <cellStyle name="Обычный 2 2 2 3 3 3 2 14 6" xfId="14212"/>
    <cellStyle name="Обычный 2 2 2 3 3 3 2 14 7" xfId="14213"/>
    <cellStyle name="Обычный 2 2 2 3 3 3 2 14 8" xfId="14214"/>
    <cellStyle name="Обычный 2 2 2 3 3 3 2 15" xfId="14215"/>
    <cellStyle name="Обычный 2 2 2 3 3 3 2 16" xfId="14216"/>
    <cellStyle name="Обычный 2 2 2 3 3 3 2 17" xfId="14217"/>
    <cellStyle name="Обычный 2 2 2 3 3 3 2 18" xfId="14218"/>
    <cellStyle name="Обычный 2 2 2 3 3 3 2 19" xfId="14219"/>
    <cellStyle name="Обычный 2 2 2 3 3 3 2 2" xfId="14220"/>
    <cellStyle name="Обычный 2 2 2 3 3 3 2 2 10" xfId="14221"/>
    <cellStyle name="Обычный 2 2 2 3 3 3 2 2 10 2" xfId="14222"/>
    <cellStyle name="Обычный 2 2 2 3 3 3 2 2 10 3" xfId="14223"/>
    <cellStyle name="Обычный 2 2 2 3 3 3 2 2 10 4" xfId="14224"/>
    <cellStyle name="Обычный 2 2 2 3 3 3 2 2 10 5" xfId="14225"/>
    <cellStyle name="Обычный 2 2 2 3 3 3 2 2 10 6" xfId="14226"/>
    <cellStyle name="Обычный 2 2 2 3 3 3 2 2 10 7" xfId="14227"/>
    <cellStyle name="Обычный 2 2 2 3 3 3 2 2 10 8" xfId="14228"/>
    <cellStyle name="Обычный 2 2 2 3 3 3 2 2 11" xfId="14229"/>
    <cellStyle name="Обычный 2 2 2 3 3 3 2 2 12" xfId="14230"/>
    <cellStyle name="Обычный 2 2 2 3 3 3 2 2 13" xfId="14231"/>
    <cellStyle name="Обычный 2 2 2 3 3 3 2 2 14" xfId="14232"/>
    <cellStyle name="Обычный 2 2 2 3 3 3 2 2 15" xfId="14233"/>
    <cellStyle name="Обычный 2 2 2 3 3 3 2 2 16" xfId="14234"/>
    <cellStyle name="Обычный 2 2 2 3 3 3 2 2 17" xfId="14235"/>
    <cellStyle name="Обычный 2 2 2 3 3 3 2 2 18" xfId="14236"/>
    <cellStyle name="Обычный 2 2 2 3 3 3 2 2 19" xfId="14237"/>
    <cellStyle name="Обычный 2 2 2 3 3 3 2 2 2" xfId="14238"/>
    <cellStyle name="Обычный 2 2 2 3 3 3 2 2 2 10" xfId="14239"/>
    <cellStyle name="Обычный 2 2 2 3 3 3 2 2 2 11" xfId="14240"/>
    <cellStyle name="Обычный 2 2 2 3 3 3 2 2 2 12" xfId="14241"/>
    <cellStyle name="Обычный 2 2 2 3 3 3 2 2 2 13" xfId="14242"/>
    <cellStyle name="Обычный 2 2 2 3 3 3 2 2 2 14" xfId="14243"/>
    <cellStyle name="Обычный 2 2 2 3 3 3 2 2 2 15" xfId="14244"/>
    <cellStyle name="Обычный 2 2 2 3 3 3 2 2 2 16" xfId="14245"/>
    <cellStyle name="Обычный 2 2 2 3 3 3 2 2 2 17" xfId="14246"/>
    <cellStyle name="Обычный 2 2 2 3 3 3 2 2 2 18" xfId="14247"/>
    <cellStyle name="Обычный 2 2 2 3 3 3 2 2 2 19" xfId="14248"/>
    <cellStyle name="Обычный 2 2 2 3 3 3 2 2 2 2" xfId="14249"/>
    <cellStyle name="Обычный 2 2 2 3 3 3 2 2 2 2 2" xfId="14250"/>
    <cellStyle name="Обычный 2 2 2 3 3 3 2 2 2 2 3" xfId="14251"/>
    <cellStyle name="Обычный 2 2 2 3 3 3 2 2 2 2 4" xfId="14252"/>
    <cellStyle name="Обычный 2 2 2 3 3 3 2 2 2 2 5" xfId="14253"/>
    <cellStyle name="Обычный 2 2 2 3 3 3 2 2 2 2 6" xfId="14254"/>
    <cellStyle name="Обычный 2 2 2 3 3 3 2 2 2 2 7" xfId="14255"/>
    <cellStyle name="Обычный 2 2 2 3 3 3 2 2 2 2 8" xfId="14256"/>
    <cellStyle name="Обычный 2 2 2 3 3 3 2 2 2 2 9" xfId="14257"/>
    <cellStyle name="Обычный 2 2 2 3 3 3 2 2 2 3" xfId="14258"/>
    <cellStyle name="Обычный 2 2 2 3 3 3 2 2 2 3 2" xfId="14259"/>
    <cellStyle name="Обычный 2 2 2 3 3 3 2 2 2 3 3" xfId="14260"/>
    <cellStyle name="Обычный 2 2 2 3 3 3 2 2 2 3 4" xfId="14261"/>
    <cellStyle name="Обычный 2 2 2 3 3 3 2 2 2 3 5" xfId="14262"/>
    <cellStyle name="Обычный 2 2 2 3 3 3 2 2 2 3 6" xfId="14263"/>
    <cellStyle name="Обычный 2 2 2 3 3 3 2 2 2 3 7" xfId="14264"/>
    <cellStyle name="Обычный 2 2 2 3 3 3 2 2 2 3 8" xfId="14265"/>
    <cellStyle name="Обычный 2 2 2 3 3 3 2 2 2 4" xfId="14266"/>
    <cellStyle name="Обычный 2 2 2 3 3 3 2 2 2 4 2" xfId="14267"/>
    <cellStyle name="Обычный 2 2 2 3 3 3 2 2 2 4 3" xfId="14268"/>
    <cellStyle name="Обычный 2 2 2 3 3 3 2 2 2 4 4" xfId="14269"/>
    <cellStyle name="Обычный 2 2 2 3 3 3 2 2 2 4 5" xfId="14270"/>
    <cellStyle name="Обычный 2 2 2 3 3 3 2 2 2 4 6" xfId="14271"/>
    <cellStyle name="Обычный 2 2 2 3 3 3 2 2 2 4 7" xfId="14272"/>
    <cellStyle name="Обычный 2 2 2 3 3 3 2 2 2 4 8" xfId="14273"/>
    <cellStyle name="Обычный 2 2 2 3 3 3 2 2 2 5" xfId="14274"/>
    <cellStyle name="Обычный 2 2 2 3 3 3 2 2 2 5 2" xfId="14275"/>
    <cellStyle name="Обычный 2 2 2 3 3 3 2 2 2 5 3" xfId="14276"/>
    <cellStyle name="Обычный 2 2 2 3 3 3 2 2 2 5 4" xfId="14277"/>
    <cellStyle name="Обычный 2 2 2 3 3 3 2 2 2 5 5" xfId="14278"/>
    <cellStyle name="Обычный 2 2 2 3 3 3 2 2 2 5 6" xfId="14279"/>
    <cellStyle name="Обычный 2 2 2 3 3 3 2 2 2 5 7" xfId="14280"/>
    <cellStyle name="Обычный 2 2 2 3 3 3 2 2 2 5 8" xfId="14281"/>
    <cellStyle name="Обычный 2 2 2 3 3 3 2 2 2 6" xfId="14282"/>
    <cellStyle name="Обычный 2 2 2 3 3 3 2 2 2 6 2" xfId="14283"/>
    <cellStyle name="Обычный 2 2 2 3 3 3 2 2 2 6 3" xfId="14284"/>
    <cellStyle name="Обычный 2 2 2 3 3 3 2 2 2 6 4" xfId="14285"/>
    <cellStyle name="Обычный 2 2 2 3 3 3 2 2 2 6 5" xfId="14286"/>
    <cellStyle name="Обычный 2 2 2 3 3 3 2 2 2 6 6" xfId="14287"/>
    <cellStyle name="Обычный 2 2 2 3 3 3 2 2 2 6 7" xfId="14288"/>
    <cellStyle name="Обычный 2 2 2 3 3 3 2 2 2 6 8" xfId="14289"/>
    <cellStyle name="Обычный 2 2 2 3 3 3 2 2 2 7" xfId="14290"/>
    <cellStyle name="Обычный 2 2 2 3 3 3 2 2 2 7 2" xfId="14291"/>
    <cellStyle name="Обычный 2 2 2 3 3 3 2 2 2 7 3" xfId="14292"/>
    <cellStyle name="Обычный 2 2 2 3 3 3 2 2 2 7 4" xfId="14293"/>
    <cellStyle name="Обычный 2 2 2 3 3 3 2 2 2 7 5" xfId="14294"/>
    <cellStyle name="Обычный 2 2 2 3 3 3 2 2 2 7 6" xfId="14295"/>
    <cellStyle name="Обычный 2 2 2 3 3 3 2 2 2 7 7" xfId="14296"/>
    <cellStyle name="Обычный 2 2 2 3 3 3 2 2 2 7 8" xfId="14297"/>
    <cellStyle name="Обычный 2 2 2 3 3 3 2 2 2 8" xfId="14298"/>
    <cellStyle name="Обычный 2 2 2 3 3 3 2 2 2 8 2" xfId="14299"/>
    <cellStyle name="Обычный 2 2 2 3 3 3 2 2 2 8 3" xfId="14300"/>
    <cellStyle name="Обычный 2 2 2 3 3 3 2 2 2 8 4" xfId="14301"/>
    <cellStyle name="Обычный 2 2 2 3 3 3 2 2 2 8 5" xfId="14302"/>
    <cellStyle name="Обычный 2 2 2 3 3 3 2 2 2 8 6" xfId="14303"/>
    <cellStyle name="Обычный 2 2 2 3 3 3 2 2 2 8 7" xfId="14304"/>
    <cellStyle name="Обычный 2 2 2 3 3 3 2 2 2 8 8" xfId="14305"/>
    <cellStyle name="Обычный 2 2 2 3 3 3 2 2 2 9" xfId="14306"/>
    <cellStyle name="Обычный 2 2 2 3 3 3 2 2 20" xfId="14307"/>
    <cellStyle name="Обычный 2 2 2 3 3 3 2 2 21" xfId="14308"/>
    <cellStyle name="Обычный 2 2 2 3 3 3 2 2 22" xfId="14309"/>
    <cellStyle name="Обычный 2 2 2 3 3 3 2 2 23" xfId="14310"/>
    <cellStyle name="Обычный 2 2 2 3 3 3 2 2 3" xfId="14311"/>
    <cellStyle name="Обычный 2 2 2 3 3 3 2 2 3 10" xfId="14312"/>
    <cellStyle name="Обычный 2 2 2 3 3 3 2 2 3 11" xfId="14313"/>
    <cellStyle name="Обычный 2 2 2 3 3 3 2 2 3 12" xfId="14314"/>
    <cellStyle name="Обычный 2 2 2 3 3 3 2 2 3 13" xfId="14315"/>
    <cellStyle name="Обычный 2 2 2 3 3 3 2 2 3 14" xfId="14316"/>
    <cellStyle name="Обычный 2 2 2 3 3 3 2 2 3 15" xfId="14317"/>
    <cellStyle name="Обычный 2 2 2 3 3 3 2 2 3 16" xfId="14318"/>
    <cellStyle name="Обычный 2 2 2 3 3 3 2 2 3 17" xfId="14319"/>
    <cellStyle name="Обычный 2 2 2 3 3 3 2 2 3 18" xfId="14320"/>
    <cellStyle name="Обычный 2 2 2 3 3 3 2 2 3 19" xfId="14321"/>
    <cellStyle name="Обычный 2 2 2 3 3 3 2 2 3 2" xfId="14322"/>
    <cellStyle name="Обычный 2 2 2 3 3 3 2 2 3 2 2" xfId="14323"/>
    <cellStyle name="Обычный 2 2 2 3 3 3 2 2 3 2 3" xfId="14324"/>
    <cellStyle name="Обычный 2 2 2 3 3 3 2 2 3 2 4" xfId="14325"/>
    <cellStyle name="Обычный 2 2 2 3 3 3 2 2 3 2 5" xfId="14326"/>
    <cellStyle name="Обычный 2 2 2 3 3 3 2 2 3 2 6" xfId="14327"/>
    <cellStyle name="Обычный 2 2 2 3 3 3 2 2 3 2 7" xfId="14328"/>
    <cellStyle name="Обычный 2 2 2 3 3 3 2 2 3 2 8" xfId="14329"/>
    <cellStyle name="Обычный 2 2 2 3 3 3 2 2 3 3" xfId="14330"/>
    <cellStyle name="Обычный 2 2 2 3 3 3 2 2 3 3 2" xfId="14331"/>
    <cellStyle name="Обычный 2 2 2 3 3 3 2 2 3 3 3" xfId="14332"/>
    <cellStyle name="Обычный 2 2 2 3 3 3 2 2 3 3 4" xfId="14333"/>
    <cellStyle name="Обычный 2 2 2 3 3 3 2 2 3 3 5" xfId="14334"/>
    <cellStyle name="Обычный 2 2 2 3 3 3 2 2 3 3 6" xfId="14335"/>
    <cellStyle name="Обычный 2 2 2 3 3 3 2 2 3 3 7" xfId="14336"/>
    <cellStyle name="Обычный 2 2 2 3 3 3 2 2 3 3 8" xfId="14337"/>
    <cellStyle name="Обычный 2 2 2 3 3 3 2 2 3 4" xfId="14338"/>
    <cellStyle name="Обычный 2 2 2 3 3 3 2 2 3 4 2" xfId="14339"/>
    <cellStyle name="Обычный 2 2 2 3 3 3 2 2 3 4 3" xfId="14340"/>
    <cellStyle name="Обычный 2 2 2 3 3 3 2 2 3 4 4" xfId="14341"/>
    <cellStyle name="Обычный 2 2 2 3 3 3 2 2 3 4 5" xfId="14342"/>
    <cellStyle name="Обычный 2 2 2 3 3 3 2 2 3 4 6" xfId="14343"/>
    <cellStyle name="Обычный 2 2 2 3 3 3 2 2 3 4 7" xfId="14344"/>
    <cellStyle name="Обычный 2 2 2 3 3 3 2 2 3 4 8" xfId="14345"/>
    <cellStyle name="Обычный 2 2 2 3 3 3 2 2 3 5" xfId="14346"/>
    <cellStyle name="Обычный 2 2 2 3 3 3 2 2 3 5 2" xfId="14347"/>
    <cellStyle name="Обычный 2 2 2 3 3 3 2 2 3 5 3" xfId="14348"/>
    <cellStyle name="Обычный 2 2 2 3 3 3 2 2 3 5 4" xfId="14349"/>
    <cellStyle name="Обычный 2 2 2 3 3 3 2 2 3 5 5" xfId="14350"/>
    <cellStyle name="Обычный 2 2 2 3 3 3 2 2 3 5 6" xfId="14351"/>
    <cellStyle name="Обычный 2 2 2 3 3 3 2 2 3 5 7" xfId="14352"/>
    <cellStyle name="Обычный 2 2 2 3 3 3 2 2 3 5 8" xfId="14353"/>
    <cellStyle name="Обычный 2 2 2 3 3 3 2 2 3 6" xfId="14354"/>
    <cellStyle name="Обычный 2 2 2 3 3 3 2 2 3 6 2" xfId="14355"/>
    <cellStyle name="Обычный 2 2 2 3 3 3 2 2 3 6 3" xfId="14356"/>
    <cellStyle name="Обычный 2 2 2 3 3 3 2 2 3 6 4" xfId="14357"/>
    <cellStyle name="Обычный 2 2 2 3 3 3 2 2 3 6 5" xfId="14358"/>
    <cellStyle name="Обычный 2 2 2 3 3 3 2 2 3 6 6" xfId="14359"/>
    <cellStyle name="Обычный 2 2 2 3 3 3 2 2 3 6 7" xfId="14360"/>
    <cellStyle name="Обычный 2 2 2 3 3 3 2 2 3 6 8" xfId="14361"/>
    <cellStyle name="Обычный 2 2 2 3 3 3 2 2 3 7" xfId="14362"/>
    <cellStyle name="Обычный 2 2 2 3 3 3 2 2 3 7 2" xfId="14363"/>
    <cellStyle name="Обычный 2 2 2 3 3 3 2 2 3 7 3" xfId="14364"/>
    <cellStyle name="Обычный 2 2 2 3 3 3 2 2 3 7 4" xfId="14365"/>
    <cellStyle name="Обычный 2 2 2 3 3 3 2 2 3 7 5" xfId="14366"/>
    <cellStyle name="Обычный 2 2 2 3 3 3 2 2 3 7 6" xfId="14367"/>
    <cellStyle name="Обычный 2 2 2 3 3 3 2 2 3 7 7" xfId="14368"/>
    <cellStyle name="Обычный 2 2 2 3 3 3 2 2 3 7 8" xfId="14369"/>
    <cellStyle name="Обычный 2 2 2 3 3 3 2 2 3 8" xfId="14370"/>
    <cellStyle name="Обычный 2 2 2 3 3 3 2 2 3 8 2" xfId="14371"/>
    <cellStyle name="Обычный 2 2 2 3 3 3 2 2 3 8 3" xfId="14372"/>
    <cellStyle name="Обычный 2 2 2 3 3 3 2 2 3 8 4" xfId="14373"/>
    <cellStyle name="Обычный 2 2 2 3 3 3 2 2 3 8 5" xfId="14374"/>
    <cellStyle name="Обычный 2 2 2 3 3 3 2 2 3 8 6" xfId="14375"/>
    <cellStyle name="Обычный 2 2 2 3 3 3 2 2 3 8 7" xfId="14376"/>
    <cellStyle name="Обычный 2 2 2 3 3 3 2 2 3 8 8" xfId="14377"/>
    <cellStyle name="Обычный 2 2 2 3 3 3 2 2 3 9" xfId="14378"/>
    <cellStyle name="Обычный 2 2 2 3 3 3 2 2 4" xfId="14379"/>
    <cellStyle name="Обычный 2 2 2 3 3 3 2 2 4 2" xfId="14380"/>
    <cellStyle name="Обычный 2 2 2 3 3 3 2 2 4 3" xfId="14381"/>
    <cellStyle name="Обычный 2 2 2 3 3 3 2 2 4 4" xfId="14382"/>
    <cellStyle name="Обычный 2 2 2 3 3 3 2 2 4 5" xfId="14383"/>
    <cellStyle name="Обычный 2 2 2 3 3 3 2 2 4 6" xfId="14384"/>
    <cellStyle name="Обычный 2 2 2 3 3 3 2 2 4 7" xfId="14385"/>
    <cellStyle name="Обычный 2 2 2 3 3 3 2 2 4 8" xfId="14386"/>
    <cellStyle name="Обычный 2 2 2 3 3 3 2 2 4 9" xfId="14387"/>
    <cellStyle name="Обычный 2 2 2 3 3 3 2 2 5" xfId="14388"/>
    <cellStyle name="Обычный 2 2 2 3 3 3 2 2 5 2" xfId="14389"/>
    <cellStyle name="Обычный 2 2 2 3 3 3 2 2 5 3" xfId="14390"/>
    <cellStyle name="Обычный 2 2 2 3 3 3 2 2 5 4" xfId="14391"/>
    <cellStyle name="Обычный 2 2 2 3 3 3 2 2 5 5" xfId="14392"/>
    <cellStyle name="Обычный 2 2 2 3 3 3 2 2 5 6" xfId="14393"/>
    <cellStyle name="Обычный 2 2 2 3 3 3 2 2 5 7" xfId="14394"/>
    <cellStyle name="Обычный 2 2 2 3 3 3 2 2 5 8" xfId="14395"/>
    <cellStyle name="Обычный 2 2 2 3 3 3 2 2 6" xfId="14396"/>
    <cellStyle name="Обычный 2 2 2 3 3 3 2 2 6 2" xfId="14397"/>
    <cellStyle name="Обычный 2 2 2 3 3 3 2 2 6 3" xfId="14398"/>
    <cellStyle name="Обычный 2 2 2 3 3 3 2 2 6 4" xfId="14399"/>
    <cellStyle name="Обычный 2 2 2 3 3 3 2 2 6 5" xfId="14400"/>
    <cellStyle name="Обычный 2 2 2 3 3 3 2 2 6 6" xfId="14401"/>
    <cellStyle name="Обычный 2 2 2 3 3 3 2 2 6 7" xfId="14402"/>
    <cellStyle name="Обычный 2 2 2 3 3 3 2 2 6 8" xfId="14403"/>
    <cellStyle name="Обычный 2 2 2 3 3 3 2 2 7" xfId="14404"/>
    <cellStyle name="Обычный 2 2 2 3 3 3 2 2 7 2" xfId="14405"/>
    <cellStyle name="Обычный 2 2 2 3 3 3 2 2 7 3" xfId="14406"/>
    <cellStyle name="Обычный 2 2 2 3 3 3 2 2 7 4" xfId="14407"/>
    <cellStyle name="Обычный 2 2 2 3 3 3 2 2 7 5" xfId="14408"/>
    <cellStyle name="Обычный 2 2 2 3 3 3 2 2 7 6" xfId="14409"/>
    <cellStyle name="Обычный 2 2 2 3 3 3 2 2 7 7" xfId="14410"/>
    <cellStyle name="Обычный 2 2 2 3 3 3 2 2 7 8" xfId="14411"/>
    <cellStyle name="Обычный 2 2 2 3 3 3 2 2 8" xfId="14412"/>
    <cellStyle name="Обычный 2 2 2 3 3 3 2 2 8 2" xfId="14413"/>
    <cellStyle name="Обычный 2 2 2 3 3 3 2 2 8 3" xfId="14414"/>
    <cellStyle name="Обычный 2 2 2 3 3 3 2 2 8 4" xfId="14415"/>
    <cellStyle name="Обычный 2 2 2 3 3 3 2 2 8 5" xfId="14416"/>
    <cellStyle name="Обычный 2 2 2 3 3 3 2 2 8 6" xfId="14417"/>
    <cellStyle name="Обычный 2 2 2 3 3 3 2 2 8 7" xfId="14418"/>
    <cellStyle name="Обычный 2 2 2 3 3 3 2 2 8 8" xfId="14419"/>
    <cellStyle name="Обычный 2 2 2 3 3 3 2 2 9" xfId="14420"/>
    <cellStyle name="Обычный 2 2 2 3 3 3 2 2 9 2" xfId="14421"/>
    <cellStyle name="Обычный 2 2 2 3 3 3 2 2 9 3" xfId="14422"/>
    <cellStyle name="Обычный 2 2 2 3 3 3 2 2 9 4" xfId="14423"/>
    <cellStyle name="Обычный 2 2 2 3 3 3 2 2 9 5" xfId="14424"/>
    <cellStyle name="Обычный 2 2 2 3 3 3 2 2 9 6" xfId="14425"/>
    <cellStyle name="Обычный 2 2 2 3 3 3 2 2 9 7" xfId="14426"/>
    <cellStyle name="Обычный 2 2 2 3 3 3 2 2 9 8" xfId="14427"/>
    <cellStyle name="Обычный 2 2 2 3 3 3 2 20" xfId="14428"/>
    <cellStyle name="Обычный 2 2 2 3 3 3 2 21" xfId="14429"/>
    <cellStyle name="Обычный 2 2 2 3 3 3 2 22" xfId="14430"/>
    <cellStyle name="Обычный 2 2 2 3 3 3 2 23" xfId="14431"/>
    <cellStyle name="Обычный 2 2 2 3 3 3 2 24" xfId="14432"/>
    <cellStyle name="Обычный 2 2 2 3 3 3 2 25" xfId="14433"/>
    <cellStyle name="Обычный 2 2 2 3 3 3 2 26" xfId="14434"/>
    <cellStyle name="Обычный 2 2 2 3 3 3 2 27" xfId="14435"/>
    <cellStyle name="Обычный 2 2 2 3 3 3 2 3" xfId="14436"/>
    <cellStyle name="Обычный 2 2 2 3 3 3 2 3 10" xfId="14437"/>
    <cellStyle name="Обычный 2 2 2 3 3 3 2 3 10 2" xfId="14438"/>
    <cellStyle name="Обычный 2 2 2 3 3 3 2 3 10 3" xfId="14439"/>
    <cellStyle name="Обычный 2 2 2 3 3 3 2 3 10 4" xfId="14440"/>
    <cellStyle name="Обычный 2 2 2 3 3 3 2 3 10 5" xfId="14441"/>
    <cellStyle name="Обычный 2 2 2 3 3 3 2 3 10 6" xfId="14442"/>
    <cellStyle name="Обычный 2 2 2 3 3 3 2 3 10 7" xfId="14443"/>
    <cellStyle name="Обычный 2 2 2 3 3 3 2 3 10 8" xfId="14444"/>
    <cellStyle name="Обычный 2 2 2 3 3 3 2 3 11" xfId="14445"/>
    <cellStyle name="Обычный 2 2 2 3 3 3 2 3 12" xfId="14446"/>
    <cellStyle name="Обычный 2 2 2 3 3 3 2 3 13" xfId="14447"/>
    <cellStyle name="Обычный 2 2 2 3 3 3 2 3 14" xfId="14448"/>
    <cellStyle name="Обычный 2 2 2 3 3 3 2 3 15" xfId="14449"/>
    <cellStyle name="Обычный 2 2 2 3 3 3 2 3 16" xfId="14450"/>
    <cellStyle name="Обычный 2 2 2 3 3 3 2 3 17" xfId="14451"/>
    <cellStyle name="Обычный 2 2 2 3 3 3 2 3 18" xfId="14452"/>
    <cellStyle name="Обычный 2 2 2 3 3 3 2 3 19" xfId="14453"/>
    <cellStyle name="Обычный 2 2 2 3 3 3 2 3 2" xfId="14454"/>
    <cellStyle name="Обычный 2 2 2 3 3 3 2 3 2 10" xfId="14455"/>
    <cellStyle name="Обычный 2 2 2 3 3 3 2 3 2 11" xfId="14456"/>
    <cellStyle name="Обычный 2 2 2 3 3 3 2 3 2 12" xfId="14457"/>
    <cellStyle name="Обычный 2 2 2 3 3 3 2 3 2 13" xfId="14458"/>
    <cellStyle name="Обычный 2 2 2 3 3 3 2 3 2 14" xfId="14459"/>
    <cellStyle name="Обычный 2 2 2 3 3 3 2 3 2 15" xfId="14460"/>
    <cellStyle name="Обычный 2 2 2 3 3 3 2 3 2 16" xfId="14461"/>
    <cellStyle name="Обычный 2 2 2 3 3 3 2 3 2 17" xfId="14462"/>
    <cellStyle name="Обычный 2 2 2 3 3 3 2 3 2 18" xfId="14463"/>
    <cellStyle name="Обычный 2 2 2 3 3 3 2 3 2 19" xfId="14464"/>
    <cellStyle name="Обычный 2 2 2 3 3 3 2 3 2 2" xfId="14465"/>
    <cellStyle name="Обычный 2 2 2 3 3 3 2 3 2 2 2" xfId="14466"/>
    <cellStyle name="Обычный 2 2 2 3 3 3 2 3 2 2 3" xfId="14467"/>
    <cellStyle name="Обычный 2 2 2 3 3 3 2 3 2 2 4" xfId="14468"/>
    <cellStyle name="Обычный 2 2 2 3 3 3 2 3 2 2 5" xfId="14469"/>
    <cellStyle name="Обычный 2 2 2 3 3 3 2 3 2 2 6" xfId="14470"/>
    <cellStyle name="Обычный 2 2 2 3 3 3 2 3 2 2 7" xfId="14471"/>
    <cellStyle name="Обычный 2 2 2 3 3 3 2 3 2 2 8" xfId="14472"/>
    <cellStyle name="Обычный 2 2 2 3 3 3 2 3 2 2 9" xfId="14473"/>
    <cellStyle name="Обычный 2 2 2 3 3 3 2 3 2 3" xfId="14474"/>
    <cellStyle name="Обычный 2 2 2 3 3 3 2 3 2 3 2" xfId="14475"/>
    <cellStyle name="Обычный 2 2 2 3 3 3 2 3 2 3 3" xfId="14476"/>
    <cellStyle name="Обычный 2 2 2 3 3 3 2 3 2 3 4" xfId="14477"/>
    <cellStyle name="Обычный 2 2 2 3 3 3 2 3 2 3 5" xfId="14478"/>
    <cellStyle name="Обычный 2 2 2 3 3 3 2 3 2 3 6" xfId="14479"/>
    <cellStyle name="Обычный 2 2 2 3 3 3 2 3 2 3 7" xfId="14480"/>
    <cellStyle name="Обычный 2 2 2 3 3 3 2 3 2 3 8" xfId="14481"/>
    <cellStyle name="Обычный 2 2 2 3 3 3 2 3 2 4" xfId="14482"/>
    <cellStyle name="Обычный 2 2 2 3 3 3 2 3 2 4 2" xfId="14483"/>
    <cellStyle name="Обычный 2 2 2 3 3 3 2 3 2 4 3" xfId="14484"/>
    <cellStyle name="Обычный 2 2 2 3 3 3 2 3 2 4 4" xfId="14485"/>
    <cellStyle name="Обычный 2 2 2 3 3 3 2 3 2 4 5" xfId="14486"/>
    <cellStyle name="Обычный 2 2 2 3 3 3 2 3 2 4 6" xfId="14487"/>
    <cellStyle name="Обычный 2 2 2 3 3 3 2 3 2 4 7" xfId="14488"/>
    <cellStyle name="Обычный 2 2 2 3 3 3 2 3 2 4 8" xfId="14489"/>
    <cellStyle name="Обычный 2 2 2 3 3 3 2 3 2 5" xfId="14490"/>
    <cellStyle name="Обычный 2 2 2 3 3 3 2 3 2 5 2" xfId="14491"/>
    <cellStyle name="Обычный 2 2 2 3 3 3 2 3 2 5 3" xfId="14492"/>
    <cellStyle name="Обычный 2 2 2 3 3 3 2 3 2 5 4" xfId="14493"/>
    <cellStyle name="Обычный 2 2 2 3 3 3 2 3 2 5 5" xfId="14494"/>
    <cellStyle name="Обычный 2 2 2 3 3 3 2 3 2 5 6" xfId="14495"/>
    <cellStyle name="Обычный 2 2 2 3 3 3 2 3 2 5 7" xfId="14496"/>
    <cellStyle name="Обычный 2 2 2 3 3 3 2 3 2 5 8" xfId="14497"/>
    <cellStyle name="Обычный 2 2 2 3 3 3 2 3 2 6" xfId="14498"/>
    <cellStyle name="Обычный 2 2 2 3 3 3 2 3 2 6 2" xfId="14499"/>
    <cellStyle name="Обычный 2 2 2 3 3 3 2 3 2 6 3" xfId="14500"/>
    <cellStyle name="Обычный 2 2 2 3 3 3 2 3 2 6 4" xfId="14501"/>
    <cellStyle name="Обычный 2 2 2 3 3 3 2 3 2 6 5" xfId="14502"/>
    <cellStyle name="Обычный 2 2 2 3 3 3 2 3 2 6 6" xfId="14503"/>
    <cellStyle name="Обычный 2 2 2 3 3 3 2 3 2 6 7" xfId="14504"/>
    <cellStyle name="Обычный 2 2 2 3 3 3 2 3 2 6 8" xfId="14505"/>
    <cellStyle name="Обычный 2 2 2 3 3 3 2 3 2 7" xfId="14506"/>
    <cellStyle name="Обычный 2 2 2 3 3 3 2 3 2 7 2" xfId="14507"/>
    <cellStyle name="Обычный 2 2 2 3 3 3 2 3 2 7 3" xfId="14508"/>
    <cellStyle name="Обычный 2 2 2 3 3 3 2 3 2 7 4" xfId="14509"/>
    <cellStyle name="Обычный 2 2 2 3 3 3 2 3 2 7 5" xfId="14510"/>
    <cellStyle name="Обычный 2 2 2 3 3 3 2 3 2 7 6" xfId="14511"/>
    <cellStyle name="Обычный 2 2 2 3 3 3 2 3 2 7 7" xfId="14512"/>
    <cellStyle name="Обычный 2 2 2 3 3 3 2 3 2 7 8" xfId="14513"/>
    <cellStyle name="Обычный 2 2 2 3 3 3 2 3 2 8" xfId="14514"/>
    <cellStyle name="Обычный 2 2 2 3 3 3 2 3 2 8 2" xfId="14515"/>
    <cellStyle name="Обычный 2 2 2 3 3 3 2 3 2 8 3" xfId="14516"/>
    <cellStyle name="Обычный 2 2 2 3 3 3 2 3 2 8 4" xfId="14517"/>
    <cellStyle name="Обычный 2 2 2 3 3 3 2 3 2 8 5" xfId="14518"/>
    <cellStyle name="Обычный 2 2 2 3 3 3 2 3 2 8 6" xfId="14519"/>
    <cellStyle name="Обычный 2 2 2 3 3 3 2 3 2 8 7" xfId="14520"/>
    <cellStyle name="Обычный 2 2 2 3 3 3 2 3 2 8 8" xfId="14521"/>
    <cellStyle name="Обычный 2 2 2 3 3 3 2 3 2 9" xfId="14522"/>
    <cellStyle name="Обычный 2 2 2 3 3 3 2 3 20" xfId="14523"/>
    <cellStyle name="Обычный 2 2 2 3 3 3 2 3 21" xfId="14524"/>
    <cellStyle name="Обычный 2 2 2 3 3 3 2 3 22" xfId="14525"/>
    <cellStyle name="Обычный 2 2 2 3 3 3 2 3 23" xfId="14526"/>
    <cellStyle name="Обычный 2 2 2 3 3 3 2 3 3" xfId="14527"/>
    <cellStyle name="Обычный 2 2 2 3 3 3 2 3 3 10" xfId="14528"/>
    <cellStyle name="Обычный 2 2 2 3 3 3 2 3 3 11" xfId="14529"/>
    <cellStyle name="Обычный 2 2 2 3 3 3 2 3 3 12" xfId="14530"/>
    <cellStyle name="Обычный 2 2 2 3 3 3 2 3 3 13" xfId="14531"/>
    <cellStyle name="Обычный 2 2 2 3 3 3 2 3 3 14" xfId="14532"/>
    <cellStyle name="Обычный 2 2 2 3 3 3 2 3 3 15" xfId="14533"/>
    <cellStyle name="Обычный 2 2 2 3 3 3 2 3 3 16" xfId="14534"/>
    <cellStyle name="Обычный 2 2 2 3 3 3 2 3 3 17" xfId="14535"/>
    <cellStyle name="Обычный 2 2 2 3 3 3 2 3 3 18" xfId="14536"/>
    <cellStyle name="Обычный 2 2 2 3 3 3 2 3 3 19" xfId="14537"/>
    <cellStyle name="Обычный 2 2 2 3 3 3 2 3 3 2" xfId="14538"/>
    <cellStyle name="Обычный 2 2 2 3 3 3 2 3 3 2 2" xfId="14539"/>
    <cellStyle name="Обычный 2 2 2 3 3 3 2 3 3 2 3" xfId="14540"/>
    <cellStyle name="Обычный 2 2 2 3 3 3 2 3 3 2 4" xfId="14541"/>
    <cellStyle name="Обычный 2 2 2 3 3 3 2 3 3 2 5" xfId="14542"/>
    <cellStyle name="Обычный 2 2 2 3 3 3 2 3 3 2 6" xfId="14543"/>
    <cellStyle name="Обычный 2 2 2 3 3 3 2 3 3 2 7" xfId="14544"/>
    <cellStyle name="Обычный 2 2 2 3 3 3 2 3 3 2 8" xfId="14545"/>
    <cellStyle name="Обычный 2 2 2 3 3 3 2 3 3 3" xfId="14546"/>
    <cellStyle name="Обычный 2 2 2 3 3 3 2 3 3 3 2" xfId="14547"/>
    <cellStyle name="Обычный 2 2 2 3 3 3 2 3 3 3 3" xfId="14548"/>
    <cellStyle name="Обычный 2 2 2 3 3 3 2 3 3 3 4" xfId="14549"/>
    <cellStyle name="Обычный 2 2 2 3 3 3 2 3 3 3 5" xfId="14550"/>
    <cellStyle name="Обычный 2 2 2 3 3 3 2 3 3 3 6" xfId="14551"/>
    <cellStyle name="Обычный 2 2 2 3 3 3 2 3 3 3 7" xfId="14552"/>
    <cellStyle name="Обычный 2 2 2 3 3 3 2 3 3 3 8" xfId="14553"/>
    <cellStyle name="Обычный 2 2 2 3 3 3 2 3 3 4" xfId="14554"/>
    <cellStyle name="Обычный 2 2 2 3 3 3 2 3 3 4 2" xfId="14555"/>
    <cellStyle name="Обычный 2 2 2 3 3 3 2 3 3 4 3" xfId="14556"/>
    <cellStyle name="Обычный 2 2 2 3 3 3 2 3 3 4 4" xfId="14557"/>
    <cellStyle name="Обычный 2 2 2 3 3 3 2 3 3 4 5" xfId="14558"/>
    <cellStyle name="Обычный 2 2 2 3 3 3 2 3 3 4 6" xfId="14559"/>
    <cellStyle name="Обычный 2 2 2 3 3 3 2 3 3 4 7" xfId="14560"/>
    <cellStyle name="Обычный 2 2 2 3 3 3 2 3 3 4 8" xfId="14561"/>
    <cellStyle name="Обычный 2 2 2 3 3 3 2 3 3 5" xfId="14562"/>
    <cellStyle name="Обычный 2 2 2 3 3 3 2 3 3 5 2" xfId="14563"/>
    <cellStyle name="Обычный 2 2 2 3 3 3 2 3 3 5 3" xfId="14564"/>
    <cellStyle name="Обычный 2 2 2 3 3 3 2 3 3 5 4" xfId="14565"/>
    <cellStyle name="Обычный 2 2 2 3 3 3 2 3 3 5 5" xfId="14566"/>
    <cellStyle name="Обычный 2 2 2 3 3 3 2 3 3 5 6" xfId="14567"/>
    <cellStyle name="Обычный 2 2 2 3 3 3 2 3 3 5 7" xfId="14568"/>
    <cellStyle name="Обычный 2 2 2 3 3 3 2 3 3 5 8" xfId="14569"/>
    <cellStyle name="Обычный 2 2 2 3 3 3 2 3 3 6" xfId="14570"/>
    <cellStyle name="Обычный 2 2 2 3 3 3 2 3 3 6 2" xfId="14571"/>
    <cellStyle name="Обычный 2 2 2 3 3 3 2 3 3 6 3" xfId="14572"/>
    <cellStyle name="Обычный 2 2 2 3 3 3 2 3 3 6 4" xfId="14573"/>
    <cellStyle name="Обычный 2 2 2 3 3 3 2 3 3 6 5" xfId="14574"/>
    <cellStyle name="Обычный 2 2 2 3 3 3 2 3 3 6 6" xfId="14575"/>
    <cellStyle name="Обычный 2 2 2 3 3 3 2 3 3 6 7" xfId="14576"/>
    <cellStyle name="Обычный 2 2 2 3 3 3 2 3 3 6 8" xfId="14577"/>
    <cellStyle name="Обычный 2 2 2 3 3 3 2 3 3 7" xfId="14578"/>
    <cellStyle name="Обычный 2 2 2 3 3 3 2 3 3 7 2" xfId="14579"/>
    <cellStyle name="Обычный 2 2 2 3 3 3 2 3 3 7 3" xfId="14580"/>
    <cellStyle name="Обычный 2 2 2 3 3 3 2 3 3 7 4" xfId="14581"/>
    <cellStyle name="Обычный 2 2 2 3 3 3 2 3 3 7 5" xfId="14582"/>
    <cellStyle name="Обычный 2 2 2 3 3 3 2 3 3 7 6" xfId="14583"/>
    <cellStyle name="Обычный 2 2 2 3 3 3 2 3 3 7 7" xfId="14584"/>
    <cellStyle name="Обычный 2 2 2 3 3 3 2 3 3 7 8" xfId="14585"/>
    <cellStyle name="Обычный 2 2 2 3 3 3 2 3 3 8" xfId="14586"/>
    <cellStyle name="Обычный 2 2 2 3 3 3 2 3 3 8 2" xfId="14587"/>
    <cellStyle name="Обычный 2 2 2 3 3 3 2 3 3 8 3" xfId="14588"/>
    <cellStyle name="Обычный 2 2 2 3 3 3 2 3 3 8 4" xfId="14589"/>
    <cellStyle name="Обычный 2 2 2 3 3 3 2 3 3 8 5" xfId="14590"/>
    <cellStyle name="Обычный 2 2 2 3 3 3 2 3 3 8 6" xfId="14591"/>
    <cellStyle name="Обычный 2 2 2 3 3 3 2 3 3 8 7" xfId="14592"/>
    <cellStyle name="Обычный 2 2 2 3 3 3 2 3 3 8 8" xfId="14593"/>
    <cellStyle name="Обычный 2 2 2 3 3 3 2 3 3 9" xfId="14594"/>
    <cellStyle name="Обычный 2 2 2 3 3 3 2 3 4" xfId="14595"/>
    <cellStyle name="Обычный 2 2 2 3 3 3 2 3 4 2" xfId="14596"/>
    <cellStyle name="Обычный 2 2 2 3 3 3 2 3 4 3" xfId="14597"/>
    <cellStyle name="Обычный 2 2 2 3 3 3 2 3 4 4" xfId="14598"/>
    <cellStyle name="Обычный 2 2 2 3 3 3 2 3 4 5" xfId="14599"/>
    <cellStyle name="Обычный 2 2 2 3 3 3 2 3 4 6" xfId="14600"/>
    <cellStyle name="Обычный 2 2 2 3 3 3 2 3 4 7" xfId="14601"/>
    <cellStyle name="Обычный 2 2 2 3 3 3 2 3 4 8" xfId="14602"/>
    <cellStyle name="Обычный 2 2 2 3 3 3 2 3 4 9" xfId="14603"/>
    <cellStyle name="Обычный 2 2 2 3 3 3 2 3 5" xfId="14604"/>
    <cellStyle name="Обычный 2 2 2 3 3 3 2 3 5 2" xfId="14605"/>
    <cellStyle name="Обычный 2 2 2 3 3 3 2 3 5 3" xfId="14606"/>
    <cellStyle name="Обычный 2 2 2 3 3 3 2 3 5 4" xfId="14607"/>
    <cellStyle name="Обычный 2 2 2 3 3 3 2 3 5 5" xfId="14608"/>
    <cellStyle name="Обычный 2 2 2 3 3 3 2 3 5 6" xfId="14609"/>
    <cellStyle name="Обычный 2 2 2 3 3 3 2 3 5 7" xfId="14610"/>
    <cellStyle name="Обычный 2 2 2 3 3 3 2 3 5 8" xfId="14611"/>
    <cellStyle name="Обычный 2 2 2 3 3 3 2 3 6" xfId="14612"/>
    <cellStyle name="Обычный 2 2 2 3 3 3 2 3 6 2" xfId="14613"/>
    <cellStyle name="Обычный 2 2 2 3 3 3 2 3 6 3" xfId="14614"/>
    <cellStyle name="Обычный 2 2 2 3 3 3 2 3 6 4" xfId="14615"/>
    <cellStyle name="Обычный 2 2 2 3 3 3 2 3 6 5" xfId="14616"/>
    <cellStyle name="Обычный 2 2 2 3 3 3 2 3 6 6" xfId="14617"/>
    <cellStyle name="Обычный 2 2 2 3 3 3 2 3 6 7" xfId="14618"/>
    <cellStyle name="Обычный 2 2 2 3 3 3 2 3 6 8" xfId="14619"/>
    <cellStyle name="Обычный 2 2 2 3 3 3 2 3 7" xfId="14620"/>
    <cellStyle name="Обычный 2 2 2 3 3 3 2 3 7 2" xfId="14621"/>
    <cellStyle name="Обычный 2 2 2 3 3 3 2 3 7 3" xfId="14622"/>
    <cellStyle name="Обычный 2 2 2 3 3 3 2 3 7 4" xfId="14623"/>
    <cellStyle name="Обычный 2 2 2 3 3 3 2 3 7 5" xfId="14624"/>
    <cellStyle name="Обычный 2 2 2 3 3 3 2 3 7 6" xfId="14625"/>
    <cellStyle name="Обычный 2 2 2 3 3 3 2 3 7 7" xfId="14626"/>
    <cellStyle name="Обычный 2 2 2 3 3 3 2 3 7 8" xfId="14627"/>
    <cellStyle name="Обычный 2 2 2 3 3 3 2 3 8" xfId="14628"/>
    <cellStyle name="Обычный 2 2 2 3 3 3 2 3 8 2" xfId="14629"/>
    <cellStyle name="Обычный 2 2 2 3 3 3 2 3 8 3" xfId="14630"/>
    <cellStyle name="Обычный 2 2 2 3 3 3 2 3 8 4" xfId="14631"/>
    <cellStyle name="Обычный 2 2 2 3 3 3 2 3 8 5" xfId="14632"/>
    <cellStyle name="Обычный 2 2 2 3 3 3 2 3 8 6" xfId="14633"/>
    <cellStyle name="Обычный 2 2 2 3 3 3 2 3 8 7" xfId="14634"/>
    <cellStyle name="Обычный 2 2 2 3 3 3 2 3 8 8" xfId="14635"/>
    <cellStyle name="Обычный 2 2 2 3 3 3 2 3 9" xfId="14636"/>
    <cellStyle name="Обычный 2 2 2 3 3 3 2 3 9 2" xfId="14637"/>
    <cellStyle name="Обычный 2 2 2 3 3 3 2 3 9 3" xfId="14638"/>
    <cellStyle name="Обычный 2 2 2 3 3 3 2 3 9 4" xfId="14639"/>
    <cellStyle name="Обычный 2 2 2 3 3 3 2 3 9 5" xfId="14640"/>
    <cellStyle name="Обычный 2 2 2 3 3 3 2 3 9 6" xfId="14641"/>
    <cellStyle name="Обычный 2 2 2 3 3 3 2 3 9 7" xfId="14642"/>
    <cellStyle name="Обычный 2 2 2 3 3 3 2 3 9 8" xfId="14643"/>
    <cellStyle name="Обычный 2 2 2 3 3 3 2 4" xfId="14644"/>
    <cellStyle name="Обычный 2 2 2 3 3 3 2 4 10" xfId="14645"/>
    <cellStyle name="Обычный 2 2 2 3 3 3 2 4 10 2" xfId="14646"/>
    <cellStyle name="Обычный 2 2 2 3 3 3 2 4 10 3" xfId="14647"/>
    <cellStyle name="Обычный 2 2 2 3 3 3 2 4 10 4" xfId="14648"/>
    <cellStyle name="Обычный 2 2 2 3 3 3 2 4 10 5" xfId="14649"/>
    <cellStyle name="Обычный 2 2 2 3 3 3 2 4 10 6" xfId="14650"/>
    <cellStyle name="Обычный 2 2 2 3 3 3 2 4 10 7" xfId="14651"/>
    <cellStyle name="Обычный 2 2 2 3 3 3 2 4 10 8" xfId="14652"/>
    <cellStyle name="Обычный 2 2 2 3 3 3 2 4 11" xfId="14653"/>
    <cellStyle name="Обычный 2 2 2 3 3 3 2 4 12" xfId="14654"/>
    <cellStyle name="Обычный 2 2 2 3 3 3 2 4 13" xfId="14655"/>
    <cellStyle name="Обычный 2 2 2 3 3 3 2 4 14" xfId="14656"/>
    <cellStyle name="Обычный 2 2 2 3 3 3 2 4 15" xfId="14657"/>
    <cellStyle name="Обычный 2 2 2 3 3 3 2 4 16" xfId="14658"/>
    <cellStyle name="Обычный 2 2 2 3 3 3 2 4 17" xfId="14659"/>
    <cellStyle name="Обычный 2 2 2 3 3 3 2 4 18" xfId="14660"/>
    <cellStyle name="Обычный 2 2 2 3 3 3 2 4 19" xfId="14661"/>
    <cellStyle name="Обычный 2 2 2 3 3 3 2 4 2" xfId="14662"/>
    <cellStyle name="Обычный 2 2 2 3 3 3 2 4 2 10" xfId="14663"/>
    <cellStyle name="Обычный 2 2 2 3 3 3 2 4 2 11" xfId="14664"/>
    <cellStyle name="Обычный 2 2 2 3 3 3 2 4 2 12" xfId="14665"/>
    <cellStyle name="Обычный 2 2 2 3 3 3 2 4 2 13" xfId="14666"/>
    <cellStyle name="Обычный 2 2 2 3 3 3 2 4 2 14" xfId="14667"/>
    <cellStyle name="Обычный 2 2 2 3 3 3 2 4 2 15" xfId="14668"/>
    <cellStyle name="Обычный 2 2 2 3 3 3 2 4 2 16" xfId="14669"/>
    <cellStyle name="Обычный 2 2 2 3 3 3 2 4 2 17" xfId="14670"/>
    <cellStyle name="Обычный 2 2 2 3 3 3 2 4 2 18" xfId="14671"/>
    <cellStyle name="Обычный 2 2 2 3 3 3 2 4 2 19" xfId="14672"/>
    <cellStyle name="Обычный 2 2 2 3 3 3 2 4 2 2" xfId="14673"/>
    <cellStyle name="Обычный 2 2 2 3 3 3 2 4 2 2 2" xfId="14674"/>
    <cellStyle name="Обычный 2 2 2 3 3 3 2 4 2 2 3" xfId="14675"/>
    <cellStyle name="Обычный 2 2 2 3 3 3 2 4 2 2 4" xfId="14676"/>
    <cellStyle name="Обычный 2 2 2 3 3 3 2 4 2 2 5" xfId="14677"/>
    <cellStyle name="Обычный 2 2 2 3 3 3 2 4 2 2 6" xfId="14678"/>
    <cellStyle name="Обычный 2 2 2 3 3 3 2 4 2 2 7" xfId="14679"/>
    <cellStyle name="Обычный 2 2 2 3 3 3 2 4 2 2 8" xfId="14680"/>
    <cellStyle name="Обычный 2 2 2 3 3 3 2 4 2 2 9" xfId="14681"/>
    <cellStyle name="Обычный 2 2 2 3 3 3 2 4 2 3" xfId="14682"/>
    <cellStyle name="Обычный 2 2 2 3 3 3 2 4 2 3 2" xfId="14683"/>
    <cellStyle name="Обычный 2 2 2 3 3 3 2 4 2 3 3" xfId="14684"/>
    <cellStyle name="Обычный 2 2 2 3 3 3 2 4 2 3 4" xfId="14685"/>
    <cellStyle name="Обычный 2 2 2 3 3 3 2 4 2 3 5" xfId="14686"/>
    <cellStyle name="Обычный 2 2 2 3 3 3 2 4 2 3 6" xfId="14687"/>
    <cellStyle name="Обычный 2 2 2 3 3 3 2 4 2 3 7" xfId="14688"/>
    <cellStyle name="Обычный 2 2 2 3 3 3 2 4 2 3 8" xfId="14689"/>
    <cellStyle name="Обычный 2 2 2 3 3 3 2 4 2 4" xfId="14690"/>
    <cellStyle name="Обычный 2 2 2 3 3 3 2 4 2 4 2" xfId="14691"/>
    <cellStyle name="Обычный 2 2 2 3 3 3 2 4 2 4 3" xfId="14692"/>
    <cellStyle name="Обычный 2 2 2 3 3 3 2 4 2 4 4" xfId="14693"/>
    <cellStyle name="Обычный 2 2 2 3 3 3 2 4 2 4 5" xfId="14694"/>
    <cellStyle name="Обычный 2 2 2 3 3 3 2 4 2 4 6" xfId="14695"/>
    <cellStyle name="Обычный 2 2 2 3 3 3 2 4 2 4 7" xfId="14696"/>
    <cellStyle name="Обычный 2 2 2 3 3 3 2 4 2 4 8" xfId="14697"/>
    <cellStyle name="Обычный 2 2 2 3 3 3 2 4 2 5" xfId="14698"/>
    <cellStyle name="Обычный 2 2 2 3 3 3 2 4 2 5 2" xfId="14699"/>
    <cellStyle name="Обычный 2 2 2 3 3 3 2 4 2 5 3" xfId="14700"/>
    <cellStyle name="Обычный 2 2 2 3 3 3 2 4 2 5 4" xfId="14701"/>
    <cellStyle name="Обычный 2 2 2 3 3 3 2 4 2 5 5" xfId="14702"/>
    <cellStyle name="Обычный 2 2 2 3 3 3 2 4 2 5 6" xfId="14703"/>
    <cellStyle name="Обычный 2 2 2 3 3 3 2 4 2 5 7" xfId="14704"/>
    <cellStyle name="Обычный 2 2 2 3 3 3 2 4 2 5 8" xfId="14705"/>
    <cellStyle name="Обычный 2 2 2 3 3 3 2 4 2 6" xfId="14706"/>
    <cellStyle name="Обычный 2 2 2 3 3 3 2 4 2 6 2" xfId="14707"/>
    <cellStyle name="Обычный 2 2 2 3 3 3 2 4 2 6 3" xfId="14708"/>
    <cellStyle name="Обычный 2 2 2 3 3 3 2 4 2 6 4" xfId="14709"/>
    <cellStyle name="Обычный 2 2 2 3 3 3 2 4 2 6 5" xfId="14710"/>
    <cellStyle name="Обычный 2 2 2 3 3 3 2 4 2 6 6" xfId="14711"/>
    <cellStyle name="Обычный 2 2 2 3 3 3 2 4 2 6 7" xfId="14712"/>
    <cellStyle name="Обычный 2 2 2 3 3 3 2 4 2 6 8" xfId="14713"/>
    <cellStyle name="Обычный 2 2 2 3 3 3 2 4 2 7" xfId="14714"/>
    <cellStyle name="Обычный 2 2 2 3 3 3 2 4 2 7 2" xfId="14715"/>
    <cellStyle name="Обычный 2 2 2 3 3 3 2 4 2 7 3" xfId="14716"/>
    <cellStyle name="Обычный 2 2 2 3 3 3 2 4 2 7 4" xfId="14717"/>
    <cellStyle name="Обычный 2 2 2 3 3 3 2 4 2 7 5" xfId="14718"/>
    <cellStyle name="Обычный 2 2 2 3 3 3 2 4 2 7 6" xfId="14719"/>
    <cellStyle name="Обычный 2 2 2 3 3 3 2 4 2 7 7" xfId="14720"/>
    <cellStyle name="Обычный 2 2 2 3 3 3 2 4 2 7 8" xfId="14721"/>
    <cellStyle name="Обычный 2 2 2 3 3 3 2 4 2 8" xfId="14722"/>
    <cellStyle name="Обычный 2 2 2 3 3 3 2 4 2 8 2" xfId="14723"/>
    <cellStyle name="Обычный 2 2 2 3 3 3 2 4 2 8 3" xfId="14724"/>
    <cellStyle name="Обычный 2 2 2 3 3 3 2 4 2 8 4" xfId="14725"/>
    <cellStyle name="Обычный 2 2 2 3 3 3 2 4 2 8 5" xfId="14726"/>
    <cellStyle name="Обычный 2 2 2 3 3 3 2 4 2 8 6" xfId="14727"/>
    <cellStyle name="Обычный 2 2 2 3 3 3 2 4 2 8 7" xfId="14728"/>
    <cellStyle name="Обычный 2 2 2 3 3 3 2 4 2 8 8" xfId="14729"/>
    <cellStyle name="Обычный 2 2 2 3 3 3 2 4 2 9" xfId="14730"/>
    <cellStyle name="Обычный 2 2 2 3 3 3 2 4 20" xfId="14731"/>
    <cellStyle name="Обычный 2 2 2 3 3 3 2 4 21" xfId="14732"/>
    <cellStyle name="Обычный 2 2 2 3 3 3 2 4 22" xfId="14733"/>
    <cellStyle name="Обычный 2 2 2 3 3 3 2 4 23" xfId="14734"/>
    <cellStyle name="Обычный 2 2 2 3 3 3 2 4 3" xfId="14735"/>
    <cellStyle name="Обычный 2 2 2 3 3 3 2 4 3 10" xfId="14736"/>
    <cellStyle name="Обычный 2 2 2 3 3 3 2 4 3 11" xfId="14737"/>
    <cellStyle name="Обычный 2 2 2 3 3 3 2 4 3 12" xfId="14738"/>
    <cellStyle name="Обычный 2 2 2 3 3 3 2 4 3 13" xfId="14739"/>
    <cellStyle name="Обычный 2 2 2 3 3 3 2 4 3 14" xfId="14740"/>
    <cellStyle name="Обычный 2 2 2 3 3 3 2 4 3 15" xfId="14741"/>
    <cellStyle name="Обычный 2 2 2 3 3 3 2 4 3 16" xfId="14742"/>
    <cellStyle name="Обычный 2 2 2 3 3 3 2 4 3 17" xfId="14743"/>
    <cellStyle name="Обычный 2 2 2 3 3 3 2 4 3 18" xfId="14744"/>
    <cellStyle name="Обычный 2 2 2 3 3 3 2 4 3 19" xfId="14745"/>
    <cellStyle name="Обычный 2 2 2 3 3 3 2 4 3 2" xfId="14746"/>
    <cellStyle name="Обычный 2 2 2 3 3 3 2 4 3 2 2" xfId="14747"/>
    <cellStyle name="Обычный 2 2 2 3 3 3 2 4 3 2 3" xfId="14748"/>
    <cellStyle name="Обычный 2 2 2 3 3 3 2 4 3 2 4" xfId="14749"/>
    <cellStyle name="Обычный 2 2 2 3 3 3 2 4 3 2 5" xfId="14750"/>
    <cellStyle name="Обычный 2 2 2 3 3 3 2 4 3 2 6" xfId="14751"/>
    <cellStyle name="Обычный 2 2 2 3 3 3 2 4 3 2 7" xfId="14752"/>
    <cellStyle name="Обычный 2 2 2 3 3 3 2 4 3 2 8" xfId="14753"/>
    <cellStyle name="Обычный 2 2 2 3 3 3 2 4 3 3" xfId="14754"/>
    <cellStyle name="Обычный 2 2 2 3 3 3 2 4 3 3 2" xfId="14755"/>
    <cellStyle name="Обычный 2 2 2 3 3 3 2 4 3 3 3" xfId="14756"/>
    <cellStyle name="Обычный 2 2 2 3 3 3 2 4 3 3 4" xfId="14757"/>
    <cellStyle name="Обычный 2 2 2 3 3 3 2 4 3 3 5" xfId="14758"/>
    <cellStyle name="Обычный 2 2 2 3 3 3 2 4 3 3 6" xfId="14759"/>
    <cellStyle name="Обычный 2 2 2 3 3 3 2 4 3 3 7" xfId="14760"/>
    <cellStyle name="Обычный 2 2 2 3 3 3 2 4 3 3 8" xfId="14761"/>
    <cellStyle name="Обычный 2 2 2 3 3 3 2 4 3 4" xfId="14762"/>
    <cellStyle name="Обычный 2 2 2 3 3 3 2 4 3 4 2" xfId="14763"/>
    <cellStyle name="Обычный 2 2 2 3 3 3 2 4 3 4 3" xfId="14764"/>
    <cellStyle name="Обычный 2 2 2 3 3 3 2 4 3 4 4" xfId="14765"/>
    <cellStyle name="Обычный 2 2 2 3 3 3 2 4 3 4 5" xfId="14766"/>
    <cellStyle name="Обычный 2 2 2 3 3 3 2 4 3 4 6" xfId="14767"/>
    <cellStyle name="Обычный 2 2 2 3 3 3 2 4 3 4 7" xfId="14768"/>
    <cellStyle name="Обычный 2 2 2 3 3 3 2 4 3 4 8" xfId="14769"/>
    <cellStyle name="Обычный 2 2 2 3 3 3 2 4 3 5" xfId="14770"/>
    <cellStyle name="Обычный 2 2 2 3 3 3 2 4 3 5 2" xfId="14771"/>
    <cellStyle name="Обычный 2 2 2 3 3 3 2 4 3 5 3" xfId="14772"/>
    <cellStyle name="Обычный 2 2 2 3 3 3 2 4 3 5 4" xfId="14773"/>
    <cellStyle name="Обычный 2 2 2 3 3 3 2 4 3 5 5" xfId="14774"/>
    <cellStyle name="Обычный 2 2 2 3 3 3 2 4 3 5 6" xfId="14775"/>
    <cellStyle name="Обычный 2 2 2 3 3 3 2 4 3 5 7" xfId="14776"/>
    <cellStyle name="Обычный 2 2 2 3 3 3 2 4 3 5 8" xfId="14777"/>
    <cellStyle name="Обычный 2 2 2 3 3 3 2 4 3 6" xfId="14778"/>
    <cellStyle name="Обычный 2 2 2 3 3 3 2 4 3 6 2" xfId="14779"/>
    <cellStyle name="Обычный 2 2 2 3 3 3 2 4 3 6 3" xfId="14780"/>
    <cellStyle name="Обычный 2 2 2 3 3 3 2 4 3 6 4" xfId="14781"/>
    <cellStyle name="Обычный 2 2 2 3 3 3 2 4 3 6 5" xfId="14782"/>
    <cellStyle name="Обычный 2 2 2 3 3 3 2 4 3 6 6" xfId="14783"/>
    <cellStyle name="Обычный 2 2 2 3 3 3 2 4 3 6 7" xfId="14784"/>
    <cellStyle name="Обычный 2 2 2 3 3 3 2 4 3 6 8" xfId="14785"/>
    <cellStyle name="Обычный 2 2 2 3 3 3 2 4 3 7" xfId="14786"/>
    <cellStyle name="Обычный 2 2 2 3 3 3 2 4 3 7 2" xfId="14787"/>
    <cellStyle name="Обычный 2 2 2 3 3 3 2 4 3 7 3" xfId="14788"/>
    <cellStyle name="Обычный 2 2 2 3 3 3 2 4 3 7 4" xfId="14789"/>
    <cellStyle name="Обычный 2 2 2 3 3 3 2 4 3 7 5" xfId="14790"/>
    <cellStyle name="Обычный 2 2 2 3 3 3 2 4 3 7 6" xfId="14791"/>
    <cellStyle name="Обычный 2 2 2 3 3 3 2 4 3 7 7" xfId="14792"/>
    <cellStyle name="Обычный 2 2 2 3 3 3 2 4 3 7 8" xfId="14793"/>
    <cellStyle name="Обычный 2 2 2 3 3 3 2 4 3 8" xfId="14794"/>
    <cellStyle name="Обычный 2 2 2 3 3 3 2 4 3 8 2" xfId="14795"/>
    <cellStyle name="Обычный 2 2 2 3 3 3 2 4 3 8 3" xfId="14796"/>
    <cellStyle name="Обычный 2 2 2 3 3 3 2 4 3 8 4" xfId="14797"/>
    <cellStyle name="Обычный 2 2 2 3 3 3 2 4 3 8 5" xfId="14798"/>
    <cellStyle name="Обычный 2 2 2 3 3 3 2 4 3 8 6" xfId="14799"/>
    <cellStyle name="Обычный 2 2 2 3 3 3 2 4 3 8 7" xfId="14800"/>
    <cellStyle name="Обычный 2 2 2 3 3 3 2 4 3 8 8" xfId="14801"/>
    <cellStyle name="Обычный 2 2 2 3 3 3 2 4 3 9" xfId="14802"/>
    <cellStyle name="Обычный 2 2 2 3 3 3 2 4 4" xfId="14803"/>
    <cellStyle name="Обычный 2 2 2 3 3 3 2 4 4 2" xfId="14804"/>
    <cellStyle name="Обычный 2 2 2 3 3 3 2 4 4 3" xfId="14805"/>
    <cellStyle name="Обычный 2 2 2 3 3 3 2 4 4 4" xfId="14806"/>
    <cellStyle name="Обычный 2 2 2 3 3 3 2 4 4 5" xfId="14807"/>
    <cellStyle name="Обычный 2 2 2 3 3 3 2 4 4 6" xfId="14808"/>
    <cellStyle name="Обычный 2 2 2 3 3 3 2 4 4 7" xfId="14809"/>
    <cellStyle name="Обычный 2 2 2 3 3 3 2 4 4 8" xfId="14810"/>
    <cellStyle name="Обычный 2 2 2 3 3 3 2 4 4 9" xfId="14811"/>
    <cellStyle name="Обычный 2 2 2 3 3 3 2 4 5" xfId="14812"/>
    <cellStyle name="Обычный 2 2 2 3 3 3 2 4 5 2" xfId="14813"/>
    <cellStyle name="Обычный 2 2 2 3 3 3 2 4 5 3" xfId="14814"/>
    <cellStyle name="Обычный 2 2 2 3 3 3 2 4 5 4" xfId="14815"/>
    <cellStyle name="Обычный 2 2 2 3 3 3 2 4 5 5" xfId="14816"/>
    <cellStyle name="Обычный 2 2 2 3 3 3 2 4 5 6" xfId="14817"/>
    <cellStyle name="Обычный 2 2 2 3 3 3 2 4 5 7" xfId="14818"/>
    <cellStyle name="Обычный 2 2 2 3 3 3 2 4 5 8" xfId="14819"/>
    <cellStyle name="Обычный 2 2 2 3 3 3 2 4 6" xfId="14820"/>
    <cellStyle name="Обычный 2 2 2 3 3 3 2 4 6 2" xfId="14821"/>
    <cellStyle name="Обычный 2 2 2 3 3 3 2 4 6 3" xfId="14822"/>
    <cellStyle name="Обычный 2 2 2 3 3 3 2 4 6 4" xfId="14823"/>
    <cellStyle name="Обычный 2 2 2 3 3 3 2 4 6 5" xfId="14824"/>
    <cellStyle name="Обычный 2 2 2 3 3 3 2 4 6 6" xfId="14825"/>
    <cellStyle name="Обычный 2 2 2 3 3 3 2 4 6 7" xfId="14826"/>
    <cellStyle name="Обычный 2 2 2 3 3 3 2 4 6 8" xfId="14827"/>
    <cellStyle name="Обычный 2 2 2 3 3 3 2 4 7" xfId="14828"/>
    <cellStyle name="Обычный 2 2 2 3 3 3 2 4 7 2" xfId="14829"/>
    <cellStyle name="Обычный 2 2 2 3 3 3 2 4 7 3" xfId="14830"/>
    <cellStyle name="Обычный 2 2 2 3 3 3 2 4 7 4" xfId="14831"/>
    <cellStyle name="Обычный 2 2 2 3 3 3 2 4 7 5" xfId="14832"/>
    <cellStyle name="Обычный 2 2 2 3 3 3 2 4 7 6" xfId="14833"/>
    <cellStyle name="Обычный 2 2 2 3 3 3 2 4 7 7" xfId="14834"/>
    <cellStyle name="Обычный 2 2 2 3 3 3 2 4 7 8" xfId="14835"/>
    <cellStyle name="Обычный 2 2 2 3 3 3 2 4 8" xfId="14836"/>
    <cellStyle name="Обычный 2 2 2 3 3 3 2 4 8 2" xfId="14837"/>
    <cellStyle name="Обычный 2 2 2 3 3 3 2 4 8 3" xfId="14838"/>
    <cellStyle name="Обычный 2 2 2 3 3 3 2 4 8 4" xfId="14839"/>
    <cellStyle name="Обычный 2 2 2 3 3 3 2 4 8 5" xfId="14840"/>
    <cellStyle name="Обычный 2 2 2 3 3 3 2 4 8 6" xfId="14841"/>
    <cellStyle name="Обычный 2 2 2 3 3 3 2 4 8 7" xfId="14842"/>
    <cellStyle name="Обычный 2 2 2 3 3 3 2 4 8 8" xfId="14843"/>
    <cellStyle name="Обычный 2 2 2 3 3 3 2 4 9" xfId="14844"/>
    <cellStyle name="Обычный 2 2 2 3 3 3 2 4 9 2" xfId="14845"/>
    <cellStyle name="Обычный 2 2 2 3 3 3 2 4 9 3" xfId="14846"/>
    <cellStyle name="Обычный 2 2 2 3 3 3 2 4 9 4" xfId="14847"/>
    <cellStyle name="Обычный 2 2 2 3 3 3 2 4 9 5" xfId="14848"/>
    <cellStyle name="Обычный 2 2 2 3 3 3 2 4 9 6" xfId="14849"/>
    <cellStyle name="Обычный 2 2 2 3 3 3 2 4 9 7" xfId="14850"/>
    <cellStyle name="Обычный 2 2 2 3 3 3 2 4 9 8" xfId="14851"/>
    <cellStyle name="Обычный 2 2 2 3 3 3 2 5" xfId="14852"/>
    <cellStyle name="Обычный 2 2 2 3 3 3 2 5 10" xfId="14853"/>
    <cellStyle name="Обычный 2 2 2 3 3 3 2 5 10 2" xfId="14854"/>
    <cellStyle name="Обычный 2 2 2 3 3 3 2 5 10 3" xfId="14855"/>
    <cellStyle name="Обычный 2 2 2 3 3 3 2 5 10 4" xfId="14856"/>
    <cellStyle name="Обычный 2 2 2 3 3 3 2 5 10 5" xfId="14857"/>
    <cellStyle name="Обычный 2 2 2 3 3 3 2 5 10 6" xfId="14858"/>
    <cellStyle name="Обычный 2 2 2 3 3 3 2 5 10 7" xfId="14859"/>
    <cellStyle name="Обычный 2 2 2 3 3 3 2 5 10 8" xfId="14860"/>
    <cellStyle name="Обычный 2 2 2 3 3 3 2 5 11" xfId="14861"/>
    <cellStyle name="Обычный 2 2 2 3 3 3 2 5 11 2" xfId="14862"/>
    <cellStyle name="Обычный 2 2 2 3 3 3 2 5 11 3" xfId="14863"/>
    <cellStyle name="Обычный 2 2 2 3 3 3 2 5 11 4" xfId="14864"/>
    <cellStyle name="Обычный 2 2 2 3 3 3 2 5 11 5" xfId="14865"/>
    <cellStyle name="Обычный 2 2 2 3 3 3 2 5 11 6" xfId="14866"/>
    <cellStyle name="Обычный 2 2 2 3 3 3 2 5 11 7" xfId="14867"/>
    <cellStyle name="Обычный 2 2 2 3 3 3 2 5 11 8" xfId="14868"/>
    <cellStyle name="Обычный 2 2 2 3 3 3 2 5 12" xfId="14869"/>
    <cellStyle name="Обычный 2 2 2 3 3 3 2 5 13" xfId="14870"/>
    <cellStyle name="Обычный 2 2 2 3 3 3 2 5 14" xfId="14871"/>
    <cellStyle name="Обычный 2 2 2 3 3 3 2 5 15" xfId="14872"/>
    <cellStyle name="Обычный 2 2 2 3 3 3 2 5 16" xfId="14873"/>
    <cellStyle name="Обычный 2 2 2 3 3 3 2 5 17" xfId="14874"/>
    <cellStyle name="Обычный 2 2 2 3 3 3 2 5 18" xfId="14875"/>
    <cellStyle name="Обычный 2 2 2 3 3 3 2 5 19" xfId="14876"/>
    <cellStyle name="Обычный 2 2 2 3 3 3 2 5 2" xfId="14877"/>
    <cellStyle name="Обычный 2 2 2 3 3 3 2 5 2 10" xfId="14878"/>
    <cellStyle name="Обычный 2 2 2 3 3 3 2 5 2 10 2" xfId="14879"/>
    <cellStyle name="Обычный 2 2 2 3 3 3 2 5 2 10 3" xfId="14880"/>
    <cellStyle name="Обычный 2 2 2 3 3 3 2 5 2 10 4" xfId="14881"/>
    <cellStyle name="Обычный 2 2 2 3 3 3 2 5 2 10 5" xfId="14882"/>
    <cellStyle name="Обычный 2 2 2 3 3 3 2 5 2 10 6" xfId="14883"/>
    <cellStyle name="Обычный 2 2 2 3 3 3 2 5 2 10 7" xfId="14884"/>
    <cellStyle name="Обычный 2 2 2 3 3 3 2 5 2 10 8" xfId="14885"/>
    <cellStyle name="Обычный 2 2 2 3 3 3 2 5 2 11" xfId="14886"/>
    <cellStyle name="Обычный 2 2 2 3 3 3 2 5 2 11 2" xfId="14887"/>
    <cellStyle name="Обычный 2 2 2 3 3 3 2 5 2 11 3" xfId="14888"/>
    <cellStyle name="Обычный 2 2 2 3 3 3 2 5 2 11 4" xfId="14889"/>
    <cellStyle name="Обычный 2 2 2 3 3 3 2 5 2 11 5" xfId="14890"/>
    <cellStyle name="Обычный 2 2 2 3 3 3 2 5 2 11 6" xfId="14891"/>
    <cellStyle name="Обычный 2 2 2 3 3 3 2 5 2 11 7" xfId="14892"/>
    <cellStyle name="Обычный 2 2 2 3 3 3 2 5 2 11 8" xfId="14893"/>
    <cellStyle name="Обычный 2 2 2 3 3 3 2 5 2 12" xfId="14894"/>
    <cellStyle name="Обычный 2 2 2 3 3 3 2 5 2 13" xfId="14895"/>
    <cellStyle name="Обычный 2 2 2 3 3 3 2 5 2 14" xfId="14896"/>
    <cellStyle name="Обычный 2 2 2 3 3 3 2 5 2 15" xfId="14897"/>
    <cellStyle name="Обычный 2 2 2 3 3 3 2 5 2 16" xfId="14898"/>
    <cellStyle name="Обычный 2 2 2 3 3 3 2 5 2 17" xfId="14899"/>
    <cellStyle name="Обычный 2 2 2 3 3 3 2 5 2 18" xfId="14900"/>
    <cellStyle name="Обычный 2 2 2 3 3 3 2 5 2 19" xfId="14901"/>
    <cellStyle name="Обычный 2 2 2 3 3 3 2 5 2 2" xfId="14902"/>
    <cellStyle name="Обычный 2 2 2 3 3 3 2 5 2 2 10" xfId="14903"/>
    <cellStyle name="Обычный 2 2 2 3 3 3 2 5 2 2 10 2" xfId="14904"/>
    <cellStyle name="Обычный 2 2 2 3 3 3 2 5 2 2 10 3" xfId="14905"/>
    <cellStyle name="Обычный 2 2 2 3 3 3 2 5 2 2 10 4" xfId="14906"/>
    <cellStyle name="Обычный 2 2 2 3 3 3 2 5 2 2 10 5" xfId="14907"/>
    <cellStyle name="Обычный 2 2 2 3 3 3 2 5 2 2 10 6" xfId="14908"/>
    <cellStyle name="Обычный 2 2 2 3 3 3 2 5 2 2 10 7" xfId="14909"/>
    <cellStyle name="Обычный 2 2 2 3 3 3 2 5 2 2 10 8" xfId="14910"/>
    <cellStyle name="Обычный 2 2 2 3 3 3 2 5 2 2 11" xfId="14911"/>
    <cellStyle name="Обычный 2 2 2 3 3 3 2 5 2 2 11 2" xfId="14912"/>
    <cellStyle name="Обычный 2 2 2 3 3 3 2 5 2 2 11 3" xfId="14913"/>
    <cellStyle name="Обычный 2 2 2 3 3 3 2 5 2 2 11 4" xfId="14914"/>
    <cellStyle name="Обычный 2 2 2 3 3 3 2 5 2 2 11 5" xfId="14915"/>
    <cellStyle name="Обычный 2 2 2 3 3 3 2 5 2 2 11 6" xfId="14916"/>
    <cellStyle name="Обычный 2 2 2 3 3 3 2 5 2 2 11 7" xfId="14917"/>
    <cellStyle name="Обычный 2 2 2 3 3 3 2 5 2 2 11 8" xfId="14918"/>
    <cellStyle name="Обычный 2 2 2 3 3 3 2 5 2 2 12" xfId="14919"/>
    <cellStyle name="Обычный 2 2 2 3 3 3 2 5 2 2 13" xfId="14920"/>
    <cellStyle name="Обычный 2 2 2 3 3 3 2 5 2 2 14" xfId="14921"/>
    <cellStyle name="Обычный 2 2 2 3 3 3 2 5 2 2 15" xfId="14922"/>
    <cellStyle name="Обычный 2 2 2 3 3 3 2 5 2 2 16" xfId="14923"/>
    <cellStyle name="Обычный 2 2 2 3 3 3 2 5 2 2 17" xfId="14924"/>
    <cellStyle name="Обычный 2 2 2 3 3 3 2 5 2 2 18" xfId="14925"/>
    <cellStyle name="Обычный 2 2 2 3 3 3 2 5 2 2 19" xfId="14926"/>
    <cellStyle name="Обычный 2 2 2 3 3 3 2 5 2 2 2" xfId="14927"/>
    <cellStyle name="Обычный 2 2 2 3 3 3 2 5 2 2 2 10" xfId="14928"/>
    <cellStyle name="Обычный 2 2 2 3 3 3 2 5 2 2 2 10 2" xfId="14929"/>
    <cellStyle name="Обычный 2 2 2 3 3 3 2 5 2 2 2 10 3" xfId="14930"/>
    <cellStyle name="Обычный 2 2 2 3 3 3 2 5 2 2 2 10 4" xfId="14931"/>
    <cellStyle name="Обычный 2 2 2 3 3 3 2 5 2 2 2 10 5" xfId="14932"/>
    <cellStyle name="Обычный 2 2 2 3 3 3 2 5 2 2 2 10 6" xfId="14933"/>
    <cellStyle name="Обычный 2 2 2 3 3 3 2 5 2 2 2 10 7" xfId="14934"/>
    <cellStyle name="Обычный 2 2 2 3 3 3 2 5 2 2 2 10 8" xfId="14935"/>
    <cellStyle name="Обычный 2 2 2 3 3 3 2 5 2 2 2 11" xfId="14936"/>
    <cellStyle name="Обычный 2 2 2 3 3 3 2 5 2 2 2 11 2" xfId="14937"/>
    <cellStyle name="Обычный 2 2 2 3 3 3 2 5 2 2 2 11 3" xfId="14938"/>
    <cellStyle name="Обычный 2 2 2 3 3 3 2 5 2 2 2 11 4" xfId="14939"/>
    <cellStyle name="Обычный 2 2 2 3 3 3 2 5 2 2 2 11 5" xfId="14940"/>
    <cellStyle name="Обычный 2 2 2 3 3 3 2 5 2 2 2 11 6" xfId="14941"/>
    <cellStyle name="Обычный 2 2 2 3 3 3 2 5 2 2 2 11 7" xfId="14942"/>
    <cellStyle name="Обычный 2 2 2 3 3 3 2 5 2 2 2 11 8" xfId="14943"/>
    <cellStyle name="Обычный 2 2 2 3 3 3 2 5 2 2 2 12" xfId="14944"/>
    <cellStyle name="Обычный 2 2 2 3 3 3 2 5 2 2 2 12 2" xfId="14945"/>
    <cellStyle name="Обычный 2 2 2 3 3 3 2 5 2 2 2 12 3" xfId="14946"/>
    <cellStyle name="Обычный 2 2 2 3 3 3 2 5 2 2 2 12 4" xfId="14947"/>
    <cellStyle name="Обычный 2 2 2 3 3 3 2 5 2 2 2 12 5" xfId="14948"/>
    <cellStyle name="Обычный 2 2 2 3 3 3 2 5 2 2 2 12 6" xfId="14949"/>
    <cellStyle name="Обычный 2 2 2 3 3 3 2 5 2 2 2 12 7" xfId="14950"/>
    <cellStyle name="Обычный 2 2 2 3 3 3 2 5 2 2 2 12 8" xfId="14951"/>
    <cellStyle name="Обычный 2 2 2 3 3 3 2 5 2 2 2 13" xfId="14952"/>
    <cellStyle name="Обычный 2 2 2 3 3 3 2 5 2 2 2 14" xfId="14953"/>
    <cellStyle name="Обычный 2 2 2 3 3 3 2 5 2 2 2 15" xfId="14954"/>
    <cellStyle name="Обычный 2 2 2 3 3 3 2 5 2 2 2 16" xfId="14955"/>
    <cellStyle name="Обычный 2 2 2 3 3 3 2 5 2 2 2 17" xfId="14956"/>
    <cellStyle name="Обычный 2 2 2 3 3 3 2 5 2 2 2 18" xfId="14957"/>
    <cellStyle name="Обычный 2 2 2 3 3 3 2 5 2 2 2 19" xfId="14958"/>
    <cellStyle name="Обычный 2 2 2 3 3 3 2 5 2 2 2 2" xfId="14959"/>
    <cellStyle name="Обычный 2 2 2 3 3 3 2 5 2 2 2 2 10" xfId="14960"/>
    <cellStyle name="Обычный 2 2 2 3 3 3 2 5 2 2 2 2 10 2" xfId="14961"/>
    <cellStyle name="Обычный 2 2 2 3 3 3 2 5 2 2 2 2 10 3" xfId="14962"/>
    <cellStyle name="Обычный 2 2 2 3 3 3 2 5 2 2 2 2 10 4" xfId="14963"/>
    <cellStyle name="Обычный 2 2 2 3 3 3 2 5 2 2 2 2 10 5" xfId="14964"/>
    <cellStyle name="Обычный 2 2 2 3 3 3 2 5 2 2 2 2 10 6" xfId="14965"/>
    <cellStyle name="Обычный 2 2 2 3 3 3 2 5 2 2 2 2 10 7" xfId="14966"/>
    <cellStyle name="Обычный 2 2 2 3 3 3 2 5 2 2 2 2 10 8" xfId="14967"/>
    <cellStyle name="Обычный 2 2 2 3 3 3 2 5 2 2 2 2 11" xfId="14968"/>
    <cellStyle name="Обычный 2 2 2 3 3 3 2 5 2 2 2 2 11 2" xfId="14969"/>
    <cellStyle name="Обычный 2 2 2 3 3 3 2 5 2 2 2 2 11 3" xfId="14970"/>
    <cellStyle name="Обычный 2 2 2 3 3 3 2 5 2 2 2 2 11 4" xfId="14971"/>
    <cellStyle name="Обычный 2 2 2 3 3 3 2 5 2 2 2 2 11 5" xfId="14972"/>
    <cellStyle name="Обычный 2 2 2 3 3 3 2 5 2 2 2 2 11 6" xfId="14973"/>
    <cellStyle name="Обычный 2 2 2 3 3 3 2 5 2 2 2 2 11 7" xfId="14974"/>
    <cellStyle name="Обычный 2 2 2 3 3 3 2 5 2 2 2 2 11 8" xfId="14975"/>
    <cellStyle name="Обычный 2 2 2 3 3 3 2 5 2 2 2 2 12" xfId="14976"/>
    <cellStyle name="Обычный 2 2 2 3 3 3 2 5 2 2 2 2 13" xfId="14977"/>
    <cellStyle name="Обычный 2 2 2 3 3 3 2 5 2 2 2 2 14" xfId="14978"/>
    <cellStyle name="Обычный 2 2 2 3 3 3 2 5 2 2 2 2 15" xfId="14979"/>
    <cellStyle name="Обычный 2 2 2 3 3 3 2 5 2 2 2 2 16" xfId="14980"/>
    <cellStyle name="Обычный 2 2 2 3 3 3 2 5 2 2 2 2 17" xfId="14981"/>
    <cellStyle name="Обычный 2 2 2 3 3 3 2 5 2 2 2 2 18" xfId="14982"/>
    <cellStyle name="Обычный 2 2 2 3 3 3 2 5 2 2 2 2 19" xfId="14983"/>
    <cellStyle name="Обычный 2 2 2 3 3 3 2 5 2 2 2 2 2" xfId="14984"/>
    <cellStyle name="Обычный 2 2 2 3 3 3 2 5 2 2 2 2 2 10" xfId="14985"/>
    <cellStyle name="Обычный 2 2 2 3 3 3 2 5 2 2 2 2 2 10 2" xfId="14986"/>
    <cellStyle name="Обычный 2 2 2 3 3 3 2 5 2 2 2 2 2 10 3" xfId="14987"/>
    <cellStyle name="Обычный 2 2 2 3 3 3 2 5 2 2 2 2 2 10 4" xfId="14988"/>
    <cellStyle name="Обычный 2 2 2 3 3 3 2 5 2 2 2 2 2 10 5" xfId="14989"/>
    <cellStyle name="Обычный 2 2 2 3 3 3 2 5 2 2 2 2 2 10 6" xfId="14990"/>
    <cellStyle name="Обычный 2 2 2 3 3 3 2 5 2 2 2 2 2 10 7" xfId="14991"/>
    <cellStyle name="Обычный 2 2 2 3 3 3 2 5 2 2 2 2 2 10 8" xfId="14992"/>
    <cellStyle name="Обычный 2 2 2 3 3 3 2 5 2 2 2 2 2 11" xfId="14993"/>
    <cellStyle name="Обычный 2 2 2 3 3 3 2 5 2 2 2 2 2 12" xfId="14994"/>
    <cellStyle name="Обычный 2 2 2 3 3 3 2 5 2 2 2 2 2 13" xfId="14995"/>
    <cellStyle name="Обычный 2 2 2 3 3 3 2 5 2 2 2 2 2 14" xfId="14996"/>
    <cellStyle name="Обычный 2 2 2 3 3 3 2 5 2 2 2 2 2 15" xfId="14997"/>
    <cellStyle name="Обычный 2 2 2 3 3 3 2 5 2 2 2 2 2 16" xfId="14998"/>
    <cellStyle name="Обычный 2 2 2 3 3 3 2 5 2 2 2 2 2 17" xfId="14999"/>
    <cellStyle name="Обычный 2 2 2 3 3 3 2 5 2 2 2 2 2 18" xfId="15000"/>
    <cellStyle name="Обычный 2 2 2 3 3 3 2 5 2 2 2 2 2 19" xfId="15001"/>
    <cellStyle name="Обычный 2 2 2 3 3 3 2 5 2 2 2 2 2 2" xfId="15002"/>
    <cellStyle name="Обычный 2 2 2 3 3 3 2 5 2 2 2 2 2 2 10" xfId="15003"/>
    <cellStyle name="Обычный 2 2 2 3 3 3 2 5 2 2 2 2 2 2 11" xfId="15004"/>
    <cellStyle name="Обычный 2 2 2 3 3 3 2 5 2 2 2 2 2 2 12" xfId="15005"/>
    <cellStyle name="Обычный 2 2 2 3 3 3 2 5 2 2 2 2 2 2 13" xfId="15006"/>
    <cellStyle name="Обычный 2 2 2 3 3 3 2 5 2 2 2 2 2 2 14" xfId="15007"/>
    <cellStyle name="Обычный 2 2 2 3 3 3 2 5 2 2 2 2 2 2 15" xfId="15008"/>
    <cellStyle name="Обычный 2 2 2 3 3 3 2 5 2 2 2 2 2 2 16" xfId="15009"/>
    <cellStyle name="Обычный 2 2 2 3 3 3 2 5 2 2 2 2 2 2 17" xfId="15010"/>
    <cellStyle name="Обычный 2 2 2 3 3 3 2 5 2 2 2 2 2 2 18" xfId="15011"/>
    <cellStyle name="Обычный 2 2 2 3 3 3 2 5 2 2 2 2 2 2 19" xfId="15012"/>
    <cellStyle name="Обычный 2 2 2 3 3 3 2 5 2 2 2 2 2 2 2" xfId="15013"/>
    <cellStyle name="Обычный 2 2 2 3 3 3 2 5 2 2 2 2 2 2 2 2" xfId="15014"/>
    <cellStyle name="Обычный 2 2 2 3 3 3 2 5 2 2 2 2 2 2 2 3" xfId="15015"/>
    <cellStyle name="Обычный 2 2 2 3 3 3 2 5 2 2 2 2 2 2 2 4" xfId="15016"/>
    <cellStyle name="Обычный 2 2 2 3 3 3 2 5 2 2 2 2 2 2 2 5" xfId="15017"/>
    <cellStyle name="Обычный 2 2 2 3 3 3 2 5 2 2 2 2 2 2 2 6" xfId="15018"/>
    <cellStyle name="Обычный 2 2 2 3 3 3 2 5 2 2 2 2 2 2 2 7" xfId="15019"/>
    <cellStyle name="Обычный 2 2 2 3 3 3 2 5 2 2 2 2 2 2 2 8" xfId="15020"/>
    <cellStyle name="Обычный 2 2 2 3 3 3 2 5 2 2 2 2 2 2 3" xfId="15021"/>
    <cellStyle name="Обычный 2 2 2 3 3 3 2 5 2 2 2 2 2 2 3 2" xfId="15022"/>
    <cellStyle name="Обычный 2 2 2 3 3 3 2 5 2 2 2 2 2 2 3 3" xfId="15023"/>
    <cellStyle name="Обычный 2 2 2 3 3 3 2 5 2 2 2 2 2 2 3 4" xfId="15024"/>
    <cellStyle name="Обычный 2 2 2 3 3 3 2 5 2 2 2 2 2 2 3 5" xfId="15025"/>
    <cellStyle name="Обычный 2 2 2 3 3 3 2 5 2 2 2 2 2 2 3 6" xfId="15026"/>
    <cellStyle name="Обычный 2 2 2 3 3 3 2 5 2 2 2 2 2 2 3 7" xfId="15027"/>
    <cellStyle name="Обычный 2 2 2 3 3 3 2 5 2 2 2 2 2 2 3 8" xfId="15028"/>
    <cellStyle name="Обычный 2 2 2 3 3 3 2 5 2 2 2 2 2 2 4" xfId="15029"/>
    <cellStyle name="Обычный 2 2 2 3 3 3 2 5 2 2 2 2 2 2 4 2" xfId="15030"/>
    <cellStyle name="Обычный 2 2 2 3 3 3 2 5 2 2 2 2 2 2 4 3" xfId="15031"/>
    <cellStyle name="Обычный 2 2 2 3 3 3 2 5 2 2 2 2 2 2 4 4" xfId="15032"/>
    <cellStyle name="Обычный 2 2 2 3 3 3 2 5 2 2 2 2 2 2 4 5" xfId="15033"/>
    <cellStyle name="Обычный 2 2 2 3 3 3 2 5 2 2 2 2 2 2 4 6" xfId="15034"/>
    <cellStyle name="Обычный 2 2 2 3 3 3 2 5 2 2 2 2 2 2 4 7" xfId="15035"/>
    <cellStyle name="Обычный 2 2 2 3 3 3 2 5 2 2 2 2 2 2 4 8" xfId="15036"/>
    <cellStyle name="Обычный 2 2 2 3 3 3 2 5 2 2 2 2 2 2 5" xfId="15037"/>
    <cellStyle name="Обычный 2 2 2 3 3 3 2 5 2 2 2 2 2 2 5 2" xfId="15038"/>
    <cellStyle name="Обычный 2 2 2 3 3 3 2 5 2 2 2 2 2 2 5 3" xfId="15039"/>
    <cellStyle name="Обычный 2 2 2 3 3 3 2 5 2 2 2 2 2 2 5 4" xfId="15040"/>
    <cellStyle name="Обычный 2 2 2 3 3 3 2 5 2 2 2 2 2 2 5 5" xfId="15041"/>
    <cellStyle name="Обычный 2 2 2 3 3 3 2 5 2 2 2 2 2 2 5 6" xfId="15042"/>
    <cellStyle name="Обычный 2 2 2 3 3 3 2 5 2 2 2 2 2 2 5 7" xfId="15043"/>
    <cellStyle name="Обычный 2 2 2 3 3 3 2 5 2 2 2 2 2 2 5 8" xfId="15044"/>
    <cellStyle name="Обычный 2 2 2 3 3 3 2 5 2 2 2 2 2 2 6" xfId="15045"/>
    <cellStyle name="Обычный 2 2 2 3 3 3 2 5 2 2 2 2 2 2 6 2" xfId="15046"/>
    <cellStyle name="Обычный 2 2 2 3 3 3 2 5 2 2 2 2 2 2 6 3" xfId="15047"/>
    <cellStyle name="Обычный 2 2 2 3 3 3 2 5 2 2 2 2 2 2 6 4" xfId="15048"/>
    <cellStyle name="Обычный 2 2 2 3 3 3 2 5 2 2 2 2 2 2 6 5" xfId="15049"/>
    <cellStyle name="Обычный 2 2 2 3 3 3 2 5 2 2 2 2 2 2 6 6" xfId="15050"/>
    <cellStyle name="Обычный 2 2 2 3 3 3 2 5 2 2 2 2 2 2 6 7" xfId="15051"/>
    <cellStyle name="Обычный 2 2 2 3 3 3 2 5 2 2 2 2 2 2 6 8" xfId="15052"/>
    <cellStyle name="Обычный 2 2 2 3 3 3 2 5 2 2 2 2 2 2 7" xfId="15053"/>
    <cellStyle name="Обычный 2 2 2 3 3 3 2 5 2 2 2 2 2 2 7 2" xfId="15054"/>
    <cellStyle name="Обычный 2 2 2 3 3 3 2 5 2 2 2 2 2 2 7 3" xfId="15055"/>
    <cellStyle name="Обычный 2 2 2 3 3 3 2 5 2 2 2 2 2 2 7 4" xfId="15056"/>
    <cellStyle name="Обычный 2 2 2 3 3 3 2 5 2 2 2 2 2 2 7 5" xfId="15057"/>
    <cellStyle name="Обычный 2 2 2 3 3 3 2 5 2 2 2 2 2 2 7 6" xfId="15058"/>
    <cellStyle name="Обычный 2 2 2 3 3 3 2 5 2 2 2 2 2 2 7 7" xfId="15059"/>
    <cellStyle name="Обычный 2 2 2 3 3 3 2 5 2 2 2 2 2 2 7 8" xfId="15060"/>
    <cellStyle name="Обычный 2 2 2 3 3 3 2 5 2 2 2 2 2 2 8" xfId="15061"/>
    <cellStyle name="Обычный 2 2 2 3 3 3 2 5 2 2 2 2 2 2 8 2" xfId="15062"/>
    <cellStyle name="Обычный 2 2 2 3 3 3 2 5 2 2 2 2 2 2 8 3" xfId="15063"/>
    <cellStyle name="Обычный 2 2 2 3 3 3 2 5 2 2 2 2 2 2 8 4" xfId="15064"/>
    <cellStyle name="Обычный 2 2 2 3 3 3 2 5 2 2 2 2 2 2 8 5" xfId="15065"/>
    <cellStyle name="Обычный 2 2 2 3 3 3 2 5 2 2 2 2 2 2 8 6" xfId="15066"/>
    <cellStyle name="Обычный 2 2 2 3 3 3 2 5 2 2 2 2 2 2 8 7" xfId="15067"/>
    <cellStyle name="Обычный 2 2 2 3 3 3 2 5 2 2 2 2 2 2 8 8" xfId="15068"/>
    <cellStyle name="Обычный 2 2 2 3 3 3 2 5 2 2 2 2 2 2 9" xfId="15069"/>
    <cellStyle name="Обычный 2 2 2 3 3 3 2 5 2 2 2 2 2 20" xfId="15070"/>
    <cellStyle name="Обычный 2 2 2 3 3 3 2 5 2 2 2 2 2 21" xfId="15071"/>
    <cellStyle name="Обычный 2 2 2 3 3 3 2 5 2 2 2 2 2 3" xfId="15072"/>
    <cellStyle name="Обычный 2 2 2 3 3 3 2 5 2 2 2 2 2 3 10" xfId="15073"/>
    <cellStyle name="Обычный 2 2 2 3 3 3 2 5 2 2 2 2 2 3 11" xfId="15074"/>
    <cellStyle name="Обычный 2 2 2 3 3 3 2 5 2 2 2 2 2 3 12" xfId="15075"/>
    <cellStyle name="Обычный 2 2 2 3 3 3 2 5 2 2 2 2 2 3 13" xfId="15076"/>
    <cellStyle name="Обычный 2 2 2 3 3 3 2 5 2 2 2 2 2 3 14" xfId="15077"/>
    <cellStyle name="Обычный 2 2 2 3 3 3 2 5 2 2 2 2 2 3 15" xfId="15078"/>
    <cellStyle name="Обычный 2 2 2 3 3 3 2 5 2 2 2 2 2 3 16" xfId="15079"/>
    <cellStyle name="Обычный 2 2 2 3 3 3 2 5 2 2 2 2 2 3 17" xfId="15080"/>
    <cellStyle name="Обычный 2 2 2 3 3 3 2 5 2 2 2 2 2 3 18" xfId="15081"/>
    <cellStyle name="Обычный 2 2 2 3 3 3 2 5 2 2 2 2 2 3 2" xfId="15082"/>
    <cellStyle name="Обычный 2 2 2 3 3 3 2 5 2 2 2 2 2 3 2 2" xfId="15083"/>
    <cellStyle name="Обычный 2 2 2 3 3 3 2 5 2 2 2 2 2 3 2 3" xfId="15084"/>
    <cellStyle name="Обычный 2 2 2 3 3 3 2 5 2 2 2 2 2 3 2 4" xfId="15085"/>
    <cellStyle name="Обычный 2 2 2 3 3 3 2 5 2 2 2 2 2 3 2 5" xfId="15086"/>
    <cellStyle name="Обычный 2 2 2 3 3 3 2 5 2 2 2 2 2 3 2 6" xfId="15087"/>
    <cellStyle name="Обычный 2 2 2 3 3 3 2 5 2 2 2 2 2 3 2 7" xfId="15088"/>
    <cellStyle name="Обычный 2 2 2 3 3 3 2 5 2 2 2 2 2 3 2 8" xfId="15089"/>
    <cellStyle name="Обычный 2 2 2 3 3 3 2 5 2 2 2 2 2 3 3" xfId="15090"/>
    <cellStyle name="Обычный 2 2 2 3 3 3 2 5 2 2 2 2 2 3 3 2" xfId="15091"/>
    <cellStyle name="Обычный 2 2 2 3 3 3 2 5 2 2 2 2 2 3 3 3" xfId="15092"/>
    <cellStyle name="Обычный 2 2 2 3 3 3 2 5 2 2 2 2 2 3 3 4" xfId="15093"/>
    <cellStyle name="Обычный 2 2 2 3 3 3 2 5 2 2 2 2 2 3 3 5" xfId="15094"/>
    <cellStyle name="Обычный 2 2 2 3 3 3 2 5 2 2 2 2 2 3 3 6" xfId="15095"/>
    <cellStyle name="Обычный 2 2 2 3 3 3 2 5 2 2 2 2 2 3 3 7" xfId="15096"/>
    <cellStyle name="Обычный 2 2 2 3 3 3 2 5 2 2 2 2 2 3 3 8" xfId="15097"/>
    <cellStyle name="Обычный 2 2 2 3 3 3 2 5 2 2 2 2 2 3 4" xfId="15098"/>
    <cellStyle name="Обычный 2 2 2 3 3 3 2 5 2 2 2 2 2 3 4 2" xfId="15099"/>
    <cellStyle name="Обычный 2 2 2 3 3 3 2 5 2 2 2 2 2 3 4 3" xfId="15100"/>
    <cellStyle name="Обычный 2 2 2 3 3 3 2 5 2 2 2 2 2 3 4 4" xfId="15101"/>
    <cellStyle name="Обычный 2 2 2 3 3 3 2 5 2 2 2 2 2 3 4 5" xfId="15102"/>
    <cellStyle name="Обычный 2 2 2 3 3 3 2 5 2 2 2 2 2 3 4 6" xfId="15103"/>
    <cellStyle name="Обычный 2 2 2 3 3 3 2 5 2 2 2 2 2 3 4 7" xfId="15104"/>
    <cellStyle name="Обычный 2 2 2 3 3 3 2 5 2 2 2 2 2 3 4 8" xfId="15105"/>
    <cellStyle name="Обычный 2 2 2 3 3 3 2 5 2 2 2 2 2 3 5" xfId="15106"/>
    <cellStyle name="Обычный 2 2 2 3 3 3 2 5 2 2 2 2 2 3 5 2" xfId="15107"/>
    <cellStyle name="Обычный 2 2 2 3 3 3 2 5 2 2 2 2 2 3 5 3" xfId="15108"/>
    <cellStyle name="Обычный 2 2 2 3 3 3 2 5 2 2 2 2 2 3 5 4" xfId="15109"/>
    <cellStyle name="Обычный 2 2 2 3 3 3 2 5 2 2 2 2 2 3 5 5" xfId="15110"/>
    <cellStyle name="Обычный 2 2 2 3 3 3 2 5 2 2 2 2 2 3 5 6" xfId="15111"/>
    <cellStyle name="Обычный 2 2 2 3 3 3 2 5 2 2 2 2 2 3 5 7" xfId="15112"/>
    <cellStyle name="Обычный 2 2 2 3 3 3 2 5 2 2 2 2 2 3 5 8" xfId="15113"/>
    <cellStyle name="Обычный 2 2 2 3 3 3 2 5 2 2 2 2 2 3 6" xfId="15114"/>
    <cellStyle name="Обычный 2 2 2 3 3 3 2 5 2 2 2 2 2 3 6 2" xfId="15115"/>
    <cellStyle name="Обычный 2 2 2 3 3 3 2 5 2 2 2 2 2 3 6 3" xfId="15116"/>
    <cellStyle name="Обычный 2 2 2 3 3 3 2 5 2 2 2 2 2 3 6 4" xfId="15117"/>
    <cellStyle name="Обычный 2 2 2 3 3 3 2 5 2 2 2 2 2 3 6 5" xfId="15118"/>
    <cellStyle name="Обычный 2 2 2 3 3 3 2 5 2 2 2 2 2 3 6 6" xfId="15119"/>
    <cellStyle name="Обычный 2 2 2 3 3 3 2 5 2 2 2 2 2 3 6 7" xfId="15120"/>
    <cellStyle name="Обычный 2 2 2 3 3 3 2 5 2 2 2 2 2 3 6 8" xfId="15121"/>
    <cellStyle name="Обычный 2 2 2 3 3 3 2 5 2 2 2 2 2 3 7" xfId="15122"/>
    <cellStyle name="Обычный 2 2 2 3 3 3 2 5 2 2 2 2 2 3 7 2" xfId="15123"/>
    <cellStyle name="Обычный 2 2 2 3 3 3 2 5 2 2 2 2 2 3 7 3" xfId="15124"/>
    <cellStyle name="Обычный 2 2 2 3 3 3 2 5 2 2 2 2 2 3 7 4" xfId="15125"/>
    <cellStyle name="Обычный 2 2 2 3 3 3 2 5 2 2 2 2 2 3 7 5" xfId="15126"/>
    <cellStyle name="Обычный 2 2 2 3 3 3 2 5 2 2 2 2 2 3 7 6" xfId="15127"/>
    <cellStyle name="Обычный 2 2 2 3 3 3 2 5 2 2 2 2 2 3 7 7" xfId="15128"/>
    <cellStyle name="Обычный 2 2 2 3 3 3 2 5 2 2 2 2 2 3 7 8" xfId="15129"/>
    <cellStyle name="Обычный 2 2 2 3 3 3 2 5 2 2 2 2 2 3 8" xfId="15130"/>
    <cellStyle name="Обычный 2 2 2 3 3 3 2 5 2 2 2 2 2 3 8 2" xfId="15131"/>
    <cellStyle name="Обычный 2 2 2 3 3 3 2 5 2 2 2 2 2 3 8 3" xfId="15132"/>
    <cellStyle name="Обычный 2 2 2 3 3 3 2 5 2 2 2 2 2 3 8 4" xfId="15133"/>
    <cellStyle name="Обычный 2 2 2 3 3 3 2 5 2 2 2 2 2 3 8 5" xfId="15134"/>
    <cellStyle name="Обычный 2 2 2 3 3 3 2 5 2 2 2 2 2 3 8 6" xfId="15135"/>
    <cellStyle name="Обычный 2 2 2 3 3 3 2 5 2 2 2 2 2 3 8 7" xfId="15136"/>
    <cellStyle name="Обычный 2 2 2 3 3 3 2 5 2 2 2 2 2 3 8 8" xfId="15137"/>
    <cellStyle name="Обычный 2 2 2 3 3 3 2 5 2 2 2 2 2 3 9" xfId="15138"/>
    <cellStyle name="Обычный 2 2 2 3 3 3 2 5 2 2 2 2 2 4" xfId="15139"/>
    <cellStyle name="Обычный 2 2 2 3 3 3 2 5 2 2 2 2 2 4 2" xfId="15140"/>
    <cellStyle name="Обычный 2 2 2 3 3 3 2 5 2 2 2 2 2 4 3" xfId="15141"/>
    <cellStyle name="Обычный 2 2 2 3 3 3 2 5 2 2 2 2 2 4 4" xfId="15142"/>
    <cellStyle name="Обычный 2 2 2 3 3 3 2 5 2 2 2 2 2 4 5" xfId="15143"/>
    <cellStyle name="Обычный 2 2 2 3 3 3 2 5 2 2 2 2 2 4 6" xfId="15144"/>
    <cellStyle name="Обычный 2 2 2 3 3 3 2 5 2 2 2 2 2 4 7" xfId="15145"/>
    <cellStyle name="Обычный 2 2 2 3 3 3 2 5 2 2 2 2 2 4 8" xfId="15146"/>
    <cellStyle name="Обычный 2 2 2 3 3 3 2 5 2 2 2 2 2 5" xfId="15147"/>
    <cellStyle name="Обычный 2 2 2 3 3 3 2 5 2 2 2 2 2 5 2" xfId="15148"/>
    <cellStyle name="Обычный 2 2 2 3 3 3 2 5 2 2 2 2 2 5 3" xfId="15149"/>
    <cellStyle name="Обычный 2 2 2 3 3 3 2 5 2 2 2 2 2 5 4" xfId="15150"/>
    <cellStyle name="Обычный 2 2 2 3 3 3 2 5 2 2 2 2 2 5 5" xfId="15151"/>
    <cellStyle name="Обычный 2 2 2 3 3 3 2 5 2 2 2 2 2 5 6" xfId="15152"/>
    <cellStyle name="Обычный 2 2 2 3 3 3 2 5 2 2 2 2 2 5 7" xfId="15153"/>
    <cellStyle name="Обычный 2 2 2 3 3 3 2 5 2 2 2 2 2 5 8" xfId="15154"/>
    <cellStyle name="Обычный 2 2 2 3 3 3 2 5 2 2 2 2 2 6" xfId="15155"/>
    <cellStyle name="Обычный 2 2 2 3 3 3 2 5 2 2 2 2 2 6 2" xfId="15156"/>
    <cellStyle name="Обычный 2 2 2 3 3 3 2 5 2 2 2 2 2 6 3" xfId="15157"/>
    <cellStyle name="Обычный 2 2 2 3 3 3 2 5 2 2 2 2 2 6 4" xfId="15158"/>
    <cellStyle name="Обычный 2 2 2 3 3 3 2 5 2 2 2 2 2 6 5" xfId="15159"/>
    <cellStyle name="Обычный 2 2 2 3 3 3 2 5 2 2 2 2 2 6 6" xfId="15160"/>
    <cellStyle name="Обычный 2 2 2 3 3 3 2 5 2 2 2 2 2 6 7" xfId="15161"/>
    <cellStyle name="Обычный 2 2 2 3 3 3 2 5 2 2 2 2 2 6 8" xfId="15162"/>
    <cellStyle name="Обычный 2 2 2 3 3 3 2 5 2 2 2 2 2 7" xfId="15163"/>
    <cellStyle name="Обычный 2 2 2 3 3 3 2 5 2 2 2 2 2 7 2" xfId="15164"/>
    <cellStyle name="Обычный 2 2 2 3 3 3 2 5 2 2 2 2 2 7 3" xfId="15165"/>
    <cellStyle name="Обычный 2 2 2 3 3 3 2 5 2 2 2 2 2 7 4" xfId="15166"/>
    <cellStyle name="Обычный 2 2 2 3 3 3 2 5 2 2 2 2 2 7 5" xfId="15167"/>
    <cellStyle name="Обычный 2 2 2 3 3 3 2 5 2 2 2 2 2 7 6" xfId="15168"/>
    <cellStyle name="Обычный 2 2 2 3 3 3 2 5 2 2 2 2 2 7 7" xfId="15169"/>
    <cellStyle name="Обычный 2 2 2 3 3 3 2 5 2 2 2 2 2 7 8" xfId="15170"/>
    <cellStyle name="Обычный 2 2 2 3 3 3 2 5 2 2 2 2 2 8" xfId="15171"/>
    <cellStyle name="Обычный 2 2 2 3 3 3 2 5 2 2 2 2 2 8 2" xfId="15172"/>
    <cellStyle name="Обычный 2 2 2 3 3 3 2 5 2 2 2 2 2 8 3" xfId="15173"/>
    <cellStyle name="Обычный 2 2 2 3 3 3 2 5 2 2 2 2 2 8 4" xfId="15174"/>
    <cellStyle name="Обычный 2 2 2 3 3 3 2 5 2 2 2 2 2 8 5" xfId="15175"/>
    <cellStyle name="Обычный 2 2 2 3 3 3 2 5 2 2 2 2 2 8 6" xfId="15176"/>
    <cellStyle name="Обычный 2 2 2 3 3 3 2 5 2 2 2 2 2 8 7" xfId="15177"/>
    <cellStyle name="Обычный 2 2 2 3 3 3 2 5 2 2 2 2 2 8 8" xfId="15178"/>
    <cellStyle name="Обычный 2 2 2 3 3 3 2 5 2 2 2 2 2 9" xfId="15179"/>
    <cellStyle name="Обычный 2 2 2 3 3 3 2 5 2 2 2 2 2 9 2" xfId="15180"/>
    <cellStyle name="Обычный 2 2 2 3 3 3 2 5 2 2 2 2 2 9 3" xfId="15181"/>
    <cellStyle name="Обычный 2 2 2 3 3 3 2 5 2 2 2 2 2 9 4" xfId="15182"/>
    <cellStyle name="Обычный 2 2 2 3 3 3 2 5 2 2 2 2 2 9 5" xfId="15183"/>
    <cellStyle name="Обычный 2 2 2 3 3 3 2 5 2 2 2 2 2 9 6" xfId="15184"/>
    <cellStyle name="Обычный 2 2 2 3 3 3 2 5 2 2 2 2 2 9 7" xfId="15185"/>
    <cellStyle name="Обычный 2 2 2 3 3 3 2 5 2 2 2 2 2 9 8" xfId="15186"/>
    <cellStyle name="Обычный 2 2 2 3 3 3 2 5 2 2 2 2 20" xfId="15187"/>
    <cellStyle name="Обычный 2 2 2 3 3 3 2 5 2 2 2 2 21" xfId="15188"/>
    <cellStyle name="Обычный 2 2 2 3 3 3 2 5 2 2 2 2 22" xfId="15189"/>
    <cellStyle name="Обычный 2 2 2 3 3 3 2 5 2 2 2 2 23" xfId="15190"/>
    <cellStyle name="Обычный 2 2 2 3 3 3 2 5 2 2 2 2 24" xfId="15191"/>
    <cellStyle name="Обычный 2 2 2 3 3 3 2 5 2 2 2 2 3" xfId="15192"/>
    <cellStyle name="Обычный 2 2 2 3 3 3 2 5 2 2 2 2 3 10" xfId="15193"/>
    <cellStyle name="Обычный 2 2 2 3 3 3 2 5 2 2 2 2 3 11" xfId="15194"/>
    <cellStyle name="Обычный 2 2 2 3 3 3 2 5 2 2 2 2 3 12" xfId="15195"/>
    <cellStyle name="Обычный 2 2 2 3 3 3 2 5 2 2 2 2 3 13" xfId="15196"/>
    <cellStyle name="Обычный 2 2 2 3 3 3 2 5 2 2 2 2 3 14" xfId="15197"/>
    <cellStyle name="Обычный 2 2 2 3 3 3 2 5 2 2 2 2 3 15" xfId="15198"/>
    <cellStyle name="Обычный 2 2 2 3 3 3 2 5 2 2 2 2 3 16" xfId="15199"/>
    <cellStyle name="Обычный 2 2 2 3 3 3 2 5 2 2 2 2 3 17" xfId="15200"/>
    <cellStyle name="Обычный 2 2 2 3 3 3 2 5 2 2 2 2 3 18" xfId="15201"/>
    <cellStyle name="Обычный 2 2 2 3 3 3 2 5 2 2 2 2 3 19" xfId="15202"/>
    <cellStyle name="Обычный 2 2 2 3 3 3 2 5 2 2 2 2 3 2" xfId="15203"/>
    <cellStyle name="Обычный 2 2 2 3 3 3 2 5 2 2 2 2 3 2 2" xfId="15204"/>
    <cellStyle name="Обычный 2 2 2 3 3 3 2 5 2 2 2 2 3 2 3" xfId="15205"/>
    <cellStyle name="Обычный 2 2 2 3 3 3 2 5 2 2 2 2 3 2 4" xfId="15206"/>
    <cellStyle name="Обычный 2 2 2 3 3 3 2 5 2 2 2 2 3 2 5" xfId="15207"/>
    <cellStyle name="Обычный 2 2 2 3 3 3 2 5 2 2 2 2 3 2 6" xfId="15208"/>
    <cellStyle name="Обычный 2 2 2 3 3 3 2 5 2 2 2 2 3 2 7" xfId="15209"/>
    <cellStyle name="Обычный 2 2 2 3 3 3 2 5 2 2 2 2 3 2 8" xfId="15210"/>
    <cellStyle name="Обычный 2 2 2 3 3 3 2 5 2 2 2 2 3 3" xfId="15211"/>
    <cellStyle name="Обычный 2 2 2 3 3 3 2 5 2 2 2 2 3 3 2" xfId="15212"/>
    <cellStyle name="Обычный 2 2 2 3 3 3 2 5 2 2 2 2 3 3 3" xfId="15213"/>
    <cellStyle name="Обычный 2 2 2 3 3 3 2 5 2 2 2 2 3 3 4" xfId="15214"/>
    <cellStyle name="Обычный 2 2 2 3 3 3 2 5 2 2 2 2 3 3 5" xfId="15215"/>
    <cellStyle name="Обычный 2 2 2 3 3 3 2 5 2 2 2 2 3 3 6" xfId="15216"/>
    <cellStyle name="Обычный 2 2 2 3 3 3 2 5 2 2 2 2 3 3 7" xfId="15217"/>
    <cellStyle name="Обычный 2 2 2 3 3 3 2 5 2 2 2 2 3 3 8" xfId="15218"/>
    <cellStyle name="Обычный 2 2 2 3 3 3 2 5 2 2 2 2 3 4" xfId="15219"/>
    <cellStyle name="Обычный 2 2 2 3 3 3 2 5 2 2 2 2 3 4 2" xfId="15220"/>
    <cellStyle name="Обычный 2 2 2 3 3 3 2 5 2 2 2 2 3 4 3" xfId="15221"/>
    <cellStyle name="Обычный 2 2 2 3 3 3 2 5 2 2 2 2 3 4 4" xfId="15222"/>
    <cellStyle name="Обычный 2 2 2 3 3 3 2 5 2 2 2 2 3 4 5" xfId="15223"/>
    <cellStyle name="Обычный 2 2 2 3 3 3 2 5 2 2 2 2 3 4 6" xfId="15224"/>
    <cellStyle name="Обычный 2 2 2 3 3 3 2 5 2 2 2 2 3 4 7" xfId="15225"/>
    <cellStyle name="Обычный 2 2 2 3 3 3 2 5 2 2 2 2 3 4 8" xfId="15226"/>
    <cellStyle name="Обычный 2 2 2 3 3 3 2 5 2 2 2 2 3 5" xfId="15227"/>
    <cellStyle name="Обычный 2 2 2 3 3 3 2 5 2 2 2 2 3 5 2" xfId="15228"/>
    <cellStyle name="Обычный 2 2 2 3 3 3 2 5 2 2 2 2 3 5 3" xfId="15229"/>
    <cellStyle name="Обычный 2 2 2 3 3 3 2 5 2 2 2 2 3 5 4" xfId="15230"/>
    <cellStyle name="Обычный 2 2 2 3 3 3 2 5 2 2 2 2 3 5 5" xfId="15231"/>
    <cellStyle name="Обычный 2 2 2 3 3 3 2 5 2 2 2 2 3 5 6" xfId="15232"/>
    <cellStyle name="Обычный 2 2 2 3 3 3 2 5 2 2 2 2 3 5 7" xfId="15233"/>
    <cellStyle name="Обычный 2 2 2 3 3 3 2 5 2 2 2 2 3 5 8" xfId="15234"/>
    <cellStyle name="Обычный 2 2 2 3 3 3 2 5 2 2 2 2 3 6" xfId="15235"/>
    <cellStyle name="Обычный 2 2 2 3 3 3 2 5 2 2 2 2 3 6 2" xfId="15236"/>
    <cellStyle name="Обычный 2 2 2 3 3 3 2 5 2 2 2 2 3 6 3" xfId="15237"/>
    <cellStyle name="Обычный 2 2 2 3 3 3 2 5 2 2 2 2 3 6 4" xfId="15238"/>
    <cellStyle name="Обычный 2 2 2 3 3 3 2 5 2 2 2 2 3 6 5" xfId="15239"/>
    <cellStyle name="Обычный 2 2 2 3 3 3 2 5 2 2 2 2 3 6 6" xfId="15240"/>
    <cellStyle name="Обычный 2 2 2 3 3 3 2 5 2 2 2 2 3 6 7" xfId="15241"/>
    <cellStyle name="Обычный 2 2 2 3 3 3 2 5 2 2 2 2 3 6 8" xfId="15242"/>
    <cellStyle name="Обычный 2 2 2 3 3 3 2 5 2 2 2 2 3 7" xfId="15243"/>
    <cellStyle name="Обычный 2 2 2 3 3 3 2 5 2 2 2 2 3 7 2" xfId="15244"/>
    <cellStyle name="Обычный 2 2 2 3 3 3 2 5 2 2 2 2 3 7 3" xfId="15245"/>
    <cellStyle name="Обычный 2 2 2 3 3 3 2 5 2 2 2 2 3 7 4" xfId="15246"/>
    <cellStyle name="Обычный 2 2 2 3 3 3 2 5 2 2 2 2 3 7 5" xfId="15247"/>
    <cellStyle name="Обычный 2 2 2 3 3 3 2 5 2 2 2 2 3 7 6" xfId="15248"/>
    <cellStyle name="Обычный 2 2 2 3 3 3 2 5 2 2 2 2 3 7 7" xfId="15249"/>
    <cellStyle name="Обычный 2 2 2 3 3 3 2 5 2 2 2 2 3 7 8" xfId="15250"/>
    <cellStyle name="Обычный 2 2 2 3 3 3 2 5 2 2 2 2 3 8" xfId="15251"/>
    <cellStyle name="Обычный 2 2 2 3 3 3 2 5 2 2 2 2 3 8 2" xfId="15252"/>
    <cellStyle name="Обычный 2 2 2 3 3 3 2 5 2 2 2 2 3 8 3" xfId="15253"/>
    <cellStyle name="Обычный 2 2 2 3 3 3 2 5 2 2 2 2 3 8 4" xfId="15254"/>
    <cellStyle name="Обычный 2 2 2 3 3 3 2 5 2 2 2 2 3 8 5" xfId="15255"/>
    <cellStyle name="Обычный 2 2 2 3 3 3 2 5 2 2 2 2 3 8 6" xfId="15256"/>
    <cellStyle name="Обычный 2 2 2 3 3 3 2 5 2 2 2 2 3 8 7" xfId="15257"/>
    <cellStyle name="Обычный 2 2 2 3 3 3 2 5 2 2 2 2 3 8 8" xfId="15258"/>
    <cellStyle name="Обычный 2 2 2 3 3 3 2 5 2 2 2 2 3 9" xfId="15259"/>
    <cellStyle name="Обычный 2 2 2 3 3 3 2 5 2 2 2 2 4" xfId="15260"/>
    <cellStyle name="Обычный 2 2 2 3 3 3 2 5 2 2 2 2 4 10" xfId="15261"/>
    <cellStyle name="Обычный 2 2 2 3 3 3 2 5 2 2 2 2 4 11" xfId="15262"/>
    <cellStyle name="Обычный 2 2 2 3 3 3 2 5 2 2 2 2 4 12" xfId="15263"/>
    <cellStyle name="Обычный 2 2 2 3 3 3 2 5 2 2 2 2 4 13" xfId="15264"/>
    <cellStyle name="Обычный 2 2 2 3 3 3 2 5 2 2 2 2 4 14" xfId="15265"/>
    <cellStyle name="Обычный 2 2 2 3 3 3 2 5 2 2 2 2 4 15" xfId="15266"/>
    <cellStyle name="Обычный 2 2 2 3 3 3 2 5 2 2 2 2 4 16" xfId="15267"/>
    <cellStyle name="Обычный 2 2 2 3 3 3 2 5 2 2 2 2 4 17" xfId="15268"/>
    <cellStyle name="Обычный 2 2 2 3 3 3 2 5 2 2 2 2 4 18" xfId="15269"/>
    <cellStyle name="Обычный 2 2 2 3 3 3 2 5 2 2 2 2 4 2" xfId="15270"/>
    <cellStyle name="Обычный 2 2 2 3 3 3 2 5 2 2 2 2 4 2 2" xfId="15271"/>
    <cellStyle name="Обычный 2 2 2 3 3 3 2 5 2 2 2 2 4 2 3" xfId="15272"/>
    <cellStyle name="Обычный 2 2 2 3 3 3 2 5 2 2 2 2 4 2 4" xfId="15273"/>
    <cellStyle name="Обычный 2 2 2 3 3 3 2 5 2 2 2 2 4 2 5" xfId="15274"/>
    <cellStyle name="Обычный 2 2 2 3 3 3 2 5 2 2 2 2 4 2 6" xfId="15275"/>
    <cellStyle name="Обычный 2 2 2 3 3 3 2 5 2 2 2 2 4 2 7" xfId="15276"/>
    <cellStyle name="Обычный 2 2 2 3 3 3 2 5 2 2 2 2 4 2 8" xfId="15277"/>
    <cellStyle name="Обычный 2 2 2 3 3 3 2 5 2 2 2 2 4 3" xfId="15278"/>
    <cellStyle name="Обычный 2 2 2 3 3 3 2 5 2 2 2 2 4 3 2" xfId="15279"/>
    <cellStyle name="Обычный 2 2 2 3 3 3 2 5 2 2 2 2 4 3 3" xfId="15280"/>
    <cellStyle name="Обычный 2 2 2 3 3 3 2 5 2 2 2 2 4 3 4" xfId="15281"/>
    <cellStyle name="Обычный 2 2 2 3 3 3 2 5 2 2 2 2 4 3 5" xfId="15282"/>
    <cellStyle name="Обычный 2 2 2 3 3 3 2 5 2 2 2 2 4 3 6" xfId="15283"/>
    <cellStyle name="Обычный 2 2 2 3 3 3 2 5 2 2 2 2 4 3 7" xfId="15284"/>
    <cellStyle name="Обычный 2 2 2 3 3 3 2 5 2 2 2 2 4 3 8" xfId="15285"/>
    <cellStyle name="Обычный 2 2 2 3 3 3 2 5 2 2 2 2 4 4" xfId="15286"/>
    <cellStyle name="Обычный 2 2 2 3 3 3 2 5 2 2 2 2 4 4 2" xfId="15287"/>
    <cellStyle name="Обычный 2 2 2 3 3 3 2 5 2 2 2 2 4 4 3" xfId="15288"/>
    <cellStyle name="Обычный 2 2 2 3 3 3 2 5 2 2 2 2 4 4 4" xfId="15289"/>
    <cellStyle name="Обычный 2 2 2 3 3 3 2 5 2 2 2 2 4 4 5" xfId="15290"/>
    <cellStyle name="Обычный 2 2 2 3 3 3 2 5 2 2 2 2 4 4 6" xfId="15291"/>
    <cellStyle name="Обычный 2 2 2 3 3 3 2 5 2 2 2 2 4 4 7" xfId="15292"/>
    <cellStyle name="Обычный 2 2 2 3 3 3 2 5 2 2 2 2 4 4 8" xfId="15293"/>
    <cellStyle name="Обычный 2 2 2 3 3 3 2 5 2 2 2 2 4 5" xfId="15294"/>
    <cellStyle name="Обычный 2 2 2 3 3 3 2 5 2 2 2 2 4 5 2" xfId="15295"/>
    <cellStyle name="Обычный 2 2 2 3 3 3 2 5 2 2 2 2 4 5 3" xfId="15296"/>
    <cellStyle name="Обычный 2 2 2 3 3 3 2 5 2 2 2 2 4 5 4" xfId="15297"/>
    <cellStyle name="Обычный 2 2 2 3 3 3 2 5 2 2 2 2 4 5 5" xfId="15298"/>
    <cellStyle name="Обычный 2 2 2 3 3 3 2 5 2 2 2 2 4 5 6" xfId="15299"/>
    <cellStyle name="Обычный 2 2 2 3 3 3 2 5 2 2 2 2 4 5 7" xfId="15300"/>
    <cellStyle name="Обычный 2 2 2 3 3 3 2 5 2 2 2 2 4 5 8" xfId="15301"/>
    <cellStyle name="Обычный 2 2 2 3 3 3 2 5 2 2 2 2 4 6" xfId="15302"/>
    <cellStyle name="Обычный 2 2 2 3 3 3 2 5 2 2 2 2 4 6 2" xfId="15303"/>
    <cellStyle name="Обычный 2 2 2 3 3 3 2 5 2 2 2 2 4 6 3" xfId="15304"/>
    <cellStyle name="Обычный 2 2 2 3 3 3 2 5 2 2 2 2 4 6 4" xfId="15305"/>
    <cellStyle name="Обычный 2 2 2 3 3 3 2 5 2 2 2 2 4 6 5" xfId="15306"/>
    <cellStyle name="Обычный 2 2 2 3 3 3 2 5 2 2 2 2 4 6 6" xfId="15307"/>
    <cellStyle name="Обычный 2 2 2 3 3 3 2 5 2 2 2 2 4 6 7" xfId="15308"/>
    <cellStyle name="Обычный 2 2 2 3 3 3 2 5 2 2 2 2 4 6 8" xfId="15309"/>
    <cellStyle name="Обычный 2 2 2 3 3 3 2 5 2 2 2 2 4 7" xfId="15310"/>
    <cellStyle name="Обычный 2 2 2 3 3 3 2 5 2 2 2 2 4 7 2" xfId="15311"/>
    <cellStyle name="Обычный 2 2 2 3 3 3 2 5 2 2 2 2 4 7 3" xfId="15312"/>
    <cellStyle name="Обычный 2 2 2 3 3 3 2 5 2 2 2 2 4 7 4" xfId="15313"/>
    <cellStyle name="Обычный 2 2 2 3 3 3 2 5 2 2 2 2 4 7 5" xfId="15314"/>
    <cellStyle name="Обычный 2 2 2 3 3 3 2 5 2 2 2 2 4 7 6" xfId="15315"/>
    <cellStyle name="Обычный 2 2 2 3 3 3 2 5 2 2 2 2 4 7 7" xfId="15316"/>
    <cellStyle name="Обычный 2 2 2 3 3 3 2 5 2 2 2 2 4 7 8" xfId="15317"/>
    <cellStyle name="Обычный 2 2 2 3 3 3 2 5 2 2 2 2 4 8" xfId="15318"/>
    <cellStyle name="Обычный 2 2 2 3 3 3 2 5 2 2 2 2 4 8 2" xfId="15319"/>
    <cellStyle name="Обычный 2 2 2 3 3 3 2 5 2 2 2 2 4 8 3" xfId="15320"/>
    <cellStyle name="Обычный 2 2 2 3 3 3 2 5 2 2 2 2 4 8 4" xfId="15321"/>
    <cellStyle name="Обычный 2 2 2 3 3 3 2 5 2 2 2 2 4 8 5" xfId="15322"/>
    <cellStyle name="Обычный 2 2 2 3 3 3 2 5 2 2 2 2 4 8 6" xfId="15323"/>
    <cellStyle name="Обычный 2 2 2 3 3 3 2 5 2 2 2 2 4 8 7" xfId="15324"/>
    <cellStyle name="Обычный 2 2 2 3 3 3 2 5 2 2 2 2 4 8 8" xfId="15325"/>
    <cellStyle name="Обычный 2 2 2 3 3 3 2 5 2 2 2 2 4 9" xfId="15326"/>
    <cellStyle name="Обычный 2 2 2 3 3 3 2 5 2 2 2 2 5" xfId="15327"/>
    <cellStyle name="Обычный 2 2 2 3 3 3 2 5 2 2 2 2 5 2" xfId="15328"/>
    <cellStyle name="Обычный 2 2 2 3 3 3 2 5 2 2 2 2 5 3" xfId="15329"/>
    <cellStyle name="Обычный 2 2 2 3 3 3 2 5 2 2 2 2 5 4" xfId="15330"/>
    <cellStyle name="Обычный 2 2 2 3 3 3 2 5 2 2 2 2 5 5" xfId="15331"/>
    <cellStyle name="Обычный 2 2 2 3 3 3 2 5 2 2 2 2 5 6" xfId="15332"/>
    <cellStyle name="Обычный 2 2 2 3 3 3 2 5 2 2 2 2 5 7" xfId="15333"/>
    <cellStyle name="Обычный 2 2 2 3 3 3 2 5 2 2 2 2 5 8" xfId="15334"/>
    <cellStyle name="Обычный 2 2 2 3 3 3 2 5 2 2 2 2 6" xfId="15335"/>
    <cellStyle name="Обычный 2 2 2 3 3 3 2 5 2 2 2 2 6 2" xfId="15336"/>
    <cellStyle name="Обычный 2 2 2 3 3 3 2 5 2 2 2 2 6 3" xfId="15337"/>
    <cellStyle name="Обычный 2 2 2 3 3 3 2 5 2 2 2 2 6 4" xfId="15338"/>
    <cellStyle name="Обычный 2 2 2 3 3 3 2 5 2 2 2 2 6 5" xfId="15339"/>
    <cellStyle name="Обычный 2 2 2 3 3 3 2 5 2 2 2 2 6 6" xfId="15340"/>
    <cellStyle name="Обычный 2 2 2 3 3 3 2 5 2 2 2 2 6 7" xfId="15341"/>
    <cellStyle name="Обычный 2 2 2 3 3 3 2 5 2 2 2 2 6 8" xfId="15342"/>
    <cellStyle name="Обычный 2 2 2 3 3 3 2 5 2 2 2 2 7" xfId="15343"/>
    <cellStyle name="Обычный 2 2 2 3 3 3 2 5 2 2 2 2 7 2" xfId="15344"/>
    <cellStyle name="Обычный 2 2 2 3 3 3 2 5 2 2 2 2 7 3" xfId="15345"/>
    <cellStyle name="Обычный 2 2 2 3 3 3 2 5 2 2 2 2 7 4" xfId="15346"/>
    <cellStyle name="Обычный 2 2 2 3 3 3 2 5 2 2 2 2 7 5" xfId="15347"/>
    <cellStyle name="Обычный 2 2 2 3 3 3 2 5 2 2 2 2 7 6" xfId="15348"/>
    <cellStyle name="Обычный 2 2 2 3 3 3 2 5 2 2 2 2 7 7" xfId="15349"/>
    <cellStyle name="Обычный 2 2 2 3 3 3 2 5 2 2 2 2 7 8" xfId="15350"/>
    <cellStyle name="Обычный 2 2 2 3 3 3 2 5 2 2 2 2 8" xfId="15351"/>
    <cellStyle name="Обычный 2 2 2 3 3 3 2 5 2 2 2 2 8 2" xfId="15352"/>
    <cellStyle name="Обычный 2 2 2 3 3 3 2 5 2 2 2 2 8 3" xfId="15353"/>
    <cellStyle name="Обычный 2 2 2 3 3 3 2 5 2 2 2 2 8 4" xfId="15354"/>
    <cellStyle name="Обычный 2 2 2 3 3 3 2 5 2 2 2 2 8 5" xfId="15355"/>
    <cellStyle name="Обычный 2 2 2 3 3 3 2 5 2 2 2 2 8 6" xfId="15356"/>
    <cellStyle name="Обычный 2 2 2 3 3 3 2 5 2 2 2 2 8 7" xfId="15357"/>
    <cellStyle name="Обычный 2 2 2 3 3 3 2 5 2 2 2 2 8 8" xfId="15358"/>
    <cellStyle name="Обычный 2 2 2 3 3 3 2 5 2 2 2 2 9" xfId="15359"/>
    <cellStyle name="Обычный 2 2 2 3 3 3 2 5 2 2 2 2 9 2" xfId="15360"/>
    <cellStyle name="Обычный 2 2 2 3 3 3 2 5 2 2 2 2 9 3" xfId="15361"/>
    <cellStyle name="Обычный 2 2 2 3 3 3 2 5 2 2 2 2 9 4" xfId="15362"/>
    <cellStyle name="Обычный 2 2 2 3 3 3 2 5 2 2 2 2 9 5" xfId="15363"/>
    <cellStyle name="Обычный 2 2 2 3 3 3 2 5 2 2 2 2 9 6" xfId="15364"/>
    <cellStyle name="Обычный 2 2 2 3 3 3 2 5 2 2 2 2 9 7" xfId="15365"/>
    <cellStyle name="Обычный 2 2 2 3 3 3 2 5 2 2 2 2 9 8" xfId="15366"/>
    <cellStyle name="Обычный 2 2 2 3 3 3 2 5 2 2 2 20" xfId="15367"/>
    <cellStyle name="Обычный 2 2 2 3 3 3 2 5 2 2 2 21" xfId="15368"/>
    <cellStyle name="Обычный 2 2 2 3 3 3 2 5 2 2 2 22" xfId="15369"/>
    <cellStyle name="Обычный 2 2 2 3 3 3 2 5 2 2 2 23" xfId="15370"/>
    <cellStyle name="Обычный 2 2 2 3 3 3 2 5 2 2 2 24" xfId="15371"/>
    <cellStyle name="Обычный 2 2 2 3 3 3 2 5 2 2 2 25" xfId="15372"/>
    <cellStyle name="Обычный 2 2 2 3 3 3 2 5 2 2 2 3" xfId="15373"/>
    <cellStyle name="Обычный 2 2 2 3 3 3 2 5 2 2 2 3 10" xfId="15374"/>
    <cellStyle name="Обычный 2 2 2 3 3 3 2 5 2 2 2 3 10 2" xfId="15375"/>
    <cellStyle name="Обычный 2 2 2 3 3 3 2 5 2 2 2 3 10 3" xfId="15376"/>
    <cellStyle name="Обычный 2 2 2 3 3 3 2 5 2 2 2 3 10 4" xfId="15377"/>
    <cellStyle name="Обычный 2 2 2 3 3 3 2 5 2 2 2 3 10 5" xfId="15378"/>
    <cellStyle name="Обычный 2 2 2 3 3 3 2 5 2 2 2 3 10 6" xfId="15379"/>
    <cellStyle name="Обычный 2 2 2 3 3 3 2 5 2 2 2 3 10 7" xfId="15380"/>
    <cellStyle name="Обычный 2 2 2 3 3 3 2 5 2 2 2 3 10 8" xfId="15381"/>
    <cellStyle name="Обычный 2 2 2 3 3 3 2 5 2 2 2 3 11" xfId="15382"/>
    <cellStyle name="Обычный 2 2 2 3 3 3 2 5 2 2 2 3 12" xfId="15383"/>
    <cellStyle name="Обычный 2 2 2 3 3 3 2 5 2 2 2 3 13" xfId="15384"/>
    <cellStyle name="Обычный 2 2 2 3 3 3 2 5 2 2 2 3 14" xfId="15385"/>
    <cellStyle name="Обычный 2 2 2 3 3 3 2 5 2 2 2 3 15" xfId="15386"/>
    <cellStyle name="Обычный 2 2 2 3 3 3 2 5 2 2 2 3 16" xfId="15387"/>
    <cellStyle name="Обычный 2 2 2 3 3 3 2 5 2 2 2 3 17" xfId="15388"/>
    <cellStyle name="Обычный 2 2 2 3 3 3 2 5 2 2 2 3 18" xfId="15389"/>
    <cellStyle name="Обычный 2 2 2 3 3 3 2 5 2 2 2 3 19" xfId="15390"/>
    <cellStyle name="Обычный 2 2 2 3 3 3 2 5 2 2 2 3 2" xfId="15391"/>
    <cellStyle name="Обычный 2 2 2 3 3 3 2 5 2 2 2 3 2 10" xfId="15392"/>
    <cellStyle name="Обычный 2 2 2 3 3 3 2 5 2 2 2 3 2 11" xfId="15393"/>
    <cellStyle name="Обычный 2 2 2 3 3 3 2 5 2 2 2 3 2 12" xfId="15394"/>
    <cellStyle name="Обычный 2 2 2 3 3 3 2 5 2 2 2 3 2 13" xfId="15395"/>
    <cellStyle name="Обычный 2 2 2 3 3 3 2 5 2 2 2 3 2 14" xfId="15396"/>
    <cellStyle name="Обычный 2 2 2 3 3 3 2 5 2 2 2 3 2 15" xfId="15397"/>
    <cellStyle name="Обычный 2 2 2 3 3 3 2 5 2 2 2 3 2 16" xfId="15398"/>
    <cellStyle name="Обычный 2 2 2 3 3 3 2 5 2 2 2 3 2 17" xfId="15399"/>
    <cellStyle name="Обычный 2 2 2 3 3 3 2 5 2 2 2 3 2 18" xfId="15400"/>
    <cellStyle name="Обычный 2 2 2 3 3 3 2 5 2 2 2 3 2 19" xfId="15401"/>
    <cellStyle name="Обычный 2 2 2 3 3 3 2 5 2 2 2 3 2 2" xfId="15402"/>
    <cellStyle name="Обычный 2 2 2 3 3 3 2 5 2 2 2 3 2 2 2" xfId="15403"/>
    <cellStyle name="Обычный 2 2 2 3 3 3 2 5 2 2 2 3 2 2 3" xfId="15404"/>
    <cellStyle name="Обычный 2 2 2 3 3 3 2 5 2 2 2 3 2 2 4" xfId="15405"/>
    <cellStyle name="Обычный 2 2 2 3 3 3 2 5 2 2 2 3 2 2 5" xfId="15406"/>
    <cellStyle name="Обычный 2 2 2 3 3 3 2 5 2 2 2 3 2 2 6" xfId="15407"/>
    <cellStyle name="Обычный 2 2 2 3 3 3 2 5 2 2 2 3 2 2 7" xfId="15408"/>
    <cellStyle name="Обычный 2 2 2 3 3 3 2 5 2 2 2 3 2 2 8" xfId="15409"/>
    <cellStyle name="Обычный 2 2 2 3 3 3 2 5 2 2 2 3 2 3" xfId="15410"/>
    <cellStyle name="Обычный 2 2 2 3 3 3 2 5 2 2 2 3 2 3 2" xfId="15411"/>
    <cellStyle name="Обычный 2 2 2 3 3 3 2 5 2 2 2 3 2 3 3" xfId="15412"/>
    <cellStyle name="Обычный 2 2 2 3 3 3 2 5 2 2 2 3 2 3 4" xfId="15413"/>
    <cellStyle name="Обычный 2 2 2 3 3 3 2 5 2 2 2 3 2 3 5" xfId="15414"/>
    <cellStyle name="Обычный 2 2 2 3 3 3 2 5 2 2 2 3 2 3 6" xfId="15415"/>
    <cellStyle name="Обычный 2 2 2 3 3 3 2 5 2 2 2 3 2 3 7" xfId="15416"/>
    <cellStyle name="Обычный 2 2 2 3 3 3 2 5 2 2 2 3 2 3 8" xfId="15417"/>
    <cellStyle name="Обычный 2 2 2 3 3 3 2 5 2 2 2 3 2 4" xfId="15418"/>
    <cellStyle name="Обычный 2 2 2 3 3 3 2 5 2 2 2 3 2 4 2" xfId="15419"/>
    <cellStyle name="Обычный 2 2 2 3 3 3 2 5 2 2 2 3 2 4 3" xfId="15420"/>
    <cellStyle name="Обычный 2 2 2 3 3 3 2 5 2 2 2 3 2 4 4" xfId="15421"/>
    <cellStyle name="Обычный 2 2 2 3 3 3 2 5 2 2 2 3 2 4 5" xfId="15422"/>
    <cellStyle name="Обычный 2 2 2 3 3 3 2 5 2 2 2 3 2 4 6" xfId="15423"/>
    <cellStyle name="Обычный 2 2 2 3 3 3 2 5 2 2 2 3 2 4 7" xfId="15424"/>
    <cellStyle name="Обычный 2 2 2 3 3 3 2 5 2 2 2 3 2 4 8" xfId="15425"/>
    <cellStyle name="Обычный 2 2 2 3 3 3 2 5 2 2 2 3 2 5" xfId="15426"/>
    <cellStyle name="Обычный 2 2 2 3 3 3 2 5 2 2 2 3 2 5 2" xfId="15427"/>
    <cellStyle name="Обычный 2 2 2 3 3 3 2 5 2 2 2 3 2 5 3" xfId="15428"/>
    <cellStyle name="Обычный 2 2 2 3 3 3 2 5 2 2 2 3 2 5 4" xfId="15429"/>
    <cellStyle name="Обычный 2 2 2 3 3 3 2 5 2 2 2 3 2 5 5" xfId="15430"/>
    <cellStyle name="Обычный 2 2 2 3 3 3 2 5 2 2 2 3 2 5 6" xfId="15431"/>
    <cellStyle name="Обычный 2 2 2 3 3 3 2 5 2 2 2 3 2 5 7" xfId="15432"/>
    <cellStyle name="Обычный 2 2 2 3 3 3 2 5 2 2 2 3 2 5 8" xfId="15433"/>
    <cellStyle name="Обычный 2 2 2 3 3 3 2 5 2 2 2 3 2 6" xfId="15434"/>
    <cellStyle name="Обычный 2 2 2 3 3 3 2 5 2 2 2 3 2 6 2" xfId="15435"/>
    <cellStyle name="Обычный 2 2 2 3 3 3 2 5 2 2 2 3 2 6 3" xfId="15436"/>
    <cellStyle name="Обычный 2 2 2 3 3 3 2 5 2 2 2 3 2 6 4" xfId="15437"/>
    <cellStyle name="Обычный 2 2 2 3 3 3 2 5 2 2 2 3 2 6 5" xfId="15438"/>
    <cellStyle name="Обычный 2 2 2 3 3 3 2 5 2 2 2 3 2 6 6" xfId="15439"/>
    <cellStyle name="Обычный 2 2 2 3 3 3 2 5 2 2 2 3 2 6 7" xfId="15440"/>
    <cellStyle name="Обычный 2 2 2 3 3 3 2 5 2 2 2 3 2 6 8" xfId="15441"/>
    <cellStyle name="Обычный 2 2 2 3 3 3 2 5 2 2 2 3 2 7" xfId="15442"/>
    <cellStyle name="Обычный 2 2 2 3 3 3 2 5 2 2 2 3 2 7 2" xfId="15443"/>
    <cellStyle name="Обычный 2 2 2 3 3 3 2 5 2 2 2 3 2 7 3" xfId="15444"/>
    <cellStyle name="Обычный 2 2 2 3 3 3 2 5 2 2 2 3 2 7 4" xfId="15445"/>
    <cellStyle name="Обычный 2 2 2 3 3 3 2 5 2 2 2 3 2 7 5" xfId="15446"/>
    <cellStyle name="Обычный 2 2 2 3 3 3 2 5 2 2 2 3 2 7 6" xfId="15447"/>
    <cellStyle name="Обычный 2 2 2 3 3 3 2 5 2 2 2 3 2 7 7" xfId="15448"/>
    <cellStyle name="Обычный 2 2 2 3 3 3 2 5 2 2 2 3 2 7 8" xfId="15449"/>
    <cellStyle name="Обычный 2 2 2 3 3 3 2 5 2 2 2 3 2 8" xfId="15450"/>
    <cellStyle name="Обычный 2 2 2 3 3 3 2 5 2 2 2 3 2 8 2" xfId="15451"/>
    <cellStyle name="Обычный 2 2 2 3 3 3 2 5 2 2 2 3 2 8 3" xfId="15452"/>
    <cellStyle name="Обычный 2 2 2 3 3 3 2 5 2 2 2 3 2 8 4" xfId="15453"/>
    <cellStyle name="Обычный 2 2 2 3 3 3 2 5 2 2 2 3 2 8 5" xfId="15454"/>
    <cellStyle name="Обычный 2 2 2 3 3 3 2 5 2 2 2 3 2 8 6" xfId="15455"/>
    <cellStyle name="Обычный 2 2 2 3 3 3 2 5 2 2 2 3 2 8 7" xfId="15456"/>
    <cellStyle name="Обычный 2 2 2 3 3 3 2 5 2 2 2 3 2 8 8" xfId="15457"/>
    <cellStyle name="Обычный 2 2 2 3 3 3 2 5 2 2 2 3 2 9" xfId="15458"/>
    <cellStyle name="Обычный 2 2 2 3 3 3 2 5 2 2 2 3 20" xfId="15459"/>
    <cellStyle name="Обычный 2 2 2 3 3 3 2 5 2 2 2 3 21" xfId="15460"/>
    <cellStyle name="Обычный 2 2 2 3 3 3 2 5 2 2 2 3 3" xfId="15461"/>
    <cellStyle name="Обычный 2 2 2 3 3 3 2 5 2 2 2 3 3 10" xfId="15462"/>
    <cellStyle name="Обычный 2 2 2 3 3 3 2 5 2 2 2 3 3 11" xfId="15463"/>
    <cellStyle name="Обычный 2 2 2 3 3 3 2 5 2 2 2 3 3 12" xfId="15464"/>
    <cellStyle name="Обычный 2 2 2 3 3 3 2 5 2 2 2 3 3 13" xfId="15465"/>
    <cellStyle name="Обычный 2 2 2 3 3 3 2 5 2 2 2 3 3 14" xfId="15466"/>
    <cellStyle name="Обычный 2 2 2 3 3 3 2 5 2 2 2 3 3 15" xfId="15467"/>
    <cellStyle name="Обычный 2 2 2 3 3 3 2 5 2 2 2 3 3 16" xfId="15468"/>
    <cellStyle name="Обычный 2 2 2 3 3 3 2 5 2 2 2 3 3 17" xfId="15469"/>
    <cellStyle name="Обычный 2 2 2 3 3 3 2 5 2 2 2 3 3 18" xfId="15470"/>
    <cellStyle name="Обычный 2 2 2 3 3 3 2 5 2 2 2 3 3 2" xfId="15471"/>
    <cellStyle name="Обычный 2 2 2 3 3 3 2 5 2 2 2 3 3 2 2" xfId="15472"/>
    <cellStyle name="Обычный 2 2 2 3 3 3 2 5 2 2 2 3 3 2 3" xfId="15473"/>
    <cellStyle name="Обычный 2 2 2 3 3 3 2 5 2 2 2 3 3 2 4" xfId="15474"/>
    <cellStyle name="Обычный 2 2 2 3 3 3 2 5 2 2 2 3 3 2 5" xfId="15475"/>
    <cellStyle name="Обычный 2 2 2 3 3 3 2 5 2 2 2 3 3 2 6" xfId="15476"/>
    <cellStyle name="Обычный 2 2 2 3 3 3 2 5 2 2 2 3 3 2 7" xfId="15477"/>
    <cellStyle name="Обычный 2 2 2 3 3 3 2 5 2 2 2 3 3 2 8" xfId="15478"/>
    <cellStyle name="Обычный 2 2 2 3 3 3 2 5 2 2 2 3 3 3" xfId="15479"/>
    <cellStyle name="Обычный 2 2 2 3 3 3 2 5 2 2 2 3 3 3 2" xfId="15480"/>
    <cellStyle name="Обычный 2 2 2 3 3 3 2 5 2 2 2 3 3 3 3" xfId="15481"/>
    <cellStyle name="Обычный 2 2 2 3 3 3 2 5 2 2 2 3 3 3 4" xfId="15482"/>
    <cellStyle name="Обычный 2 2 2 3 3 3 2 5 2 2 2 3 3 3 5" xfId="15483"/>
    <cellStyle name="Обычный 2 2 2 3 3 3 2 5 2 2 2 3 3 3 6" xfId="15484"/>
    <cellStyle name="Обычный 2 2 2 3 3 3 2 5 2 2 2 3 3 3 7" xfId="15485"/>
    <cellStyle name="Обычный 2 2 2 3 3 3 2 5 2 2 2 3 3 3 8" xfId="15486"/>
    <cellStyle name="Обычный 2 2 2 3 3 3 2 5 2 2 2 3 3 4" xfId="15487"/>
    <cellStyle name="Обычный 2 2 2 3 3 3 2 5 2 2 2 3 3 4 2" xfId="15488"/>
    <cellStyle name="Обычный 2 2 2 3 3 3 2 5 2 2 2 3 3 4 3" xfId="15489"/>
    <cellStyle name="Обычный 2 2 2 3 3 3 2 5 2 2 2 3 3 4 4" xfId="15490"/>
    <cellStyle name="Обычный 2 2 2 3 3 3 2 5 2 2 2 3 3 4 5" xfId="15491"/>
    <cellStyle name="Обычный 2 2 2 3 3 3 2 5 2 2 2 3 3 4 6" xfId="15492"/>
    <cellStyle name="Обычный 2 2 2 3 3 3 2 5 2 2 2 3 3 4 7" xfId="15493"/>
    <cellStyle name="Обычный 2 2 2 3 3 3 2 5 2 2 2 3 3 4 8" xfId="15494"/>
    <cellStyle name="Обычный 2 2 2 3 3 3 2 5 2 2 2 3 3 5" xfId="15495"/>
    <cellStyle name="Обычный 2 2 2 3 3 3 2 5 2 2 2 3 3 5 2" xfId="15496"/>
    <cellStyle name="Обычный 2 2 2 3 3 3 2 5 2 2 2 3 3 5 3" xfId="15497"/>
    <cellStyle name="Обычный 2 2 2 3 3 3 2 5 2 2 2 3 3 5 4" xfId="15498"/>
    <cellStyle name="Обычный 2 2 2 3 3 3 2 5 2 2 2 3 3 5 5" xfId="15499"/>
    <cellStyle name="Обычный 2 2 2 3 3 3 2 5 2 2 2 3 3 5 6" xfId="15500"/>
    <cellStyle name="Обычный 2 2 2 3 3 3 2 5 2 2 2 3 3 5 7" xfId="15501"/>
    <cellStyle name="Обычный 2 2 2 3 3 3 2 5 2 2 2 3 3 5 8" xfId="15502"/>
    <cellStyle name="Обычный 2 2 2 3 3 3 2 5 2 2 2 3 3 6" xfId="15503"/>
    <cellStyle name="Обычный 2 2 2 3 3 3 2 5 2 2 2 3 3 6 2" xfId="15504"/>
    <cellStyle name="Обычный 2 2 2 3 3 3 2 5 2 2 2 3 3 6 3" xfId="15505"/>
    <cellStyle name="Обычный 2 2 2 3 3 3 2 5 2 2 2 3 3 6 4" xfId="15506"/>
    <cellStyle name="Обычный 2 2 2 3 3 3 2 5 2 2 2 3 3 6 5" xfId="15507"/>
    <cellStyle name="Обычный 2 2 2 3 3 3 2 5 2 2 2 3 3 6 6" xfId="15508"/>
    <cellStyle name="Обычный 2 2 2 3 3 3 2 5 2 2 2 3 3 6 7" xfId="15509"/>
    <cellStyle name="Обычный 2 2 2 3 3 3 2 5 2 2 2 3 3 6 8" xfId="15510"/>
    <cellStyle name="Обычный 2 2 2 3 3 3 2 5 2 2 2 3 3 7" xfId="15511"/>
    <cellStyle name="Обычный 2 2 2 3 3 3 2 5 2 2 2 3 3 7 2" xfId="15512"/>
    <cellStyle name="Обычный 2 2 2 3 3 3 2 5 2 2 2 3 3 7 3" xfId="15513"/>
    <cellStyle name="Обычный 2 2 2 3 3 3 2 5 2 2 2 3 3 7 4" xfId="15514"/>
    <cellStyle name="Обычный 2 2 2 3 3 3 2 5 2 2 2 3 3 7 5" xfId="15515"/>
    <cellStyle name="Обычный 2 2 2 3 3 3 2 5 2 2 2 3 3 7 6" xfId="15516"/>
    <cellStyle name="Обычный 2 2 2 3 3 3 2 5 2 2 2 3 3 7 7" xfId="15517"/>
    <cellStyle name="Обычный 2 2 2 3 3 3 2 5 2 2 2 3 3 7 8" xfId="15518"/>
    <cellStyle name="Обычный 2 2 2 3 3 3 2 5 2 2 2 3 3 8" xfId="15519"/>
    <cellStyle name="Обычный 2 2 2 3 3 3 2 5 2 2 2 3 3 8 2" xfId="15520"/>
    <cellStyle name="Обычный 2 2 2 3 3 3 2 5 2 2 2 3 3 8 3" xfId="15521"/>
    <cellStyle name="Обычный 2 2 2 3 3 3 2 5 2 2 2 3 3 8 4" xfId="15522"/>
    <cellStyle name="Обычный 2 2 2 3 3 3 2 5 2 2 2 3 3 8 5" xfId="15523"/>
    <cellStyle name="Обычный 2 2 2 3 3 3 2 5 2 2 2 3 3 8 6" xfId="15524"/>
    <cellStyle name="Обычный 2 2 2 3 3 3 2 5 2 2 2 3 3 8 7" xfId="15525"/>
    <cellStyle name="Обычный 2 2 2 3 3 3 2 5 2 2 2 3 3 8 8" xfId="15526"/>
    <cellStyle name="Обычный 2 2 2 3 3 3 2 5 2 2 2 3 3 9" xfId="15527"/>
    <cellStyle name="Обычный 2 2 2 3 3 3 2 5 2 2 2 3 4" xfId="15528"/>
    <cellStyle name="Обычный 2 2 2 3 3 3 2 5 2 2 2 3 4 2" xfId="15529"/>
    <cellStyle name="Обычный 2 2 2 3 3 3 2 5 2 2 2 3 4 3" xfId="15530"/>
    <cellStyle name="Обычный 2 2 2 3 3 3 2 5 2 2 2 3 4 4" xfId="15531"/>
    <cellStyle name="Обычный 2 2 2 3 3 3 2 5 2 2 2 3 4 5" xfId="15532"/>
    <cellStyle name="Обычный 2 2 2 3 3 3 2 5 2 2 2 3 4 6" xfId="15533"/>
    <cellStyle name="Обычный 2 2 2 3 3 3 2 5 2 2 2 3 4 7" xfId="15534"/>
    <cellStyle name="Обычный 2 2 2 3 3 3 2 5 2 2 2 3 4 8" xfId="15535"/>
    <cellStyle name="Обычный 2 2 2 3 3 3 2 5 2 2 2 3 5" xfId="15536"/>
    <cellStyle name="Обычный 2 2 2 3 3 3 2 5 2 2 2 3 5 2" xfId="15537"/>
    <cellStyle name="Обычный 2 2 2 3 3 3 2 5 2 2 2 3 5 3" xfId="15538"/>
    <cellStyle name="Обычный 2 2 2 3 3 3 2 5 2 2 2 3 5 4" xfId="15539"/>
    <cellStyle name="Обычный 2 2 2 3 3 3 2 5 2 2 2 3 5 5" xfId="15540"/>
    <cellStyle name="Обычный 2 2 2 3 3 3 2 5 2 2 2 3 5 6" xfId="15541"/>
    <cellStyle name="Обычный 2 2 2 3 3 3 2 5 2 2 2 3 5 7" xfId="15542"/>
    <cellStyle name="Обычный 2 2 2 3 3 3 2 5 2 2 2 3 5 8" xfId="15543"/>
    <cellStyle name="Обычный 2 2 2 3 3 3 2 5 2 2 2 3 6" xfId="15544"/>
    <cellStyle name="Обычный 2 2 2 3 3 3 2 5 2 2 2 3 6 2" xfId="15545"/>
    <cellStyle name="Обычный 2 2 2 3 3 3 2 5 2 2 2 3 6 3" xfId="15546"/>
    <cellStyle name="Обычный 2 2 2 3 3 3 2 5 2 2 2 3 6 4" xfId="15547"/>
    <cellStyle name="Обычный 2 2 2 3 3 3 2 5 2 2 2 3 6 5" xfId="15548"/>
    <cellStyle name="Обычный 2 2 2 3 3 3 2 5 2 2 2 3 6 6" xfId="15549"/>
    <cellStyle name="Обычный 2 2 2 3 3 3 2 5 2 2 2 3 6 7" xfId="15550"/>
    <cellStyle name="Обычный 2 2 2 3 3 3 2 5 2 2 2 3 6 8" xfId="15551"/>
    <cellStyle name="Обычный 2 2 2 3 3 3 2 5 2 2 2 3 7" xfId="15552"/>
    <cellStyle name="Обычный 2 2 2 3 3 3 2 5 2 2 2 3 7 2" xfId="15553"/>
    <cellStyle name="Обычный 2 2 2 3 3 3 2 5 2 2 2 3 7 3" xfId="15554"/>
    <cellStyle name="Обычный 2 2 2 3 3 3 2 5 2 2 2 3 7 4" xfId="15555"/>
    <cellStyle name="Обычный 2 2 2 3 3 3 2 5 2 2 2 3 7 5" xfId="15556"/>
    <cellStyle name="Обычный 2 2 2 3 3 3 2 5 2 2 2 3 7 6" xfId="15557"/>
    <cellStyle name="Обычный 2 2 2 3 3 3 2 5 2 2 2 3 7 7" xfId="15558"/>
    <cellStyle name="Обычный 2 2 2 3 3 3 2 5 2 2 2 3 7 8" xfId="15559"/>
    <cellStyle name="Обычный 2 2 2 3 3 3 2 5 2 2 2 3 8" xfId="15560"/>
    <cellStyle name="Обычный 2 2 2 3 3 3 2 5 2 2 2 3 8 2" xfId="15561"/>
    <cellStyle name="Обычный 2 2 2 3 3 3 2 5 2 2 2 3 8 3" xfId="15562"/>
    <cellStyle name="Обычный 2 2 2 3 3 3 2 5 2 2 2 3 8 4" xfId="15563"/>
    <cellStyle name="Обычный 2 2 2 3 3 3 2 5 2 2 2 3 8 5" xfId="15564"/>
    <cellStyle name="Обычный 2 2 2 3 3 3 2 5 2 2 2 3 8 6" xfId="15565"/>
    <cellStyle name="Обычный 2 2 2 3 3 3 2 5 2 2 2 3 8 7" xfId="15566"/>
    <cellStyle name="Обычный 2 2 2 3 3 3 2 5 2 2 2 3 8 8" xfId="15567"/>
    <cellStyle name="Обычный 2 2 2 3 3 3 2 5 2 2 2 3 9" xfId="15568"/>
    <cellStyle name="Обычный 2 2 2 3 3 3 2 5 2 2 2 3 9 2" xfId="15569"/>
    <cellStyle name="Обычный 2 2 2 3 3 3 2 5 2 2 2 3 9 3" xfId="15570"/>
    <cellStyle name="Обычный 2 2 2 3 3 3 2 5 2 2 2 3 9 4" xfId="15571"/>
    <cellStyle name="Обычный 2 2 2 3 3 3 2 5 2 2 2 3 9 5" xfId="15572"/>
    <cellStyle name="Обычный 2 2 2 3 3 3 2 5 2 2 2 3 9 6" xfId="15573"/>
    <cellStyle name="Обычный 2 2 2 3 3 3 2 5 2 2 2 3 9 7" xfId="15574"/>
    <cellStyle name="Обычный 2 2 2 3 3 3 2 5 2 2 2 3 9 8" xfId="15575"/>
    <cellStyle name="Обычный 2 2 2 3 3 3 2 5 2 2 2 4" xfId="15576"/>
    <cellStyle name="Обычный 2 2 2 3 3 3 2 5 2 2 2 4 10" xfId="15577"/>
    <cellStyle name="Обычный 2 2 2 3 3 3 2 5 2 2 2 4 11" xfId="15578"/>
    <cellStyle name="Обычный 2 2 2 3 3 3 2 5 2 2 2 4 12" xfId="15579"/>
    <cellStyle name="Обычный 2 2 2 3 3 3 2 5 2 2 2 4 13" xfId="15580"/>
    <cellStyle name="Обычный 2 2 2 3 3 3 2 5 2 2 2 4 14" xfId="15581"/>
    <cellStyle name="Обычный 2 2 2 3 3 3 2 5 2 2 2 4 15" xfId="15582"/>
    <cellStyle name="Обычный 2 2 2 3 3 3 2 5 2 2 2 4 16" xfId="15583"/>
    <cellStyle name="Обычный 2 2 2 3 3 3 2 5 2 2 2 4 17" xfId="15584"/>
    <cellStyle name="Обычный 2 2 2 3 3 3 2 5 2 2 2 4 18" xfId="15585"/>
    <cellStyle name="Обычный 2 2 2 3 3 3 2 5 2 2 2 4 19" xfId="15586"/>
    <cellStyle name="Обычный 2 2 2 3 3 3 2 5 2 2 2 4 2" xfId="15587"/>
    <cellStyle name="Обычный 2 2 2 3 3 3 2 5 2 2 2 4 2 2" xfId="15588"/>
    <cellStyle name="Обычный 2 2 2 3 3 3 2 5 2 2 2 4 2 3" xfId="15589"/>
    <cellStyle name="Обычный 2 2 2 3 3 3 2 5 2 2 2 4 2 4" xfId="15590"/>
    <cellStyle name="Обычный 2 2 2 3 3 3 2 5 2 2 2 4 2 5" xfId="15591"/>
    <cellStyle name="Обычный 2 2 2 3 3 3 2 5 2 2 2 4 2 6" xfId="15592"/>
    <cellStyle name="Обычный 2 2 2 3 3 3 2 5 2 2 2 4 2 7" xfId="15593"/>
    <cellStyle name="Обычный 2 2 2 3 3 3 2 5 2 2 2 4 2 8" xfId="15594"/>
    <cellStyle name="Обычный 2 2 2 3 3 3 2 5 2 2 2 4 3" xfId="15595"/>
    <cellStyle name="Обычный 2 2 2 3 3 3 2 5 2 2 2 4 3 2" xfId="15596"/>
    <cellStyle name="Обычный 2 2 2 3 3 3 2 5 2 2 2 4 3 3" xfId="15597"/>
    <cellStyle name="Обычный 2 2 2 3 3 3 2 5 2 2 2 4 3 4" xfId="15598"/>
    <cellStyle name="Обычный 2 2 2 3 3 3 2 5 2 2 2 4 3 5" xfId="15599"/>
    <cellStyle name="Обычный 2 2 2 3 3 3 2 5 2 2 2 4 3 6" xfId="15600"/>
    <cellStyle name="Обычный 2 2 2 3 3 3 2 5 2 2 2 4 3 7" xfId="15601"/>
    <cellStyle name="Обычный 2 2 2 3 3 3 2 5 2 2 2 4 3 8" xfId="15602"/>
    <cellStyle name="Обычный 2 2 2 3 3 3 2 5 2 2 2 4 4" xfId="15603"/>
    <cellStyle name="Обычный 2 2 2 3 3 3 2 5 2 2 2 4 4 2" xfId="15604"/>
    <cellStyle name="Обычный 2 2 2 3 3 3 2 5 2 2 2 4 4 3" xfId="15605"/>
    <cellStyle name="Обычный 2 2 2 3 3 3 2 5 2 2 2 4 4 4" xfId="15606"/>
    <cellStyle name="Обычный 2 2 2 3 3 3 2 5 2 2 2 4 4 5" xfId="15607"/>
    <cellStyle name="Обычный 2 2 2 3 3 3 2 5 2 2 2 4 4 6" xfId="15608"/>
    <cellStyle name="Обычный 2 2 2 3 3 3 2 5 2 2 2 4 4 7" xfId="15609"/>
    <cellStyle name="Обычный 2 2 2 3 3 3 2 5 2 2 2 4 4 8" xfId="15610"/>
    <cellStyle name="Обычный 2 2 2 3 3 3 2 5 2 2 2 4 5" xfId="15611"/>
    <cellStyle name="Обычный 2 2 2 3 3 3 2 5 2 2 2 4 5 2" xfId="15612"/>
    <cellStyle name="Обычный 2 2 2 3 3 3 2 5 2 2 2 4 5 3" xfId="15613"/>
    <cellStyle name="Обычный 2 2 2 3 3 3 2 5 2 2 2 4 5 4" xfId="15614"/>
    <cellStyle name="Обычный 2 2 2 3 3 3 2 5 2 2 2 4 5 5" xfId="15615"/>
    <cellStyle name="Обычный 2 2 2 3 3 3 2 5 2 2 2 4 5 6" xfId="15616"/>
    <cellStyle name="Обычный 2 2 2 3 3 3 2 5 2 2 2 4 5 7" xfId="15617"/>
    <cellStyle name="Обычный 2 2 2 3 3 3 2 5 2 2 2 4 5 8" xfId="15618"/>
    <cellStyle name="Обычный 2 2 2 3 3 3 2 5 2 2 2 4 6" xfId="15619"/>
    <cellStyle name="Обычный 2 2 2 3 3 3 2 5 2 2 2 4 6 2" xfId="15620"/>
    <cellStyle name="Обычный 2 2 2 3 3 3 2 5 2 2 2 4 6 3" xfId="15621"/>
    <cellStyle name="Обычный 2 2 2 3 3 3 2 5 2 2 2 4 6 4" xfId="15622"/>
    <cellStyle name="Обычный 2 2 2 3 3 3 2 5 2 2 2 4 6 5" xfId="15623"/>
    <cellStyle name="Обычный 2 2 2 3 3 3 2 5 2 2 2 4 6 6" xfId="15624"/>
    <cellStyle name="Обычный 2 2 2 3 3 3 2 5 2 2 2 4 6 7" xfId="15625"/>
    <cellStyle name="Обычный 2 2 2 3 3 3 2 5 2 2 2 4 6 8" xfId="15626"/>
    <cellStyle name="Обычный 2 2 2 3 3 3 2 5 2 2 2 4 7" xfId="15627"/>
    <cellStyle name="Обычный 2 2 2 3 3 3 2 5 2 2 2 4 7 2" xfId="15628"/>
    <cellStyle name="Обычный 2 2 2 3 3 3 2 5 2 2 2 4 7 3" xfId="15629"/>
    <cellStyle name="Обычный 2 2 2 3 3 3 2 5 2 2 2 4 7 4" xfId="15630"/>
    <cellStyle name="Обычный 2 2 2 3 3 3 2 5 2 2 2 4 7 5" xfId="15631"/>
    <cellStyle name="Обычный 2 2 2 3 3 3 2 5 2 2 2 4 7 6" xfId="15632"/>
    <cellStyle name="Обычный 2 2 2 3 3 3 2 5 2 2 2 4 7 7" xfId="15633"/>
    <cellStyle name="Обычный 2 2 2 3 3 3 2 5 2 2 2 4 7 8" xfId="15634"/>
    <cellStyle name="Обычный 2 2 2 3 3 3 2 5 2 2 2 4 8" xfId="15635"/>
    <cellStyle name="Обычный 2 2 2 3 3 3 2 5 2 2 2 4 8 2" xfId="15636"/>
    <cellStyle name="Обычный 2 2 2 3 3 3 2 5 2 2 2 4 8 3" xfId="15637"/>
    <cellStyle name="Обычный 2 2 2 3 3 3 2 5 2 2 2 4 8 4" xfId="15638"/>
    <cellStyle name="Обычный 2 2 2 3 3 3 2 5 2 2 2 4 8 5" xfId="15639"/>
    <cellStyle name="Обычный 2 2 2 3 3 3 2 5 2 2 2 4 8 6" xfId="15640"/>
    <cellStyle name="Обычный 2 2 2 3 3 3 2 5 2 2 2 4 8 7" xfId="15641"/>
    <cellStyle name="Обычный 2 2 2 3 3 3 2 5 2 2 2 4 8 8" xfId="15642"/>
    <cellStyle name="Обычный 2 2 2 3 3 3 2 5 2 2 2 4 9" xfId="15643"/>
    <cellStyle name="Обычный 2 2 2 3 3 3 2 5 2 2 2 5" xfId="15644"/>
    <cellStyle name="Обычный 2 2 2 3 3 3 2 5 2 2 2 5 10" xfId="15645"/>
    <cellStyle name="Обычный 2 2 2 3 3 3 2 5 2 2 2 5 11" xfId="15646"/>
    <cellStyle name="Обычный 2 2 2 3 3 3 2 5 2 2 2 5 12" xfId="15647"/>
    <cellStyle name="Обычный 2 2 2 3 3 3 2 5 2 2 2 5 13" xfId="15648"/>
    <cellStyle name="Обычный 2 2 2 3 3 3 2 5 2 2 2 5 14" xfId="15649"/>
    <cellStyle name="Обычный 2 2 2 3 3 3 2 5 2 2 2 5 15" xfId="15650"/>
    <cellStyle name="Обычный 2 2 2 3 3 3 2 5 2 2 2 5 16" xfId="15651"/>
    <cellStyle name="Обычный 2 2 2 3 3 3 2 5 2 2 2 5 17" xfId="15652"/>
    <cellStyle name="Обычный 2 2 2 3 3 3 2 5 2 2 2 5 18" xfId="15653"/>
    <cellStyle name="Обычный 2 2 2 3 3 3 2 5 2 2 2 5 2" xfId="15654"/>
    <cellStyle name="Обычный 2 2 2 3 3 3 2 5 2 2 2 5 2 2" xfId="15655"/>
    <cellStyle name="Обычный 2 2 2 3 3 3 2 5 2 2 2 5 2 3" xfId="15656"/>
    <cellStyle name="Обычный 2 2 2 3 3 3 2 5 2 2 2 5 2 4" xfId="15657"/>
    <cellStyle name="Обычный 2 2 2 3 3 3 2 5 2 2 2 5 2 5" xfId="15658"/>
    <cellStyle name="Обычный 2 2 2 3 3 3 2 5 2 2 2 5 2 6" xfId="15659"/>
    <cellStyle name="Обычный 2 2 2 3 3 3 2 5 2 2 2 5 2 7" xfId="15660"/>
    <cellStyle name="Обычный 2 2 2 3 3 3 2 5 2 2 2 5 2 8" xfId="15661"/>
    <cellStyle name="Обычный 2 2 2 3 3 3 2 5 2 2 2 5 3" xfId="15662"/>
    <cellStyle name="Обычный 2 2 2 3 3 3 2 5 2 2 2 5 3 2" xfId="15663"/>
    <cellStyle name="Обычный 2 2 2 3 3 3 2 5 2 2 2 5 3 3" xfId="15664"/>
    <cellStyle name="Обычный 2 2 2 3 3 3 2 5 2 2 2 5 3 4" xfId="15665"/>
    <cellStyle name="Обычный 2 2 2 3 3 3 2 5 2 2 2 5 3 5" xfId="15666"/>
    <cellStyle name="Обычный 2 2 2 3 3 3 2 5 2 2 2 5 3 6" xfId="15667"/>
    <cellStyle name="Обычный 2 2 2 3 3 3 2 5 2 2 2 5 3 7" xfId="15668"/>
    <cellStyle name="Обычный 2 2 2 3 3 3 2 5 2 2 2 5 3 8" xfId="15669"/>
    <cellStyle name="Обычный 2 2 2 3 3 3 2 5 2 2 2 5 4" xfId="15670"/>
    <cellStyle name="Обычный 2 2 2 3 3 3 2 5 2 2 2 5 4 2" xfId="15671"/>
    <cellStyle name="Обычный 2 2 2 3 3 3 2 5 2 2 2 5 4 3" xfId="15672"/>
    <cellStyle name="Обычный 2 2 2 3 3 3 2 5 2 2 2 5 4 4" xfId="15673"/>
    <cellStyle name="Обычный 2 2 2 3 3 3 2 5 2 2 2 5 4 5" xfId="15674"/>
    <cellStyle name="Обычный 2 2 2 3 3 3 2 5 2 2 2 5 4 6" xfId="15675"/>
    <cellStyle name="Обычный 2 2 2 3 3 3 2 5 2 2 2 5 4 7" xfId="15676"/>
    <cellStyle name="Обычный 2 2 2 3 3 3 2 5 2 2 2 5 4 8" xfId="15677"/>
    <cellStyle name="Обычный 2 2 2 3 3 3 2 5 2 2 2 5 5" xfId="15678"/>
    <cellStyle name="Обычный 2 2 2 3 3 3 2 5 2 2 2 5 5 2" xfId="15679"/>
    <cellStyle name="Обычный 2 2 2 3 3 3 2 5 2 2 2 5 5 3" xfId="15680"/>
    <cellStyle name="Обычный 2 2 2 3 3 3 2 5 2 2 2 5 5 4" xfId="15681"/>
    <cellStyle name="Обычный 2 2 2 3 3 3 2 5 2 2 2 5 5 5" xfId="15682"/>
    <cellStyle name="Обычный 2 2 2 3 3 3 2 5 2 2 2 5 5 6" xfId="15683"/>
    <cellStyle name="Обычный 2 2 2 3 3 3 2 5 2 2 2 5 5 7" xfId="15684"/>
    <cellStyle name="Обычный 2 2 2 3 3 3 2 5 2 2 2 5 5 8" xfId="15685"/>
    <cellStyle name="Обычный 2 2 2 3 3 3 2 5 2 2 2 5 6" xfId="15686"/>
    <cellStyle name="Обычный 2 2 2 3 3 3 2 5 2 2 2 5 6 2" xfId="15687"/>
    <cellStyle name="Обычный 2 2 2 3 3 3 2 5 2 2 2 5 6 3" xfId="15688"/>
    <cellStyle name="Обычный 2 2 2 3 3 3 2 5 2 2 2 5 6 4" xfId="15689"/>
    <cellStyle name="Обычный 2 2 2 3 3 3 2 5 2 2 2 5 6 5" xfId="15690"/>
    <cellStyle name="Обычный 2 2 2 3 3 3 2 5 2 2 2 5 6 6" xfId="15691"/>
    <cellStyle name="Обычный 2 2 2 3 3 3 2 5 2 2 2 5 6 7" xfId="15692"/>
    <cellStyle name="Обычный 2 2 2 3 3 3 2 5 2 2 2 5 6 8" xfId="15693"/>
    <cellStyle name="Обычный 2 2 2 3 3 3 2 5 2 2 2 5 7" xfId="15694"/>
    <cellStyle name="Обычный 2 2 2 3 3 3 2 5 2 2 2 5 7 2" xfId="15695"/>
    <cellStyle name="Обычный 2 2 2 3 3 3 2 5 2 2 2 5 7 3" xfId="15696"/>
    <cellStyle name="Обычный 2 2 2 3 3 3 2 5 2 2 2 5 7 4" xfId="15697"/>
    <cellStyle name="Обычный 2 2 2 3 3 3 2 5 2 2 2 5 7 5" xfId="15698"/>
    <cellStyle name="Обычный 2 2 2 3 3 3 2 5 2 2 2 5 7 6" xfId="15699"/>
    <cellStyle name="Обычный 2 2 2 3 3 3 2 5 2 2 2 5 7 7" xfId="15700"/>
    <cellStyle name="Обычный 2 2 2 3 3 3 2 5 2 2 2 5 7 8" xfId="15701"/>
    <cellStyle name="Обычный 2 2 2 3 3 3 2 5 2 2 2 5 8" xfId="15702"/>
    <cellStyle name="Обычный 2 2 2 3 3 3 2 5 2 2 2 5 8 2" xfId="15703"/>
    <cellStyle name="Обычный 2 2 2 3 3 3 2 5 2 2 2 5 8 3" xfId="15704"/>
    <cellStyle name="Обычный 2 2 2 3 3 3 2 5 2 2 2 5 8 4" xfId="15705"/>
    <cellStyle name="Обычный 2 2 2 3 3 3 2 5 2 2 2 5 8 5" xfId="15706"/>
    <cellStyle name="Обычный 2 2 2 3 3 3 2 5 2 2 2 5 8 6" xfId="15707"/>
    <cellStyle name="Обычный 2 2 2 3 3 3 2 5 2 2 2 5 8 7" xfId="15708"/>
    <cellStyle name="Обычный 2 2 2 3 3 3 2 5 2 2 2 5 8 8" xfId="15709"/>
    <cellStyle name="Обычный 2 2 2 3 3 3 2 5 2 2 2 5 9" xfId="15710"/>
    <cellStyle name="Обычный 2 2 2 3 3 3 2 5 2 2 2 6" xfId="15711"/>
    <cellStyle name="Обычный 2 2 2 3 3 3 2 5 2 2 2 6 2" xfId="15712"/>
    <cellStyle name="Обычный 2 2 2 3 3 3 2 5 2 2 2 6 3" xfId="15713"/>
    <cellStyle name="Обычный 2 2 2 3 3 3 2 5 2 2 2 6 4" xfId="15714"/>
    <cellStyle name="Обычный 2 2 2 3 3 3 2 5 2 2 2 6 5" xfId="15715"/>
    <cellStyle name="Обычный 2 2 2 3 3 3 2 5 2 2 2 6 6" xfId="15716"/>
    <cellStyle name="Обычный 2 2 2 3 3 3 2 5 2 2 2 6 7" xfId="15717"/>
    <cellStyle name="Обычный 2 2 2 3 3 3 2 5 2 2 2 6 8" xfId="15718"/>
    <cellStyle name="Обычный 2 2 2 3 3 3 2 5 2 2 2 7" xfId="15719"/>
    <cellStyle name="Обычный 2 2 2 3 3 3 2 5 2 2 2 7 2" xfId="15720"/>
    <cellStyle name="Обычный 2 2 2 3 3 3 2 5 2 2 2 7 3" xfId="15721"/>
    <cellStyle name="Обычный 2 2 2 3 3 3 2 5 2 2 2 7 4" xfId="15722"/>
    <cellStyle name="Обычный 2 2 2 3 3 3 2 5 2 2 2 7 5" xfId="15723"/>
    <cellStyle name="Обычный 2 2 2 3 3 3 2 5 2 2 2 7 6" xfId="15724"/>
    <cellStyle name="Обычный 2 2 2 3 3 3 2 5 2 2 2 7 7" xfId="15725"/>
    <cellStyle name="Обычный 2 2 2 3 3 3 2 5 2 2 2 7 8" xfId="15726"/>
    <cellStyle name="Обычный 2 2 2 3 3 3 2 5 2 2 2 8" xfId="15727"/>
    <cellStyle name="Обычный 2 2 2 3 3 3 2 5 2 2 2 8 2" xfId="15728"/>
    <cellStyle name="Обычный 2 2 2 3 3 3 2 5 2 2 2 8 3" xfId="15729"/>
    <cellStyle name="Обычный 2 2 2 3 3 3 2 5 2 2 2 8 4" xfId="15730"/>
    <cellStyle name="Обычный 2 2 2 3 3 3 2 5 2 2 2 8 5" xfId="15731"/>
    <cellStyle name="Обычный 2 2 2 3 3 3 2 5 2 2 2 8 6" xfId="15732"/>
    <cellStyle name="Обычный 2 2 2 3 3 3 2 5 2 2 2 8 7" xfId="15733"/>
    <cellStyle name="Обычный 2 2 2 3 3 3 2 5 2 2 2 8 8" xfId="15734"/>
    <cellStyle name="Обычный 2 2 2 3 3 3 2 5 2 2 2 9" xfId="15735"/>
    <cellStyle name="Обычный 2 2 2 3 3 3 2 5 2 2 2 9 2" xfId="15736"/>
    <cellStyle name="Обычный 2 2 2 3 3 3 2 5 2 2 2 9 3" xfId="15737"/>
    <cellStyle name="Обычный 2 2 2 3 3 3 2 5 2 2 2 9 4" xfId="15738"/>
    <cellStyle name="Обычный 2 2 2 3 3 3 2 5 2 2 2 9 5" xfId="15739"/>
    <cellStyle name="Обычный 2 2 2 3 3 3 2 5 2 2 2 9 6" xfId="15740"/>
    <cellStyle name="Обычный 2 2 2 3 3 3 2 5 2 2 2 9 7" xfId="15741"/>
    <cellStyle name="Обычный 2 2 2 3 3 3 2 5 2 2 2 9 8" xfId="15742"/>
    <cellStyle name="Обычный 2 2 2 3 3 3 2 5 2 2 20" xfId="15743"/>
    <cellStyle name="Обычный 2 2 2 3 3 3 2 5 2 2 21" xfId="15744"/>
    <cellStyle name="Обычный 2 2 2 3 3 3 2 5 2 2 22" xfId="15745"/>
    <cellStyle name="Обычный 2 2 2 3 3 3 2 5 2 2 23" xfId="15746"/>
    <cellStyle name="Обычный 2 2 2 3 3 3 2 5 2 2 24" xfId="15747"/>
    <cellStyle name="Обычный 2 2 2 3 3 3 2 5 2 2 3" xfId="15748"/>
    <cellStyle name="Обычный 2 2 2 3 3 3 2 5 2 2 3 10" xfId="15749"/>
    <cellStyle name="Обычный 2 2 2 3 3 3 2 5 2 2 3 11" xfId="15750"/>
    <cellStyle name="Обычный 2 2 2 3 3 3 2 5 2 2 3 12" xfId="15751"/>
    <cellStyle name="Обычный 2 2 2 3 3 3 2 5 2 2 3 13" xfId="15752"/>
    <cellStyle name="Обычный 2 2 2 3 3 3 2 5 2 2 3 14" xfId="15753"/>
    <cellStyle name="Обычный 2 2 2 3 3 3 2 5 2 2 3 15" xfId="15754"/>
    <cellStyle name="Обычный 2 2 2 3 3 3 2 5 2 2 3 16" xfId="15755"/>
    <cellStyle name="Обычный 2 2 2 3 3 3 2 5 2 2 3 17" xfId="15756"/>
    <cellStyle name="Обычный 2 2 2 3 3 3 2 5 2 2 3 18" xfId="15757"/>
    <cellStyle name="Обычный 2 2 2 3 3 3 2 5 2 2 3 19" xfId="15758"/>
    <cellStyle name="Обычный 2 2 2 3 3 3 2 5 2 2 3 2" xfId="15759"/>
    <cellStyle name="Обычный 2 2 2 3 3 3 2 5 2 2 3 2 2" xfId="15760"/>
    <cellStyle name="Обычный 2 2 2 3 3 3 2 5 2 2 3 2 3" xfId="15761"/>
    <cellStyle name="Обычный 2 2 2 3 3 3 2 5 2 2 3 2 4" xfId="15762"/>
    <cellStyle name="Обычный 2 2 2 3 3 3 2 5 2 2 3 2 5" xfId="15763"/>
    <cellStyle name="Обычный 2 2 2 3 3 3 2 5 2 2 3 2 6" xfId="15764"/>
    <cellStyle name="Обычный 2 2 2 3 3 3 2 5 2 2 3 2 7" xfId="15765"/>
    <cellStyle name="Обычный 2 2 2 3 3 3 2 5 2 2 3 2 8" xfId="15766"/>
    <cellStyle name="Обычный 2 2 2 3 3 3 2 5 2 2 3 2 9" xfId="15767"/>
    <cellStyle name="Обычный 2 2 2 3 3 3 2 5 2 2 3 3" xfId="15768"/>
    <cellStyle name="Обычный 2 2 2 3 3 3 2 5 2 2 3 3 2" xfId="15769"/>
    <cellStyle name="Обычный 2 2 2 3 3 3 2 5 2 2 3 3 3" xfId="15770"/>
    <cellStyle name="Обычный 2 2 2 3 3 3 2 5 2 2 3 3 4" xfId="15771"/>
    <cellStyle name="Обычный 2 2 2 3 3 3 2 5 2 2 3 3 5" xfId="15772"/>
    <cellStyle name="Обычный 2 2 2 3 3 3 2 5 2 2 3 3 6" xfId="15773"/>
    <cellStyle name="Обычный 2 2 2 3 3 3 2 5 2 2 3 3 7" xfId="15774"/>
    <cellStyle name="Обычный 2 2 2 3 3 3 2 5 2 2 3 3 8" xfId="15775"/>
    <cellStyle name="Обычный 2 2 2 3 3 3 2 5 2 2 3 4" xfId="15776"/>
    <cellStyle name="Обычный 2 2 2 3 3 3 2 5 2 2 3 4 2" xfId="15777"/>
    <cellStyle name="Обычный 2 2 2 3 3 3 2 5 2 2 3 4 3" xfId="15778"/>
    <cellStyle name="Обычный 2 2 2 3 3 3 2 5 2 2 3 4 4" xfId="15779"/>
    <cellStyle name="Обычный 2 2 2 3 3 3 2 5 2 2 3 4 5" xfId="15780"/>
    <cellStyle name="Обычный 2 2 2 3 3 3 2 5 2 2 3 4 6" xfId="15781"/>
    <cellStyle name="Обычный 2 2 2 3 3 3 2 5 2 2 3 4 7" xfId="15782"/>
    <cellStyle name="Обычный 2 2 2 3 3 3 2 5 2 2 3 4 8" xfId="15783"/>
    <cellStyle name="Обычный 2 2 2 3 3 3 2 5 2 2 3 5" xfId="15784"/>
    <cellStyle name="Обычный 2 2 2 3 3 3 2 5 2 2 3 5 2" xfId="15785"/>
    <cellStyle name="Обычный 2 2 2 3 3 3 2 5 2 2 3 5 3" xfId="15786"/>
    <cellStyle name="Обычный 2 2 2 3 3 3 2 5 2 2 3 5 4" xfId="15787"/>
    <cellStyle name="Обычный 2 2 2 3 3 3 2 5 2 2 3 5 5" xfId="15788"/>
    <cellStyle name="Обычный 2 2 2 3 3 3 2 5 2 2 3 5 6" xfId="15789"/>
    <cellStyle name="Обычный 2 2 2 3 3 3 2 5 2 2 3 5 7" xfId="15790"/>
    <cellStyle name="Обычный 2 2 2 3 3 3 2 5 2 2 3 5 8" xfId="15791"/>
    <cellStyle name="Обычный 2 2 2 3 3 3 2 5 2 2 3 6" xfId="15792"/>
    <cellStyle name="Обычный 2 2 2 3 3 3 2 5 2 2 3 6 2" xfId="15793"/>
    <cellStyle name="Обычный 2 2 2 3 3 3 2 5 2 2 3 6 3" xfId="15794"/>
    <cellStyle name="Обычный 2 2 2 3 3 3 2 5 2 2 3 6 4" xfId="15795"/>
    <cellStyle name="Обычный 2 2 2 3 3 3 2 5 2 2 3 6 5" xfId="15796"/>
    <cellStyle name="Обычный 2 2 2 3 3 3 2 5 2 2 3 6 6" xfId="15797"/>
    <cellStyle name="Обычный 2 2 2 3 3 3 2 5 2 2 3 6 7" xfId="15798"/>
    <cellStyle name="Обычный 2 2 2 3 3 3 2 5 2 2 3 6 8" xfId="15799"/>
    <cellStyle name="Обычный 2 2 2 3 3 3 2 5 2 2 3 7" xfId="15800"/>
    <cellStyle name="Обычный 2 2 2 3 3 3 2 5 2 2 3 7 2" xfId="15801"/>
    <cellStyle name="Обычный 2 2 2 3 3 3 2 5 2 2 3 7 3" xfId="15802"/>
    <cellStyle name="Обычный 2 2 2 3 3 3 2 5 2 2 3 7 4" xfId="15803"/>
    <cellStyle name="Обычный 2 2 2 3 3 3 2 5 2 2 3 7 5" xfId="15804"/>
    <cellStyle name="Обычный 2 2 2 3 3 3 2 5 2 2 3 7 6" xfId="15805"/>
    <cellStyle name="Обычный 2 2 2 3 3 3 2 5 2 2 3 7 7" xfId="15806"/>
    <cellStyle name="Обычный 2 2 2 3 3 3 2 5 2 2 3 7 8" xfId="15807"/>
    <cellStyle name="Обычный 2 2 2 3 3 3 2 5 2 2 3 8" xfId="15808"/>
    <cellStyle name="Обычный 2 2 2 3 3 3 2 5 2 2 3 8 2" xfId="15809"/>
    <cellStyle name="Обычный 2 2 2 3 3 3 2 5 2 2 3 8 3" xfId="15810"/>
    <cellStyle name="Обычный 2 2 2 3 3 3 2 5 2 2 3 8 4" xfId="15811"/>
    <cellStyle name="Обычный 2 2 2 3 3 3 2 5 2 2 3 8 5" xfId="15812"/>
    <cellStyle name="Обычный 2 2 2 3 3 3 2 5 2 2 3 8 6" xfId="15813"/>
    <cellStyle name="Обычный 2 2 2 3 3 3 2 5 2 2 3 8 7" xfId="15814"/>
    <cellStyle name="Обычный 2 2 2 3 3 3 2 5 2 2 3 8 8" xfId="15815"/>
    <cellStyle name="Обычный 2 2 2 3 3 3 2 5 2 2 3 9" xfId="15816"/>
    <cellStyle name="Обычный 2 2 2 3 3 3 2 5 2 2 4" xfId="15817"/>
    <cellStyle name="Обычный 2 2 2 3 3 3 2 5 2 2 4 10" xfId="15818"/>
    <cellStyle name="Обычный 2 2 2 3 3 3 2 5 2 2 4 11" xfId="15819"/>
    <cellStyle name="Обычный 2 2 2 3 3 3 2 5 2 2 4 12" xfId="15820"/>
    <cellStyle name="Обычный 2 2 2 3 3 3 2 5 2 2 4 13" xfId="15821"/>
    <cellStyle name="Обычный 2 2 2 3 3 3 2 5 2 2 4 14" xfId="15822"/>
    <cellStyle name="Обычный 2 2 2 3 3 3 2 5 2 2 4 15" xfId="15823"/>
    <cellStyle name="Обычный 2 2 2 3 3 3 2 5 2 2 4 16" xfId="15824"/>
    <cellStyle name="Обычный 2 2 2 3 3 3 2 5 2 2 4 17" xfId="15825"/>
    <cellStyle name="Обычный 2 2 2 3 3 3 2 5 2 2 4 18" xfId="15826"/>
    <cellStyle name="Обычный 2 2 2 3 3 3 2 5 2 2 4 19" xfId="15827"/>
    <cellStyle name="Обычный 2 2 2 3 3 3 2 5 2 2 4 2" xfId="15828"/>
    <cellStyle name="Обычный 2 2 2 3 3 3 2 5 2 2 4 2 2" xfId="15829"/>
    <cellStyle name="Обычный 2 2 2 3 3 3 2 5 2 2 4 2 3" xfId="15830"/>
    <cellStyle name="Обычный 2 2 2 3 3 3 2 5 2 2 4 2 4" xfId="15831"/>
    <cellStyle name="Обычный 2 2 2 3 3 3 2 5 2 2 4 2 5" xfId="15832"/>
    <cellStyle name="Обычный 2 2 2 3 3 3 2 5 2 2 4 2 6" xfId="15833"/>
    <cellStyle name="Обычный 2 2 2 3 3 3 2 5 2 2 4 2 7" xfId="15834"/>
    <cellStyle name="Обычный 2 2 2 3 3 3 2 5 2 2 4 2 8" xfId="15835"/>
    <cellStyle name="Обычный 2 2 2 3 3 3 2 5 2 2 4 3" xfId="15836"/>
    <cellStyle name="Обычный 2 2 2 3 3 3 2 5 2 2 4 3 2" xfId="15837"/>
    <cellStyle name="Обычный 2 2 2 3 3 3 2 5 2 2 4 3 3" xfId="15838"/>
    <cellStyle name="Обычный 2 2 2 3 3 3 2 5 2 2 4 3 4" xfId="15839"/>
    <cellStyle name="Обычный 2 2 2 3 3 3 2 5 2 2 4 3 5" xfId="15840"/>
    <cellStyle name="Обычный 2 2 2 3 3 3 2 5 2 2 4 3 6" xfId="15841"/>
    <cellStyle name="Обычный 2 2 2 3 3 3 2 5 2 2 4 3 7" xfId="15842"/>
    <cellStyle name="Обычный 2 2 2 3 3 3 2 5 2 2 4 3 8" xfId="15843"/>
    <cellStyle name="Обычный 2 2 2 3 3 3 2 5 2 2 4 4" xfId="15844"/>
    <cellStyle name="Обычный 2 2 2 3 3 3 2 5 2 2 4 4 2" xfId="15845"/>
    <cellStyle name="Обычный 2 2 2 3 3 3 2 5 2 2 4 4 3" xfId="15846"/>
    <cellStyle name="Обычный 2 2 2 3 3 3 2 5 2 2 4 4 4" xfId="15847"/>
    <cellStyle name="Обычный 2 2 2 3 3 3 2 5 2 2 4 4 5" xfId="15848"/>
    <cellStyle name="Обычный 2 2 2 3 3 3 2 5 2 2 4 4 6" xfId="15849"/>
    <cellStyle name="Обычный 2 2 2 3 3 3 2 5 2 2 4 4 7" xfId="15850"/>
    <cellStyle name="Обычный 2 2 2 3 3 3 2 5 2 2 4 4 8" xfId="15851"/>
    <cellStyle name="Обычный 2 2 2 3 3 3 2 5 2 2 4 5" xfId="15852"/>
    <cellStyle name="Обычный 2 2 2 3 3 3 2 5 2 2 4 5 2" xfId="15853"/>
    <cellStyle name="Обычный 2 2 2 3 3 3 2 5 2 2 4 5 3" xfId="15854"/>
    <cellStyle name="Обычный 2 2 2 3 3 3 2 5 2 2 4 5 4" xfId="15855"/>
    <cellStyle name="Обычный 2 2 2 3 3 3 2 5 2 2 4 5 5" xfId="15856"/>
    <cellStyle name="Обычный 2 2 2 3 3 3 2 5 2 2 4 5 6" xfId="15857"/>
    <cellStyle name="Обычный 2 2 2 3 3 3 2 5 2 2 4 5 7" xfId="15858"/>
    <cellStyle name="Обычный 2 2 2 3 3 3 2 5 2 2 4 5 8" xfId="15859"/>
    <cellStyle name="Обычный 2 2 2 3 3 3 2 5 2 2 4 6" xfId="15860"/>
    <cellStyle name="Обычный 2 2 2 3 3 3 2 5 2 2 4 6 2" xfId="15861"/>
    <cellStyle name="Обычный 2 2 2 3 3 3 2 5 2 2 4 6 3" xfId="15862"/>
    <cellStyle name="Обычный 2 2 2 3 3 3 2 5 2 2 4 6 4" xfId="15863"/>
    <cellStyle name="Обычный 2 2 2 3 3 3 2 5 2 2 4 6 5" xfId="15864"/>
    <cellStyle name="Обычный 2 2 2 3 3 3 2 5 2 2 4 6 6" xfId="15865"/>
    <cellStyle name="Обычный 2 2 2 3 3 3 2 5 2 2 4 6 7" xfId="15866"/>
    <cellStyle name="Обычный 2 2 2 3 3 3 2 5 2 2 4 6 8" xfId="15867"/>
    <cellStyle name="Обычный 2 2 2 3 3 3 2 5 2 2 4 7" xfId="15868"/>
    <cellStyle name="Обычный 2 2 2 3 3 3 2 5 2 2 4 7 2" xfId="15869"/>
    <cellStyle name="Обычный 2 2 2 3 3 3 2 5 2 2 4 7 3" xfId="15870"/>
    <cellStyle name="Обычный 2 2 2 3 3 3 2 5 2 2 4 7 4" xfId="15871"/>
    <cellStyle name="Обычный 2 2 2 3 3 3 2 5 2 2 4 7 5" xfId="15872"/>
    <cellStyle name="Обычный 2 2 2 3 3 3 2 5 2 2 4 7 6" xfId="15873"/>
    <cellStyle name="Обычный 2 2 2 3 3 3 2 5 2 2 4 7 7" xfId="15874"/>
    <cellStyle name="Обычный 2 2 2 3 3 3 2 5 2 2 4 7 8" xfId="15875"/>
    <cellStyle name="Обычный 2 2 2 3 3 3 2 5 2 2 4 8" xfId="15876"/>
    <cellStyle name="Обычный 2 2 2 3 3 3 2 5 2 2 4 8 2" xfId="15877"/>
    <cellStyle name="Обычный 2 2 2 3 3 3 2 5 2 2 4 8 3" xfId="15878"/>
    <cellStyle name="Обычный 2 2 2 3 3 3 2 5 2 2 4 8 4" xfId="15879"/>
    <cellStyle name="Обычный 2 2 2 3 3 3 2 5 2 2 4 8 5" xfId="15880"/>
    <cellStyle name="Обычный 2 2 2 3 3 3 2 5 2 2 4 8 6" xfId="15881"/>
    <cellStyle name="Обычный 2 2 2 3 3 3 2 5 2 2 4 8 7" xfId="15882"/>
    <cellStyle name="Обычный 2 2 2 3 3 3 2 5 2 2 4 8 8" xfId="15883"/>
    <cellStyle name="Обычный 2 2 2 3 3 3 2 5 2 2 4 9" xfId="15884"/>
    <cellStyle name="Обычный 2 2 2 3 3 3 2 5 2 2 5" xfId="15885"/>
    <cellStyle name="Обычный 2 2 2 3 3 3 2 5 2 2 5 2" xfId="15886"/>
    <cellStyle name="Обычный 2 2 2 3 3 3 2 5 2 2 5 3" xfId="15887"/>
    <cellStyle name="Обычный 2 2 2 3 3 3 2 5 2 2 5 4" xfId="15888"/>
    <cellStyle name="Обычный 2 2 2 3 3 3 2 5 2 2 5 5" xfId="15889"/>
    <cellStyle name="Обычный 2 2 2 3 3 3 2 5 2 2 5 6" xfId="15890"/>
    <cellStyle name="Обычный 2 2 2 3 3 3 2 5 2 2 5 7" xfId="15891"/>
    <cellStyle name="Обычный 2 2 2 3 3 3 2 5 2 2 5 8" xfId="15892"/>
    <cellStyle name="Обычный 2 2 2 3 3 3 2 5 2 2 5 9" xfId="15893"/>
    <cellStyle name="Обычный 2 2 2 3 3 3 2 5 2 2 6" xfId="15894"/>
    <cellStyle name="Обычный 2 2 2 3 3 3 2 5 2 2 6 2" xfId="15895"/>
    <cellStyle name="Обычный 2 2 2 3 3 3 2 5 2 2 6 3" xfId="15896"/>
    <cellStyle name="Обычный 2 2 2 3 3 3 2 5 2 2 6 4" xfId="15897"/>
    <cellStyle name="Обычный 2 2 2 3 3 3 2 5 2 2 6 5" xfId="15898"/>
    <cellStyle name="Обычный 2 2 2 3 3 3 2 5 2 2 6 6" xfId="15899"/>
    <cellStyle name="Обычный 2 2 2 3 3 3 2 5 2 2 6 7" xfId="15900"/>
    <cellStyle name="Обычный 2 2 2 3 3 3 2 5 2 2 6 8" xfId="15901"/>
    <cellStyle name="Обычный 2 2 2 3 3 3 2 5 2 2 7" xfId="15902"/>
    <cellStyle name="Обычный 2 2 2 3 3 3 2 5 2 2 7 2" xfId="15903"/>
    <cellStyle name="Обычный 2 2 2 3 3 3 2 5 2 2 7 3" xfId="15904"/>
    <cellStyle name="Обычный 2 2 2 3 3 3 2 5 2 2 7 4" xfId="15905"/>
    <cellStyle name="Обычный 2 2 2 3 3 3 2 5 2 2 7 5" xfId="15906"/>
    <cellStyle name="Обычный 2 2 2 3 3 3 2 5 2 2 7 6" xfId="15907"/>
    <cellStyle name="Обычный 2 2 2 3 3 3 2 5 2 2 7 7" xfId="15908"/>
    <cellStyle name="Обычный 2 2 2 3 3 3 2 5 2 2 7 8" xfId="15909"/>
    <cellStyle name="Обычный 2 2 2 3 3 3 2 5 2 2 8" xfId="15910"/>
    <cellStyle name="Обычный 2 2 2 3 3 3 2 5 2 2 8 2" xfId="15911"/>
    <cellStyle name="Обычный 2 2 2 3 3 3 2 5 2 2 8 3" xfId="15912"/>
    <cellStyle name="Обычный 2 2 2 3 3 3 2 5 2 2 8 4" xfId="15913"/>
    <cellStyle name="Обычный 2 2 2 3 3 3 2 5 2 2 8 5" xfId="15914"/>
    <cellStyle name="Обычный 2 2 2 3 3 3 2 5 2 2 8 6" xfId="15915"/>
    <cellStyle name="Обычный 2 2 2 3 3 3 2 5 2 2 8 7" xfId="15916"/>
    <cellStyle name="Обычный 2 2 2 3 3 3 2 5 2 2 8 8" xfId="15917"/>
    <cellStyle name="Обычный 2 2 2 3 3 3 2 5 2 2 9" xfId="15918"/>
    <cellStyle name="Обычный 2 2 2 3 3 3 2 5 2 2 9 2" xfId="15919"/>
    <cellStyle name="Обычный 2 2 2 3 3 3 2 5 2 2 9 3" xfId="15920"/>
    <cellStyle name="Обычный 2 2 2 3 3 3 2 5 2 2 9 4" xfId="15921"/>
    <cellStyle name="Обычный 2 2 2 3 3 3 2 5 2 2 9 5" xfId="15922"/>
    <cellStyle name="Обычный 2 2 2 3 3 3 2 5 2 2 9 6" xfId="15923"/>
    <cellStyle name="Обычный 2 2 2 3 3 3 2 5 2 2 9 7" xfId="15924"/>
    <cellStyle name="Обычный 2 2 2 3 3 3 2 5 2 2 9 8" xfId="15925"/>
    <cellStyle name="Обычный 2 2 2 3 3 3 2 5 2 20" xfId="15926"/>
    <cellStyle name="Обычный 2 2 2 3 3 3 2 5 2 21" xfId="15927"/>
    <cellStyle name="Обычный 2 2 2 3 3 3 2 5 2 22" xfId="15928"/>
    <cellStyle name="Обычный 2 2 2 3 3 3 2 5 2 23" xfId="15929"/>
    <cellStyle name="Обычный 2 2 2 3 3 3 2 5 2 24" xfId="15930"/>
    <cellStyle name="Обычный 2 2 2 3 3 3 2 5 2 3" xfId="15931"/>
    <cellStyle name="Обычный 2 2 2 3 3 3 2 5 2 3 10" xfId="15932"/>
    <cellStyle name="Обычный 2 2 2 3 3 3 2 5 2 3 11" xfId="15933"/>
    <cellStyle name="Обычный 2 2 2 3 3 3 2 5 2 3 12" xfId="15934"/>
    <cellStyle name="Обычный 2 2 2 3 3 3 2 5 2 3 13" xfId="15935"/>
    <cellStyle name="Обычный 2 2 2 3 3 3 2 5 2 3 14" xfId="15936"/>
    <cellStyle name="Обычный 2 2 2 3 3 3 2 5 2 3 15" xfId="15937"/>
    <cellStyle name="Обычный 2 2 2 3 3 3 2 5 2 3 16" xfId="15938"/>
    <cellStyle name="Обычный 2 2 2 3 3 3 2 5 2 3 17" xfId="15939"/>
    <cellStyle name="Обычный 2 2 2 3 3 3 2 5 2 3 18" xfId="15940"/>
    <cellStyle name="Обычный 2 2 2 3 3 3 2 5 2 3 19" xfId="15941"/>
    <cellStyle name="Обычный 2 2 2 3 3 3 2 5 2 3 2" xfId="15942"/>
    <cellStyle name="Обычный 2 2 2 3 3 3 2 5 2 3 2 2" xfId="15943"/>
    <cellStyle name="Обычный 2 2 2 3 3 3 2 5 2 3 2 3" xfId="15944"/>
    <cellStyle name="Обычный 2 2 2 3 3 3 2 5 2 3 2 4" xfId="15945"/>
    <cellStyle name="Обычный 2 2 2 3 3 3 2 5 2 3 2 5" xfId="15946"/>
    <cellStyle name="Обычный 2 2 2 3 3 3 2 5 2 3 2 6" xfId="15947"/>
    <cellStyle name="Обычный 2 2 2 3 3 3 2 5 2 3 2 7" xfId="15948"/>
    <cellStyle name="Обычный 2 2 2 3 3 3 2 5 2 3 2 8" xfId="15949"/>
    <cellStyle name="Обычный 2 2 2 3 3 3 2 5 2 3 2 9" xfId="15950"/>
    <cellStyle name="Обычный 2 2 2 3 3 3 2 5 2 3 3" xfId="15951"/>
    <cellStyle name="Обычный 2 2 2 3 3 3 2 5 2 3 3 2" xfId="15952"/>
    <cellStyle name="Обычный 2 2 2 3 3 3 2 5 2 3 3 3" xfId="15953"/>
    <cellStyle name="Обычный 2 2 2 3 3 3 2 5 2 3 3 4" xfId="15954"/>
    <cellStyle name="Обычный 2 2 2 3 3 3 2 5 2 3 3 5" xfId="15955"/>
    <cellStyle name="Обычный 2 2 2 3 3 3 2 5 2 3 3 6" xfId="15956"/>
    <cellStyle name="Обычный 2 2 2 3 3 3 2 5 2 3 3 7" xfId="15957"/>
    <cellStyle name="Обычный 2 2 2 3 3 3 2 5 2 3 3 8" xfId="15958"/>
    <cellStyle name="Обычный 2 2 2 3 3 3 2 5 2 3 4" xfId="15959"/>
    <cellStyle name="Обычный 2 2 2 3 3 3 2 5 2 3 4 2" xfId="15960"/>
    <cellStyle name="Обычный 2 2 2 3 3 3 2 5 2 3 4 3" xfId="15961"/>
    <cellStyle name="Обычный 2 2 2 3 3 3 2 5 2 3 4 4" xfId="15962"/>
    <cellStyle name="Обычный 2 2 2 3 3 3 2 5 2 3 4 5" xfId="15963"/>
    <cellStyle name="Обычный 2 2 2 3 3 3 2 5 2 3 4 6" xfId="15964"/>
    <cellStyle name="Обычный 2 2 2 3 3 3 2 5 2 3 4 7" xfId="15965"/>
    <cellStyle name="Обычный 2 2 2 3 3 3 2 5 2 3 4 8" xfId="15966"/>
    <cellStyle name="Обычный 2 2 2 3 3 3 2 5 2 3 5" xfId="15967"/>
    <cellStyle name="Обычный 2 2 2 3 3 3 2 5 2 3 5 2" xfId="15968"/>
    <cellStyle name="Обычный 2 2 2 3 3 3 2 5 2 3 5 3" xfId="15969"/>
    <cellStyle name="Обычный 2 2 2 3 3 3 2 5 2 3 5 4" xfId="15970"/>
    <cellStyle name="Обычный 2 2 2 3 3 3 2 5 2 3 5 5" xfId="15971"/>
    <cellStyle name="Обычный 2 2 2 3 3 3 2 5 2 3 5 6" xfId="15972"/>
    <cellStyle name="Обычный 2 2 2 3 3 3 2 5 2 3 5 7" xfId="15973"/>
    <cellStyle name="Обычный 2 2 2 3 3 3 2 5 2 3 5 8" xfId="15974"/>
    <cellStyle name="Обычный 2 2 2 3 3 3 2 5 2 3 6" xfId="15975"/>
    <cellStyle name="Обычный 2 2 2 3 3 3 2 5 2 3 6 2" xfId="15976"/>
    <cellStyle name="Обычный 2 2 2 3 3 3 2 5 2 3 6 3" xfId="15977"/>
    <cellStyle name="Обычный 2 2 2 3 3 3 2 5 2 3 6 4" xfId="15978"/>
    <cellStyle name="Обычный 2 2 2 3 3 3 2 5 2 3 6 5" xfId="15979"/>
    <cellStyle name="Обычный 2 2 2 3 3 3 2 5 2 3 6 6" xfId="15980"/>
    <cellStyle name="Обычный 2 2 2 3 3 3 2 5 2 3 6 7" xfId="15981"/>
    <cellStyle name="Обычный 2 2 2 3 3 3 2 5 2 3 6 8" xfId="15982"/>
    <cellStyle name="Обычный 2 2 2 3 3 3 2 5 2 3 7" xfId="15983"/>
    <cellStyle name="Обычный 2 2 2 3 3 3 2 5 2 3 7 2" xfId="15984"/>
    <cellStyle name="Обычный 2 2 2 3 3 3 2 5 2 3 7 3" xfId="15985"/>
    <cellStyle name="Обычный 2 2 2 3 3 3 2 5 2 3 7 4" xfId="15986"/>
    <cellStyle name="Обычный 2 2 2 3 3 3 2 5 2 3 7 5" xfId="15987"/>
    <cellStyle name="Обычный 2 2 2 3 3 3 2 5 2 3 7 6" xfId="15988"/>
    <cellStyle name="Обычный 2 2 2 3 3 3 2 5 2 3 7 7" xfId="15989"/>
    <cellStyle name="Обычный 2 2 2 3 3 3 2 5 2 3 7 8" xfId="15990"/>
    <cellStyle name="Обычный 2 2 2 3 3 3 2 5 2 3 8" xfId="15991"/>
    <cellStyle name="Обычный 2 2 2 3 3 3 2 5 2 3 8 2" xfId="15992"/>
    <cellStyle name="Обычный 2 2 2 3 3 3 2 5 2 3 8 3" xfId="15993"/>
    <cellStyle name="Обычный 2 2 2 3 3 3 2 5 2 3 8 4" xfId="15994"/>
    <cellStyle name="Обычный 2 2 2 3 3 3 2 5 2 3 8 5" xfId="15995"/>
    <cellStyle name="Обычный 2 2 2 3 3 3 2 5 2 3 8 6" xfId="15996"/>
    <cellStyle name="Обычный 2 2 2 3 3 3 2 5 2 3 8 7" xfId="15997"/>
    <cellStyle name="Обычный 2 2 2 3 3 3 2 5 2 3 8 8" xfId="15998"/>
    <cellStyle name="Обычный 2 2 2 3 3 3 2 5 2 3 9" xfId="15999"/>
    <cellStyle name="Обычный 2 2 2 3 3 3 2 5 2 4" xfId="16000"/>
    <cellStyle name="Обычный 2 2 2 3 3 3 2 5 2 4 10" xfId="16001"/>
    <cellStyle name="Обычный 2 2 2 3 3 3 2 5 2 4 11" xfId="16002"/>
    <cellStyle name="Обычный 2 2 2 3 3 3 2 5 2 4 12" xfId="16003"/>
    <cellStyle name="Обычный 2 2 2 3 3 3 2 5 2 4 13" xfId="16004"/>
    <cellStyle name="Обычный 2 2 2 3 3 3 2 5 2 4 14" xfId="16005"/>
    <cellStyle name="Обычный 2 2 2 3 3 3 2 5 2 4 15" xfId="16006"/>
    <cellStyle name="Обычный 2 2 2 3 3 3 2 5 2 4 16" xfId="16007"/>
    <cellStyle name="Обычный 2 2 2 3 3 3 2 5 2 4 17" xfId="16008"/>
    <cellStyle name="Обычный 2 2 2 3 3 3 2 5 2 4 18" xfId="16009"/>
    <cellStyle name="Обычный 2 2 2 3 3 3 2 5 2 4 19" xfId="16010"/>
    <cellStyle name="Обычный 2 2 2 3 3 3 2 5 2 4 2" xfId="16011"/>
    <cellStyle name="Обычный 2 2 2 3 3 3 2 5 2 4 2 2" xfId="16012"/>
    <cellStyle name="Обычный 2 2 2 3 3 3 2 5 2 4 2 3" xfId="16013"/>
    <cellStyle name="Обычный 2 2 2 3 3 3 2 5 2 4 2 4" xfId="16014"/>
    <cellStyle name="Обычный 2 2 2 3 3 3 2 5 2 4 2 5" xfId="16015"/>
    <cellStyle name="Обычный 2 2 2 3 3 3 2 5 2 4 2 6" xfId="16016"/>
    <cellStyle name="Обычный 2 2 2 3 3 3 2 5 2 4 2 7" xfId="16017"/>
    <cellStyle name="Обычный 2 2 2 3 3 3 2 5 2 4 2 8" xfId="16018"/>
    <cellStyle name="Обычный 2 2 2 3 3 3 2 5 2 4 3" xfId="16019"/>
    <cellStyle name="Обычный 2 2 2 3 3 3 2 5 2 4 3 2" xfId="16020"/>
    <cellStyle name="Обычный 2 2 2 3 3 3 2 5 2 4 3 3" xfId="16021"/>
    <cellStyle name="Обычный 2 2 2 3 3 3 2 5 2 4 3 4" xfId="16022"/>
    <cellStyle name="Обычный 2 2 2 3 3 3 2 5 2 4 3 5" xfId="16023"/>
    <cellStyle name="Обычный 2 2 2 3 3 3 2 5 2 4 3 6" xfId="16024"/>
    <cellStyle name="Обычный 2 2 2 3 3 3 2 5 2 4 3 7" xfId="16025"/>
    <cellStyle name="Обычный 2 2 2 3 3 3 2 5 2 4 3 8" xfId="16026"/>
    <cellStyle name="Обычный 2 2 2 3 3 3 2 5 2 4 4" xfId="16027"/>
    <cellStyle name="Обычный 2 2 2 3 3 3 2 5 2 4 4 2" xfId="16028"/>
    <cellStyle name="Обычный 2 2 2 3 3 3 2 5 2 4 4 3" xfId="16029"/>
    <cellStyle name="Обычный 2 2 2 3 3 3 2 5 2 4 4 4" xfId="16030"/>
    <cellStyle name="Обычный 2 2 2 3 3 3 2 5 2 4 4 5" xfId="16031"/>
    <cellStyle name="Обычный 2 2 2 3 3 3 2 5 2 4 4 6" xfId="16032"/>
    <cellStyle name="Обычный 2 2 2 3 3 3 2 5 2 4 4 7" xfId="16033"/>
    <cellStyle name="Обычный 2 2 2 3 3 3 2 5 2 4 4 8" xfId="16034"/>
    <cellStyle name="Обычный 2 2 2 3 3 3 2 5 2 4 5" xfId="16035"/>
    <cellStyle name="Обычный 2 2 2 3 3 3 2 5 2 4 5 2" xfId="16036"/>
    <cellStyle name="Обычный 2 2 2 3 3 3 2 5 2 4 5 3" xfId="16037"/>
    <cellStyle name="Обычный 2 2 2 3 3 3 2 5 2 4 5 4" xfId="16038"/>
    <cellStyle name="Обычный 2 2 2 3 3 3 2 5 2 4 5 5" xfId="16039"/>
    <cellStyle name="Обычный 2 2 2 3 3 3 2 5 2 4 5 6" xfId="16040"/>
    <cellStyle name="Обычный 2 2 2 3 3 3 2 5 2 4 5 7" xfId="16041"/>
    <cellStyle name="Обычный 2 2 2 3 3 3 2 5 2 4 5 8" xfId="16042"/>
    <cellStyle name="Обычный 2 2 2 3 3 3 2 5 2 4 6" xfId="16043"/>
    <cellStyle name="Обычный 2 2 2 3 3 3 2 5 2 4 6 2" xfId="16044"/>
    <cellStyle name="Обычный 2 2 2 3 3 3 2 5 2 4 6 3" xfId="16045"/>
    <cellStyle name="Обычный 2 2 2 3 3 3 2 5 2 4 6 4" xfId="16046"/>
    <cellStyle name="Обычный 2 2 2 3 3 3 2 5 2 4 6 5" xfId="16047"/>
    <cellStyle name="Обычный 2 2 2 3 3 3 2 5 2 4 6 6" xfId="16048"/>
    <cellStyle name="Обычный 2 2 2 3 3 3 2 5 2 4 6 7" xfId="16049"/>
    <cellStyle name="Обычный 2 2 2 3 3 3 2 5 2 4 6 8" xfId="16050"/>
    <cellStyle name="Обычный 2 2 2 3 3 3 2 5 2 4 7" xfId="16051"/>
    <cellStyle name="Обычный 2 2 2 3 3 3 2 5 2 4 7 2" xfId="16052"/>
    <cellStyle name="Обычный 2 2 2 3 3 3 2 5 2 4 7 3" xfId="16053"/>
    <cellStyle name="Обычный 2 2 2 3 3 3 2 5 2 4 7 4" xfId="16054"/>
    <cellStyle name="Обычный 2 2 2 3 3 3 2 5 2 4 7 5" xfId="16055"/>
    <cellStyle name="Обычный 2 2 2 3 3 3 2 5 2 4 7 6" xfId="16056"/>
    <cellStyle name="Обычный 2 2 2 3 3 3 2 5 2 4 7 7" xfId="16057"/>
    <cellStyle name="Обычный 2 2 2 3 3 3 2 5 2 4 7 8" xfId="16058"/>
    <cellStyle name="Обычный 2 2 2 3 3 3 2 5 2 4 8" xfId="16059"/>
    <cellStyle name="Обычный 2 2 2 3 3 3 2 5 2 4 8 2" xfId="16060"/>
    <cellStyle name="Обычный 2 2 2 3 3 3 2 5 2 4 8 3" xfId="16061"/>
    <cellStyle name="Обычный 2 2 2 3 3 3 2 5 2 4 8 4" xfId="16062"/>
    <cellStyle name="Обычный 2 2 2 3 3 3 2 5 2 4 8 5" xfId="16063"/>
    <cellStyle name="Обычный 2 2 2 3 3 3 2 5 2 4 8 6" xfId="16064"/>
    <cellStyle name="Обычный 2 2 2 3 3 3 2 5 2 4 8 7" xfId="16065"/>
    <cellStyle name="Обычный 2 2 2 3 3 3 2 5 2 4 8 8" xfId="16066"/>
    <cellStyle name="Обычный 2 2 2 3 3 3 2 5 2 4 9" xfId="16067"/>
    <cellStyle name="Обычный 2 2 2 3 3 3 2 5 2 5" xfId="16068"/>
    <cellStyle name="Обычный 2 2 2 3 3 3 2 5 2 5 2" xfId="16069"/>
    <cellStyle name="Обычный 2 2 2 3 3 3 2 5 2 5 3" xfId="16070"/>
    <cellStyle name="Обычный 2 2 2 3 3 3 2 5 2 5 4" xfId="16071"/>
    <cellStyle name="Обычный 2 2 2 3 3 3 2 5 2 5 5" xfId="16072"/>
    <cellStyle name="Обычный 2 2 2 3 3 3 2 5 2 5 6" xfId="16073"/>
    <cellStyle name="Обычный 2 2 2 3 3 3 2 5 2 5 7" xfId="16074"/>
    <cellStyle name="Обычный 2 2 2 3 3 3 2 5 2 5 8" xfId="16075"/>
    <cellStyle name="Обычный 2 2 2 3 3 3 2 5 2 5 9" xfId="16076"/>
    <cellStyle name="Обычный 2 2 2 3 3 3 2 5 2 6" xfId="16077"/>
    <cellStyle name="Обычный 2 2 2 3 3 3 2 5 2 6 2" xfId="16078"/>
    <cellStyle name="Обычный 2 2 2 3 3 3 2 5 2 6 3" xfId="16079"/>
    <cellStyle name="Обычный 2 2 2 3 3 3 2 5 2 6 4" xfId="16080"/>
    <cellStyle name="Обычный 2 2 2 3 3 3 2 5 2 6 5" xfId="16081"/>
    <cellStyle name="Обычный 2 2 2 3 3 3 2 5 2 6 6" xfId="16082"/>
    <cellStyle name="Обычный 2 2 2 3 3 3 2 5 2 6 7" xfId="16083"/>
    <cellStyle name="Обычный 2 2 2 3 3 3 2 5 2 6 8" xfId="16084"/>
    <cellStyle name="Обычный 2 2 2 3 3 3 2 5 2 7" xfId="16085"/>
    <cellStyle name="Обычный 2 2 2 3 3 3 2 5 2 7 2" xfId="16086"/>
    <cellStyle name="Обычный 2 2 2 3 3 3 2 5 2 7 3" xfId="16087"/>
    <cellStyle name="Обычный 2 2 2 3 3 3 2 5 2 7 4" xfId="16088"/>
    <cellStyle name="Обычный 2 2 2 3 3 3 2 5 2 7 5" xfId="16089"/>
    <cellStyle name="Обычный 2 2 2 3 3 3 2 5 2 7 6" xfId="16090"/>
    <cellStyle name="Обычный 2 2 2 3 3 3 2 5 2 7 7" xfId="16091"/>
    <cellStyle name="Обычный 2 2 2 3 3 3 2 5 2 7 8" xfId="16092"/>
    <cellStyle name="Обычный 2 2 2 3 3 3 2 5 2 8" xfId="16093"/>
    <cellStyle name="Обычный 2 2 2 3 3 3 2 5 2 8 2" xfId="16094"/>
    <cellStyle name="Обычный 2 2 2 3 3 3 2 5 2 8 3" xfId="16095"/>
    <cellStyle name="Обычный 2 2 2 3 3 3 2 5 2 8 4" xfId="16096"/>
    <cellStyle name="Обычный 2 2 2 3 3 3 2 5 2 8 5" xfId="16097"/>
    <cellStyle name="Обычный 2 2 2 3 3 3 2 5 2 8 6" xfId="16098"/>
    <cellStyle name="Обычный 2 2 2 3 3 3 2 5 2 8 7" xfId="16099"/>
    <cellStyle name="Обычный 2 2 2 3 3 3 2 5 2 8 8" xfId="16100"/>
    <cellStyle name="Обычный 2 2 2 3 3 3 2 5 2 9" xfId="16101"/>
    <cellStyle name="Обычный 2 2 2 3 3 3 2 5 2 9 2" xfId="16102"/>
    <cellStyle name="Обычный 2 2 2 3 3 3 2 5 2 9 3" xfId="16103"/>
    <cellStyle name="Обычный 2 2 2 3 3 3 2 5 2 9 4" xfId="16104"/>
    <cellStyle name="Обычный 2 2 2 3 3 3 2 5 2 9 5" xfId="16105"/>
    <cellStyle name="Обычный 2 2 2 3 3 3 2 5 2 9 6" xfId="16106"/>
    <cellStyle name="Обычный 2 2 2 3 3 3 2 5 2 9 7" xfId="16107"/>
    <cellStyle name="Обычный 2 2 2 3 3 3 2 5 2 9 8" xfId="16108"/>
    <cellStyle name="Обычный 2 2 2 3 3 3 2 5 20" xfId="16109"/>
    <cellStyle name="Обычный 2 2 2 3 3 3 2 5 21" xfId="16110"/>
    <cellStyle name="Обычный 2 2 2 3 3 3 2 5 22" xfId="16111"/>
    <cellStyle name="Обычный 2 2 2 3 3 3 2 5 23" xfId="16112"/>
    <cellStyle name="Обычный 2 2 2 3 3 3 2 5 24" xfId="16113"/>
    <cellStyle name="Обычный 2 2 2 3 3 3 2 5 3" xfId="16114"/>
    <cellStyle name="Обычный 2 2 2 3 3 3 2 5 3 10" xfId="16115"/>
    <cellStyle name="Обычный 2 2 2 3 3 3 2 5 3 11" xfId="16116"/>
    <cellStyle name="Обычный 2 2 2 3 3 3 2 5 3 12" xfId="16117"/>
    <cellStyle name="Обычный 2 2 2 3 3 3 2 5 3 13" xfId="16118"/>
    <cellStyle name="Обычный 2 2 2 3 3 3 2 5 3 14" xfId="16119"/>
    <cellStyle name="Обычный 2 2 2 3 3 3 2 5 3 15" xfId="16120"/>
    <cellStyle name="Обычный 2 2 2 3 3 3 2 5 3 16" xfId="16121"/>
    <cellStyle name="Обычный 2 2 2 3 3 3 2 5 3 17" xfId="16122"/>
    <cellStyle name="Обычный 2 2 2 3 3 3 2 5 3 18" xfId="16123"/>
    <cellStyle name="Обычный 2 2 2 3 3 3 2 5 3 19" xfId="16124"/>
    <cellStyle name="Обычный 2 2 2 3 3 3 2 5 3 2" xfId="16125"/>
    <cellStyle name="Обычный 2 2 2 3 3 3 2 5 3 2 2" xfId="16126"/>
    <cellStyle name="Обычный 2 2 2 3 3 3 2 5 3 2 3" xfId="16127"/>
    <cellStyle name="Обычный 2 2 2 3 3 3 2 5 3 2 4" xfId="16128"/>
    <cellStyle name="Обычный 2 2 2 3 3 3 2 5 3 2 5" xfId="16129"/>
    <cellStyle name="Обычный 2 2 2 3 3 3 2 5 3 2 6" xfId="16130"/>
    <cellStyle name="Обычный 2 2 2 3 3 3 2 5 3 2 7" xfId="16131"/>
    <cellStyle name="Обычный 2 2 2 3 3 3 2 5 3 2 8" xfId="16132"/>
    <cellStyle name="Обычный 2 2 2 3 3 3 2 5 3 2 9" xfId="16133"/>
    <cellStyle name="Обычный 2 2 2 3 3 3 2 5 3 3" xfId="16134"/>
    <cellStyle name="Обычный 2 2 2 3 3 3 2 5 3 3 2" xfId="16135"/>
    <cellStyle name="Обычный 2 2 2 3 3 3 2 5 3 3 3" xfId="16136"/>
    <cellStyle name="Обычный 2 2 2 3 3 3 2 5 3 3 4" xfId="16137"/>
    <cellStyle name="Обычный 2 2 2 3 3 3 2 5 3 3 5" xfId="16138"/>
    <cellStyle name="Обычный 2 2 2 3 3 3 2 5 3 3 6" xfId="16139"/>
    <cellStyle name="Обычный 2 2 2 3 3 3 2 5 3 3 7" xfId="16140"/>
    <cellStyle name="Обычный 2 2 2 3 3 3 2 5 3 3 8" xfId="16141"/>
    <cellStyle name="Обычный 2 2 2 3 3 3 2 5 3 4" xfId="16142"/>
    <cellStyle name="Обычный 2 2 2 3 3 3 2 5 3 4 2" xfId="16143"/>
    <cellStyle name="Обычный 2 2 2 3 3 3 2 5 3 4 3" xfId="16144"/>
    <cellStyle name="Обычный 2 2 2 3 3 3 2 5 3 4 4" xfId="16145"/>
    <cellStyle name="Обычный 2 2 2 3 3 3 2 5 3 4 5" xfId="16146"/>
    <cellStyle name="Обычный 2 2 2 3 3 3 2 5 3 4 6" xfId="16147"/>
    <cellStyle name="Обычный 2 2 2 3 3 3 2 5 3 4 7" xfId="16148"/>
    <cellStyle name="Обычный 2 2 2 3 3 3 2 5 3 4 8" xfId="16149"/>
    <cellStyle name="Обычный 2 2 2 3 3 3 2 5 3 5" xfId="16150"/>
    <cellStyle name="Обычный 2 2 2 3 3 3 2 5 3 5 2" xfId="16151"/>
    <cellStyle name="Обычный 2 2 2 3 3 3 2 5 3 5 3" xfId="16152"/>
    <cellStyle name="Обычный 2 2 2 3 3 3 2 5 3 5 4" xfId="16153"/>
    <cellStyle name="Обычный 2 2 2 3 3 3 2 5 3 5 5" xfId="16154"/>
    <cellStyle name="Обычный 2 2 2 3 3 3 2 5 3 5 6" xfId="16155"/>
    <cellStyle name="Обычный 2 2 2 3 3 3 2 5 3 5 7" xfId="16156"/>
    <cellStyle name="Обычный 2 2 2 3 3 3 2 5 3 5 8" xfId="16157"/>
    <cellStyle name="Обычный 2 2 2 3 3 3 2 5 3 6" xfId="16158"/>
    <cellStyle name="Обычный 2 2 2 3 3 3 2 5 3 6 2" xfId="16159"/>
    <cellStyle name="Обычный 2 2 2 3 3 3 2 5 3 6 3" xfId="16160"/>
    <cellStyle name="Обычный 2 2 2 3 3 3 2 5 3 6 4" xfId="16161"/>
    <cellStyle name="Обычный 2 2 2 3 3 3 2 5 3 6 5" xfId="16162"/>
    <cellStyle name="Обычный 2 2 2 3 3 3 2 5 3 6 6" xfId="16163"/>
    <cellStyle name="Обычный 2 2 2 3 3 3 2 5 3 6 7" xfId="16164"/>
    <cellStyle name="Обычный 2 2 2 3 3 3 2 5 3 6 8" xfId="16165"/>
    <cellStyle name="Обычный 2 2 2 3 3 3 2 5 3 7" xfId="16166"/>
    <cellStyle name="Обычный 2 2 2 3 3 3 2 5 3 7 2" xfId="16167"/>
    <cellStyle name="Обычный 2 2 2 3 3 3 2 5 3 7 3" xfId="16168"/>
    <cellStyle name="Обычный 2 2 2 3 3 3 2 5 3 7 4" xfId="16169"/>
    <cellStyle name="Обычный 2 2 2 3 3 3 2 5 3 7 5" xfId="16170"/>
    <cellStyle name="Обычный 2 2 2 3 3 3 2 5 3 7 6" xfId="16171"/>
    <cellStyle name="Обычный 2 2 2 3 3 3 2 5 3 7 7" xfId="16172"/>
    <cellStyle name="Обычный 2 2 2 3 3 3 2 5 3 7 8" xfId="16173"/>
    <cellStyle name="Обычный 2 2 2 3 3 3 2 5 3 8" xfId="16174"/>
    <cellStyle name="Обычный 2 2 2 3 3 3 2 5 3 8 2" xfId="16175"/>
    <cellStyle name="Обычный 2 2 2 3 3 3 2 5 3 8 3" xfId="16176"/>
    <cellStyle name="Обычный 2 2 2 3 3 3 2 5 3 8 4" xfId="16177"/>
    <cellStyle name="Обычный 2 2 2 3 3 3 2 5 3 8 5" xfId="16178"/>
    <cellStyle name="Обычный 2 2 2 3 3 3 2 5 3 8 6" xfId="16179"/>
    <cellStyle name="Обычный 2 2 2 3 3 3 2 5 3 8 7" xfId="16180"/>
    <cellStyle name="Обычный 2 2 2 3 3 3 2 5 3 8 8" xfId="16181"/>
    <cellStyle name="Обычный 2 2 2 3 3 3 2 5 3 9" xfId="16182"/>
    <cellStyle name="Обычный 2 2 2 3 3 3 2 5 4" xfId="16183"/>
    <cellStyle name="Обычный 2 2 2 3 3 3 2 5 4 10" xfId="16184"/>
    <cellStyle name="Обычный 2 2 2 3 3 3 2 5 4 11" xfId="16185"/>
    <cellStyle name="Обычный 2 2 2 3 3 3 2 5 4 12" xfId="16186"/>
    <cellStyle name="Обычный 2 2 2 3 3 3 2 5 4 13" xfId="16187"/>
    <cellStyle name="Обычный 2 2 2 3 3 3 2 5 4 14" xfId="16188"/>
    <cellStyle name="Обычный 2 2 2 3 3 3 2 5 4 15" xfId="16189"/>
    <cellStyle name="Обычный 2 2 2 3 3 3 2 5 4 16" xfId="16190"/>
    <cellStyle name="Обычный 2 2 2 3 3 3 2 5 4 17" xfId="16191"/>
    <cellStyle name="Обычный 2 2 2 3 3 3 2 5 4 18" xfId="16192"/>
    <cellStyle name="Обычный 2 2 2 3 3 3 2 5 4 19" xfId="16193"/>
    <cellStyle name="Обычный 2 2 2 3 3 3 2 5 4 2" xfId="16194"/>
    <cellStyle name="Обычный 2 2 2 3 3 3 2 5 4 2 2" xfId="16195"/>
    <cellStyle name="Обычный 2 2 2 3 3 3 2 5 4 2 3" xfId="16196"/>
    <cellStyle name="Обычный 2 2 2 3 3 3 2 5 4 2 4" xfId="16197"/>
    <cellStyle name="Обычный 2 2 2 3 3 3 2 5 4 2 5" xfId="16198"/>
    <cellStyle name="Обычный 2 2 2 3 3 3 2 5 4 2 6" xfId="16199"/>
    <cellStyle name="Обычный 2 2 2 3 3 3 2 5 4 2 7" xfId="16200"/>
    <cellStyle name="Обычный 2 2 2 3 3 3 2 5 4 2 8" xfId="16201"/>
    <cellStyle name="Обычный 2 2 2 3 3 3 2 5 4 3" xfId="16202"/>
    <cellStyle name="Обычный 2 2 2 3 3 3 2 5 4 3 2" xfId="16203"/>
    <cellStyle name="Обычный 2 2 2 3 3 3 2 5 4 3 3" xfId="16204"/>
    <cellStyle name="Обычный 2 2 2 3 3 3 2 5 4 3 4" xfId="16205"/>
    <cellStyle name="Обычный 2 2 2 3 3 3 2 5 4 3 5" xfId="16206"/>
    <cellStyle name="Обычный 2 2 2 3 3 3 2 5 4 3 6" xfId="16207"/>
    <cellStyle name="Обычный 2 2 2 3 3 3 2 5 4 3 7" xfId="16208"/>
    <cellStyle name="Обычный 2 2 2 3 3 3 2 5 4 3 8" xfId="16209"/>
    <cellStyle name="Обычный 2 2 2 3 3 3 2 5 4 4" xfId="16210"/>
    <cellStyle name="Обычный 2 2 2 3 3 3 2 5 4 4 2" xfId="16211"/>
    <cellStyle name="Обычный 2 2 2 3 3 3 2 5 4 4 3" xfId="16212"/>
    <cellStyle name="Обычный 2 2 2 3 3 3 2 5 4 4 4" xfId="16213"/>
    <cellStyle name="Обычный 2 2 2 3 3 3 2 5 4 4 5" xfId="16214"/>
    <cellStyle name="Обычный 2 2 2 3 3 3 2 5 4 4 6" xfId="16215"/>
    <cellStyle name="Обычный 2 2 2 3 3 3 2 5 4 4 7" xfId="16216"/>
    <cellStyle name="Обычный 2 2 2 3 3 3 2 5 4 4 8" xfId="16217"/>
    <cellStyle name="Обычный 2 2 2 3 3 3 2 5 4 5" xfId="16218"/>
    <cellStyle name="Обычный 2 2 2 3 3 3 2 5 4 5 2" xfId="16219"/>
    <cellStyle name="Обычный 2 2 2 3 3 3 2 5 4 5 3" xfId="16220"/>
    <cellStyle name="Обычный 2 2 2 3 3 3 2 5 4 5 4" xfId="16221"/>
    <cellStyle name="Обычный 2 2 2 3 3 3 2 5 4 5 5" xfId="16222"/>
    <cellStyle name="Обычный 2 2 2 3 3 3 2 5 4 5 6" xfId="16223"/>
    <cellStyle name="Обычный 2 2 2 3 3 3 2 5 4 5 7" xfId="16224"/>
    <cellStyle name="Обычный 2 2 2 3 3 3 2 5 4 5 8" xfId="16225"/>
    <cellStyle name="Обычный 2 2 2 3 3 3 2 5 4 6" xfId="16226"/>
    <cellStyle name="Обычный 2 2 2 3 3 3 2 5 4 6 2" xfId="16227"/>
    <cellStyle name="Обычный 2 2 2 3 3 3 2 5 4 6 3" xfId="16228"/>
    <cellStyle name="Обычный 2 2 2 3 3 3 2 5 4 6 4" xfId="16229"/>
    <cellStyle name="Обычный 2 2 2 3 3 3 2 5 4 6 5" xfId="16230"/>
    <cellStyle name="Обычный 2 2 2 3 3 3 2 5 4 6 6" xfId="16231"/>
    <cellStyle name="Обычный 2 2 2 3 3 3 2 5 4 6 7" xfId="16232"/>
    <cellStyle name="Обычный 2 2 2 3 3 3 2 5 4 6 8" xfId="16233"/>
    <cellStyle name="Обычный 2 2 2 3 3 3 2 5 4 7" xfId="16234"/>
    <cellStyle name="Обычный 2 2 2 3 3 3 2 5 4 7 2" xfId="16235"/>
    <cellStyle name="Обычный 2 2 2 3 3 3 2 5 4 7 3" xfId="16236"/>
    <cellStyle name="Обычный 2 2 2 3 3 3 2 5 4 7 4" xfId="16237"/>
    <cellStyle name="Обычный 2 2 2 3 3 3 2 5 4 7 5" xfId="16238"/>
    <cellStyle name="Обычный 2 2 2 3 3 3 2 5 4 7 6" xfId="16239"/>
    <cellStyle name="Обычный 2 2 2 3 3 3 2 5 4 7 7" xfId="16240"/>
    <cellStyle name="Обычный 2 2 2 3 3 3 2 5 4 7 8" xfId="16241"/>
    <cellStyle name="Обычный 2 2 2 3 3 3 2 5 4 8" xfId="16242"/>
    <cellStyle name="Обычный 2 2 2 3 3 3 2 5 4 8 2" xfId="16243"/>
    <cellStyle name="Обычный 2 2 2 3 3 3 2 5 4 8 3" xfId="16244"/>
    <cellStyle name="Обычный 2 2 2 3 3 3 2 5 4 8 4" xfId="16245"/>
    <cellStyle name="Обычный 2 2 2 3 3 3 2 5 4 8 5" xfId="16246"/>
    <cellStyle name="Обычный 2 2 2 3 3 3 2 5 4 8 6" xfId="16247"/>
    <cellStyle name="Обычный 2 2 2 3 3 3 2 5 4 8 7" xfId="16248"/>
    <cellStyle name="Обычный 2 2 2 3 3 3 2 5 4 8 8" xfId="16249"/>
    <cellStyle name="Обычный 2 2 2 3 3 3 2 5 4 9" xfId="16250"/>
    <cellStyle name="Обычный 2 2 2 3 3 3 2 5 5" xfId="16251"/>
    <cellStyle name="Обычный 2 2 2 3 3 3 2 5 5 2" xfId="16252"/>
    <cellStyle name="Обычный 2 2 2 3 3 3 2 5 5 3" xfId="16253"/>
    <cellStyle name="Обычный 2 2 2 3 3 3 2 5 5 4" xfId="16254"/>
    <cellStyle name="Обычный 2 2 2 3 3 3 2 5 5 5" xfId="16255"/>
    <cellStyle name="Обычный 2 2 2 3 3 3 2 5 5 6" xfId="16256"/>
    <cellStyle name="Обычный 2 2 2 3 3 3 2 5 5 7" xfId="16257"/>
    <cellStyle name="Обычный 2 2 2 3 3 3 2 5 5 8" xfId="16258"/>
    <cellStyle name="Обычный 2 2 2 3 3 3 2 5 5 9" xfId="16259"/>
    <cellStyle name="Обычный 2 2 2 3 3 3 2 5 6" xfId="16260"/>
    <cellStyle name="Обычный 2 2 2 3 3 3 2 5 6 2" xfId="16261"/>
    <cellStyle name="Обычный 2 2 2 3 3 3 2 5 6 3" xfId="16262"/>
    <cellStyle name="Обычный 2 2 2 3 3 3 2 5 6 4" xfId="16263"/>
    <cellStyle name="Обычный 2 2 2 3 3 3 2 5 6 5" xfId="16264"/>
    <cellStyle name="Обычный 2 2 2 3 3 3 2 5 6 6" xfId="16265"/>
    <cellStyle name="Обычный 2 2 2 3 3 3 2 5 6 7" xfId="16266"/>
    <cellStyle name="Обычный 2 2 2 3 3 3 2 5 6 8" xfId="16267"/>
    <cellStyle name="Обычный 2 2 2 3 3 3 2 5 7" xfId="16268"/>
    <cellStyle name="Обычный 2 2 2 3 3 3 2 5 7 2" xfId="16269"/>
    <cellStyle name="Обычный 2 2 2 3 3 3 2 5 7 3" xfId="16270"/>
    <cellStyle name="Обычный 2 2 2 3 3 3 2 5 7 4" xfId="16271"/>
    <cellStyle name="Обычный 2 2 2 3 3 3 2 5 7 5" xfId="16272"/>
    <cellStyle name="Обычный 2 2 2 3 3 3 2 5 7 6" xfId="16273"/>
    <cellStyle name="Обычный 2 2 2 3 3 3 2 5 7 7" xfId="16274"/>
    <cellStyle name="Обычный 2 2 2 3 3 3 2 5 7 8" xfId="16275"/>
    <cellStyle name="Обычный 2 2 2 3 3 3 2 5 8" xfId="16276"/>
    <cellStyle name="Обычный 2 2 2 3 3 3 2 5 8 2" xfId="16277"/>
    <cellStyle name="Обычный 2 2 2 3 3 3 2 5 8 3" xfId="16278"/>
    <cellStyle name="Обычный 2 2 2 3 3 3 2 5 8 4" xfId="16279"/>
    <cellStyle name="Обычный 2 2 2 3 3 3 2 5 8 5" xfId="16280"/>
    <cellStyle name="Обычный 2 2 2 3 3 3 2 5 8 6" xfId="16281"/>
    <cellStyle name="Обычный 2 2 2 3 3 3 2 5 8 7" xfId="16282"/>
    <cellStyle name="Обычный 2 2 2 3 3 3 2 5 8 8" xfId="16283"/>
    <cellStyle name="Обычный 2 2 2 3 3 3 2 5 9" xfId="16284"/>
    <cellStyle name="Обычный 2 2 2 3 3 3 2 5 9 2" xfId="16285"/>
    <cellStyle name="Обычный 2 2 2 3 3 3 2 5 9 3" xfId="16286"/>
    <cellStyle name="Обычный 2 2 2 3 3 3 2 5 9 4" xfId="16287"/>
    <cellStyle name="Обычный 2 2 2 3 3 3 2 5 9 5" xfId="16288"/>
    <cellStyle name="Обычный 2 2 2 3 3 3 2 5 9 6" xfId="16289"/>
    <cellStyle name="Обычный 2 2 2 3 3 3 2 5 9 7" xfId="16290"/>
    <cellStyle name="Обычный 2 2 2 3 3 3 2 5 9 8" xfId="16291"/>
    <cellStyle name="Обычный 2 2 2 3 3 3 2 6" xfId="16292"/>
    <cellStyle name="Обычный 2 2 2 3 3 3 2 6 10" xfId="16293"/>
    <cellStyle name="Обычный 2 2 2 3 3 3 2 6 11" xfId="16294"/>
    <cellStyle name="Обычный 2 2 2 3 3 3 2 6 12" xfId="16295"/>
    <cellStyle name="Обычный 2 2 2 3 3 3 2 6 13" xfId="16296"/>
    <cellStyle name="Обычный 2 2 2 3 3 3 2 6 14" xfId="16297"/>
    <cellStyle name="Обычный 2 2 2 3 3 3 2 6 15" xfId="16298"/>
    <cellStyle name="Обычный 2 2 2 3 3 3 2 6 16" xfId="16299"/>
    <cellStyle name="Обычный 2 2 2 3 3 3 2 6 17" xfId="16300"/>
    <cellStyle name="Обычный 2 2 2 3 3 3 2 6 18" xfId="16301"/>
    <cellStyle name="Обычный 2 2 2 3 3 3 2 6 19" xfId="16302"/>
    <cellStyle name="Обычный 2 2 2 3 3 3 2 6 2" xfId="16303"/>
    <cellStyle name="Обычный 2 2 2 3 3 3 2 6 2 2" xfId="16304"/>
    <cellStyle name="Обычный 2 2 2 3 3 3 2 6 2 3" xfId="16305"/>
    <cellStyle name="Обычный 2 2 2 3 3 3 2 6 2 4" xfId="16306"/>
    <cellStyle name="Обычный 2 2 2 3 3 3 2 6 2 5" xfId="16307"/>
    <cellStyle name="Обычный 2 2 2 3 3 3 2 6 2 6" xfId="16308"/>
    <cellStyle name="Обычный 2 2 2 3 3 3 2 6 2 7" xfId="16309"/>
    <cellStyle name="Обычный 2 2 2 3 3 3 2 6 2 8" xfId="16310"/>
    <cellStyle name="Обычный 2 2 2 3 3 3 2 6 2 9" xfId="16311"/>
    <cellStyle name="Обычный 2 2 2 3 3 3 2 6 3" xfId="16312"/>
    <cellStyle name="Обычный 2 2 2 3 3 3 2 6 3 2" xfId="16313"/>
    <cellStyle name="Обычный 2 2 2 3 3 3 2 6 3 3" xfId="16314"/>
    <cellStyle name="Обычный 2 2 2 3 3 3 2 6 3 4" xfId="16315"/>
    <cellStyle name="Обычный 2 2 2 3 3 3 2 6 3 5" xfId="16316"/>
    <cellStyle name="Обычный 2 2 2 3 3 3 2 6 3 6" xfId="16317"/>
    <cellStyle name="Обычный 2 2 2 3 3 3 2 6 3 7" xfId="16318"/>
    <cellStyle name="Обычный 2 2 2 3 3 3 2 6 3 8" xfId="16319"/>
    <cellStyle name="Обычный 2 2 2 3 3 3 2 6 4" xfId="16320"/>
    <cellStyle name="Обычный 2 2 2 3 3 3 2 6 4 2" xfId="16321"/>
    <cellStyle name="Обычный 2 2 2 3 3 3 2 6 4 3" xfId="16322"/>
    <cellStyle name="Обычный 2 2 2 3 3 3 2 6 4 4" xfId="16323"/>
    <cellStyle name="Обычный 2 2 2 3 3 3 2 6 4 5" xfId="16324"/>
    <cellStyle name="Обычный 2 2 2 3 3 3 2 6 4 6" xfId="16325"/>
    <cellStyle name="Обычный 2 2 2 3 3 3 2 6 4 7" xfId="16326"/>
    <cellStyle name="Обычный 2 2 2 3 3 3 2 6 4 8" xfId="16327"/>
    <cellStyle name="Обычный 2 2 2 3 3 3 2 6 5" xfId="16328"/>
    <cellStyle name="Обычный 2 2 2 3 3 3 2 6 5 2" xfId="16329"/>
    <cellStyle name="Обычный 2 2 2 3 3 3 2 6 5 3" xfId="16330"/>
    <cellStyle name="Обычный 2 2 2 3 3 3 2 6 5 4" xfId="16331"/>
    <cellStyle name="Обычный 2 2 2 3 3 3 2 6 5 5" xfId="16332"/>
    <cellStyle name="Обычный 2 2 2 3 3 3 2 6 5 6" xfId="16333"/>
    <cellStyle name="Обычный 2 2 2 3 3 3 2 6 5 7" xfId="16334"/>
    <cellStyle name="Обычный 2 2 2 3 3 3 2 6 5 8" xfId="16335"/>
    <cellStyle name="Обычный 2 2 2 3 3 3 2 6 6" xfId="16336"/>
    <cellStyle name="Обычный 2 2 2 3 3 3 2 6 6 2" xfId="16337"/>
    <cellStyle name="Обычный 2 2 2 3 3 3 2 6 6 3" xfId="16338"/>
    <cellStyle name="Обычный 2 2 2 3 3 3 2 6 6 4" xfId="16339"/>
    <cellStyle name="Обычный 2 2 2 3 3 3 2 6 6 5" xfId="16340"/>
    <cellStyle name="Обычный 2 2 2 3 3 3 2 6 6 6" xfId="16341"/>
    <cellStyle name="Обычный 2 2 2 3 3 3 2 6 6 7" xfId="16342"/>
    <cellStyle name="Обычный 2 2 2 3 3 3 2 6 6 8" xfId="16343"/>
    <cellStyle name="Обычный 2 2 2 3 3 3 2 6 7" xfId="16344"/>
    <cellStyle name="Обычный 2 2 2 3 3 3 2 6 7 2" xfId="16345"/>
    <cellStyle name="Обычный 2 2 2 3 3 3 2 6 7 3" xfId="16346"/>
    <cellStyle name="Обычный 2 2 2 3 3 3 2 6 7 4" xfId="16347"/>
    <cellStyle name="Обычный 2 2 2 3 3 3 2 6 7 5" xfId="16348"/>
    <cellStyle name="Обычный 2 2 2 3 3 3 2 6 7 6" xfId="16349"/>
    <cellStyle name="Обычный 2 2 2 3 3 3 2 6 7 7" xfId="16350"/>
    <cellStyle name="Обычный 2 2 2 3 3 3 2 6 7 8" xfId="16351"/>
    <cellStyle name="Обычный 2 2 2 3 3 3 2 6 8" xfId="16352"/>
    <cellStyle name="Обычный 2 2 2 3 3 3 2 6 8 2" xfId="16353"/>
    <cellStyle name="Обычный 2 2 2 3 3 3 2 6 8 3" xfId="16354"/>
    <cellStyle name="Обычный 2 2 2 3 3 3 2 6 8 4" xfId="16355"/>
    <cellStyle name="Обычный 2 2 2 3 3 3 2 6 8 5" xfId="16356"/>
    <cellStyle name="Обычный 2 2 2 3 3 3 2 6 8 6" xfId="16357"/>
    <cellStyle name="Обычный 2 2 2 3 3 3 2 6 8 7" xfId="16358"/>
    <cellStyle name="Обычный 2 2 2 3 3 3 2 6 8 8" xfId="16359"/>
    <cellStyle name="Обычный 2 2 2 3 3 3 2 6 9" xfId="16360"/>
    <cellStyle name="Обычный 2 2 2 3 3 3 2 7" xfId="16361"/>
    <cellStyle name="Обычный 2 2 2 3 3 3 2 7 10" xfId="16362"/>
    <cellStyle name="Обычный 2 2 2 3 3 3 2 7 11" xfId="16363"/>
    <cellStyle name="Обычный 2 2 2 3 3 3 2 7 12" xfId="16364"/>
    <cellStyle name="Обычный 2 2 2 3 3 3 2 7 13" xfId="16365"/>
    <cellStyle name="Обычный 2 2 2 3 3 3 2 7 14" xfId="16366"/>
    <cellStyle name="Обычный 2 2 2 3 3 3 2 7 15" xfId="16367"/>
    <cellStyle name="Обычный 2 2 2 3 3 3 2 7 16" xfId="16368"/>
    <cellStyle name="Обычный 2 2 2 3 3 3 2 7 17" xfId="16369"/>
    <cellStyle name="Обычный 2 2 2 3 3 3 2 7 18" xfId="16370"/>
    <cellStyle name="Обычный 2 2 2 3 3 3 2 7 19" xfId="16371"/>
    <cellStyle name="Обычный 2 2 2 3 3 3 2 7 2" xfId="16372"/>
    <cellStyle name="Обычный 2 2 2 3 3 3 2 7 2 2" xfId="16373"/>
    <cellStyle name="Обычный 2 2 2 3 3 3 2 7 2 3" xfId="16374"/>
    <cellStyle name="Обычный 2 2 2 3 3 3 2 7 2 4" xfId="16375"/>
    <cellStyle name="Обычный 2 2 2 3 3 3 2 7 2 5" xfId="16376"/>
    <cellStyle name="Обычный 2 2 2 3 3 3 2 7 2 6" xfId="16377"/>
    <cellStyle name="Обычный 2 2 2 3 3 3 2 7 2 7" xfId="16378"/>
    <cellStyle name="Обычный 2 2 2 3 3 3 2 7 2 8" xfId="16379"/>
    <cellStyle name="Обычный 2 2 2 3 3 3 2 7 3" xfId="16380"/>
    <cellStyle name="Обычный 2 2 2 3 3 3 2 7 3 2" xfId="16381"/>
    <cellStyle name="Обычный 2 2 2 3 3 3 2 7 3 3" xfId="16382"/>
    <cellStyle name="Обычный 2 2 2 3 3 3 2 7 3 4" xfId="16383"/>
    <cellStyle name="Обычный 2 2 2 3 3 3 2 7 3 5" xfId="16384"/>
    <cellStyle name="Обычный 2 2 2 3 3 3 2 7 3 6" xfId="16385"/>
    <cellStyle name="Обычный 2 2 2 3 3 3 2 7 3 7" xfId="16386"/>
    <cellStyle name="Обычный 2 2 2 3 3 3 2 7 3 8" xfId="16387"/>
    <cellStyle name="Обычный 2 2 2 3 3 3 2 7 4" xfId="16388"/>
    <cellStyle name="Обычный 2 2 2 3 3 3 2 7 4 2" xfId="16389"/>
    <cellStyle name="Обычный 2 2 2 3 3 3 2 7 4 3" xfId="16390"/>
    <cellStyle name="Обычный 2 2 2 3 3 3 2 7 4 4" xfId="16391"/>
    <cellStyle name="Обычный 2 2 2 3 3 3 2 7 4 5" xfId="16392"/>
    <cellStyle name="Обычный 2 2 2 3 3 3 2 7 4 6" xfId="16393"/>
    <cellStyle name="Обычный 2 2 2 3 3 3 2 7 4 7" xfId="16394"/>
    <cellStyle name="Обычный 2 2 2 3 3 3 2 7 4 8" xfId="16395"/>
    <cellStyle name="Обычный 2 2 2 3 3 3 2 7 5" xfId="16396"/>
    <cellStyle name="Обычный 2 2 2 3 3 3 2 7 5 2" xfId="16397"/>
    <cellStyle name="Обычный 2 2 2 3 3 3 2 7 5 3" xfId="16398"/>
    <cellStyle name="Обычный 2 2 2 3 3 3 2 7 5 4" xfId="16399"/>
    <cellStyle name="Обычный 2 2 2 3 3 3 2 7 5 5" xfId="16400"/>
    <cellStyle name="Обычный 2 2 2 3 3 3 2 7 5 6" xfId="16401"/>
    <cellStyle name="Обычный 2 2 2 3 3 3 2 7 5 7" xfId="16402"/>
    <cellStyle name="Обычный 2 2 2 3 3 3 2 7 5 8" xfId="16403"/>
    <cellStyle name="Обычный 2 2 2 3 3 3 2 7 6" xfId="16404"/>
    <cellStyle name="Обычный 2 2 2 3 3 3 2 7 6 2" xfId="16405"/>
    <cellStyle name="Обычный 2 2 2 3 3 3 2 7 6 3" xfId="16406"/>
    <cellStyle name="Обычный 2 2 2 3 3 3 2 7 6 4" xfId="16407"/>
    <cellStyle name="Обычный 2 2 2 3 3 3 2 7 6 5" xfId="16408"/>
    <cellStyle name="Обычный 2 2 2 3 3 3 2 7 6 6" xfId="16409"/>
    <cellStyle name="Обычный 2 2 2 3 3 3 2 7 6 7" xfId="16410"/>
    <cellStyle name="Обычный 2 2 2 3 3 3 2 7 6 8" xfId="16411"/>
    <cellStyle name="Обычный 2 2 2 3 3 3 2 7 7" xfId="16412"/>
    <cellStyle name="Обычный 2 2 2 3 3 3 2 7 7 2" xfId="16413"/>
    <cellStyle name="Обычный 2 2 2 3 3 3 2 7 7 3" xfId="16414"/>
    <cellStyle name="Обычный 2 2 2 3 3 3 2 7 7 4" xfId="16415"/>
    <cellStyle name="Обычный 2 2 2 3 3 3 2 7 7 5" xfId="16416"/>
    <cellStyle name="Обычный 2 2 2 3 3 3 2 7 7 6" xfId="16417"/>
    <cellStyle name="Обычный 2 2 2 3 3 3 2 7 7 7" xfId="16418"/>
    <cellStyle name="Обычный 2 2 2 3 3 3 2 7 7 8" xfId="16419"/>
    <cellStyle name="Обычный 2 2 2 3 3 3 2 7 8" xfId="16420"/>
    <cellStyle name="Обычный 2 2 2 3 3 3 2 7 8 2" xfId="16421"/>
    <cellStyle name="Обычный 2 2 2 3 3 3 2 7 8 3" xfId="16422"/>
    <cellStyle name="Обычный 2 2 2 3 3 3 2 7 8 4" xfId="16423"/>
    <cellStyle name="Обычный 2 2 2 3 3 3 2 7 8 5" xfId="16424"/>
    <cellStyle name="Обычный 2 2 2 3 3 3 2 7 8 6" xfId="16425"/>
    <cellStyle name="Обычный 2 2 2 3 3 3 2 7 8 7" xfId="16426"/>
    <cellStyle name="Обычный 2 2 2 3 3 3 2 7 8 8" xfId="16427"/>
    <cellStyle name="Обычный 2 2 2 3 3 3 2 7 9" xfId="16428"/>
    <cellStyle name="Обычный 2 2 2 3 3 3 2 8" xfId="16429"/>
    <cellStyle name="Обычный 2 2 2 3 3 3 2 8 2" xfId="16430"/>
    <cellStyle name="Обычный 2 2 2 3 3 3 2 8 3" xfId="16431"/>
    <cellStyle name="Обычный 2 2 2 3 3 3 2 8 4" xfId="16432"/>
    <cellStyle name="Обычный 2 2 2 3 3 3 2 8 5" xfId="16433"/>
    <cellStyle name="Обычный 2 2 2 3 3 3 2 8 6" xfId="16434"/>
    <cellStyle name="Обычный 2 2 2 3 3 3 2 8 7" xfId="16435"/>
    <cellStyle name="Обычный 2 2 2 3 3 3 2 8 8" xfId="16436"/>
    <cellStyle name="Обычный 2 2 2 3 3 3 2 8 9" xfId="16437"/>
    <cellStyle name="Обычный 2 2 2 3 3 3 2 9" xfId="16438"/>
    <cellStyle name="Обычный 2 2 2 3 3 3 2 9 2" xfId="16439"/>
    <cellStyle name="Обычный 2 2 2 3 3 3 2 9 3" xfId="16440"/>
    <cellStyle name="Обычный 2 2 2 3 3 3 2 9 4" xfId="16441"/>
    <cellStyle name="Обычный 2 2 2 3 3 3 2 9 5" xfId="16442"/>
    <cellStyle name="Обычный 2 2 2 3 3 3 2 9 6" xfId="16443"/>
    <cellStyle name="Обычный 2 2 2 3 3 3 2 9 7" xfId="16444"/>
    <cellStyle name="Обычный 2 2 2 3 3 3 2 9 8" xfId="16445"/>
    <cellStyle name="Обычный 2 2 2 3 3 3 20" xfId="16446"/>
    <cellStyle name="Обычный 2 2 2 3 3 3 21" xfId="16447"/>
    <cellStyle name="Обычный 2 2 2 3 3 3 22" xfId="16448"/>
    <cellStyle name="Обычный 2 2 2 3 3 3 23" xfId="16449"/>
    <cellStyle name="Обычный 2 2 2 3 3 3 24" xfId="16450"/>
    <cellStyle name="Обычный 2 2 2 3 3 3 3" xfId="16451"/>
    <cellStyle name="Обычный 2 2 2 3 3 3 3 10" xfId="16452"/>
    <cellStyle name="Обычный 2 2 2 3 3 3 3 11" xfId="16453"/>
    <cellStyle name="Обычный 2 2 2 3 3 3 3 12" xfId="16454"/>
    <cellStyle name="Обычный 2 2 2 3 3 3 3 13" xfId="16455"/>
    <cellStyle name="Обычный 2 2 2 3 3 3 3 14" xfId="16456"/>
    <cellStyle name="Обычный 2 2 2 3 3 3 3 15" xfId="16457"/>
    <cellStyle name="Обычный 2 2 2 3 3 3 3 16" xfId="16458"/>
    <cellStyle name="Обычный 2 2 2 3 3 3 3 17" xfId="16459"/>
    <cellStyle name="Обычный 2 2 2 3 3 3 3 18" xfId="16460"/>
    <cellStyle name="Обычный 2 2 2 3 3 3 3 19" xfId="16461"/>
    <cellStyle name="Обычный 2 2 2 3 3 3 3 2" xfId="16462"/>
    <cellStyle name="Обычный 2 2 2 3 3 3 3 2 2" xfId="16463"/>
    <cellStyle name="Обычный 2 2 2 3 3 3 3 2 3" xfId="16464"/>
    <cellStyle name="Обычный 2 2 2 3 3 3 3 2 4" xfId="16465"/>
    <cellStyle name="Обычный 2 2 2 3 3 3 3 2 5" xfId="16466"/>
    <cellStyle name="Обычный 2 2 2 3 3 3 3 2 6" xfId="16467"/>
    <cellStyle name="Обычный 2 2 2 3 3 3 3 2 7" xfId="16468"/>
    <cellStyle name="Обычный 2 2 2 3 3 3 3 2 8" xfId="16469"/>
    <cellStyle name="Обычный 2 2 2 3 3 3 3 2 9" xfId="16470"/>
    <cellStyle name="Обычный 2 2 2 3 3 3 3 3" xfId="16471"/>
    <cellStyle name="Обычный 2 2 2 3 3 3 3 3 2" xfId="16472"/>
    <cellStyle name="Обычный 2 2 2 3 3 3 3 3 3" xfId="16473"/>
    <cellStyle name="Обычный 2 2 2 3 3 3 3 3 4" xfId="16474"/>
    <cellStyle name="Обычный 2 2 2 3 3 3 3 3 5" xfId="16475"/>
    <cellStyle name="Обычный 2 2 2 3 3 3 3 3 6" xfId="16476"/>
    <cellStyle name="Обычный 2 2 2 3 3 3 3 3 7" xfId="16477"/>
    <cellStyle name="Обычный 2 2 2 3 3 3 3 3 8" xfId="16478"/>
    <cellStyle name="Обычный 2 2 2 3 3 3 3 4" xfId="16479"/>
    <cellStyle name="Обычный 2 2 2 3 3 3 3 4 2" xfId="16480"/>
    <cellStyle name="Обычный 2 2 2 3 3 3 3 4 3" xfId="16481"/>
    <cellStyle name="Обычный 2 2 2 3 3 3 3 4 4" xfId="16482"/>
    <cellStyle name="Обычный 2 2 2 3 3 3 3 4 5" xfId="16483"/>
    <cellStyle name="Обычный 2 2 2 3 3 3 3 4 6" xfId="16484"/>
    <cellStyle name="Обычный 2 2 2 3 3 3 3 4 7" xfId="16485"/>
    <cellStyle name="Обычный 2 2 2 3 3 3 3 4 8" xfId="16486"/>
    <cellStyle name="Обычный 2 2 2 3 3 3 3 5" xfId="16487"/>
    <cellStyle name="Обычный 2 2 2 3 3 3 3 5 2" xfId="16488"/>
    <cellStyle name="Обычный 2 2 2 3 3 3 3 5 3" xfId="16489"/>
    <cellStyle name="Обычный 2 2 2 3 3 3 3 5 4" xfId="16490"/>
    <cellStyle name="Обычный 2 2 2 3 3 3 3 5 5" xfId="16491"/>
    <cellStyle name="Обычный 2 2 2 3 3 3 3 5 6" xfId="16492"/>
    <cellStyle name="Обычный 2 2 2 3 3 3 3 5 7" xfId="16493"/>
    <cellStyle name="Обычный 2 2 2 3 3 3 3 5 8" xfId="16494"/>
    <cellStyle name="Обычный 2 2 2 3 3 3 3 6" xfId="16495"/>
    <cellStyle name="Обычный 2 2 2 3 3 3 3 6 2" xfId="16496"/>
    <cellStyle name="Обычный 2 2 2 3 3 3 3 6 3" xfId="16497"/>
    <cellStyle name="Обычный 2 2 2 3 3 3 3 6 4" xfId="16498"/>
    <cellStyle name="Обычный 2 2 2 3 3 3 3 6 5" xfId="16499"/>
    <cellStyle name="Обычный 2 2 2 3 3 3 3 6 6" xfId="16500"/>
    <cellStyle name="Обычный 2 2 2 3 3 3 3 6 7" xfId="16501"/>
    <cellStyle name="Обычный 2 2 2 3 3 3 3 6 8" xfId="16502"/>
    <cellStyle name="Обычный 2 2 2 3 3 3 3 7" xfId="16503"/>
    <cellStyle name="Обычный 2 2 2 3 3 3 3 7 2" xfId="16504"/>
    <cellStyle name="Обычный 2 2 2 3 3 3 3 7 3" xfId="16505"/>
    <cellStyle name="Обычный 2 2 2 3 3 3 3 7 4" xfId="16506"/>
    <cellStyle name="Обычный 2 2 2 3 3 3 3 7 5" xfId="16507"/>
    <cellStyle name="Обычный 2 2 2 3 3 3 3 7 6" xfId="16508"/>
    <cellStyle name="Обычный 2 2 2 3 3 3 3 7 7" xfId="16509"/>
    <cellStyle name="Обычный 2 2 2 3 3 3 3 7 8" xfId="16510"/>
    <cellStyle name="Обычный 2 2 2 3 3 3 3 8" xfId="16511"/>
    <cellStyle name="Обычный 2 2 2 3 3 3 3 8 2" xfId="16512"/>
    <cellStyle name="Обычный 2 2 2 3 3 3 3 8 3" xfId="16513"/>
    <cellStyle name="Обычный 2 2 2 3 3 3 3 8 4" xfId="16514"/>
    <cellStyle name="Обычный 2 2 2 3 3 3 3 8 5" xfId="16515"/>
    <cellStyle name="Обычный 2 2 2 3 3 3 3 8 6" xfId="16516"/>
    <cellStyle name="Обычный 2 2 2 3 3 3 3 8 7" xfId="16517"/>
    <cellStyle name="Обычный 2 2 2 3 3 3 3 8 8" xfId="16518"/>
    <cellStyle name="Обычный 2 2 2 3 3 3 3 9" xfId="16519"/>
    <cellStyle name="Обычный 2 2 2 3 3 3 4" xfId="16520"/>
    <cellStyle name="Обычный 2 2 2 3 3 3 4 10" xfId="16521"/>
    <cellStyle name="Обычный 2 2 2 3 3 3 4 11" xfId="16522"/>
    <cellStyle name="Обычный 2 2 2 3 3 3 4 12" xfId="16523"/>
    <cellStyle name="Обычный 2 2 2 3 3 3 4 13" xfId="16524"/>
    <cellStyle name="Обычный 2 2 2 3 3 3 4 14" xfId="16525"/>
    <cellStyle name="Обычный 2 2 2 3 3 3 4 15" xfId="16526"/>
    <cellStyle name="Обычный 2 2 2 3 3 3 4 16" xfId="16527"/>
    <cellStyle name="Обычный 2 2 2 3 3 3 4 17" xfId="16528"/>
    <cellStyle name="Обычный 2 2 2 3 3 3 4 18" xfId="16529"/>
    <cellStyle name="Обычный 2 2 2 3 3 3 4 19" xfId="16530"/>
    <cellStyle name="Обычный 2 2 2 3 3 3 4 2" xfId="16531"/>
    <cellStyle name="Обычный 2 2 2 3 3 3 4 2 2" xfId="16532"/>
    <cellStyle name="Обычный 2 2 2 3 3 3 4 2 3" xfId="16533"/>
    <cellStyle name="Обычный 2 2 2 3 3 3 4 2 4" xfId="16534"/>
    <cellStyle name="Обычный 2 2 2 3 3 3 4 2 5" xfId="16535"/>
    <cellStyle name="Обычный 2 2 2 3 3 3 4 2 6" xfId="16536"/>
    <cellStyle name="Обычный 2 2 2 3 3 3 4 2 7" xfId="16537"/>
    <cellStyle name="Обычный 2 2 2 3 3 3 4 2 8" xfId="16538"/>
    <cellStyle name="Обычный 2 2 2 3 3 3 4 3" xfId="16539"/>
    <cellStyle name="Обычный 2 2 2 3 3 3 4 3 2" xfId="16540"/>
    <cellStyle name="Обычный 2 2 2 3 3 3 4 3 3" xfId="16541"/>
    <cellStyle name="Обычный 2 2 2 3 3 3 4 3 4" xfId="16542"/>
    <cellStyle name="Обычный 2 2 2 3 3 3 4 3 5" xfId="16543"/>
    <cellStyle name="Обычный 2 2 2 3 3 3 4 3 6" xfId="16544"/>
    <cellStyle name="Обычный 2 2 2 3 3 3 4 3 7" xfId="16545"/>
    <cellStyle name="Обычный 2 2 2 3 3 3 4 3 8" xfId="16546"/>
    <cellStyle name="Обычный 2 2 2 3 3 3 4 4" xfId="16547"/>
    <cellStyle name="Обычный 2 2 2 3 3 3 4 4 2" xfId="16548"/>
    <cellStyle name="Обычный 2 2 2 3 3 3 4 4 3" xfId="16549"/>
    <cellStyle name="Обычный 2 2 2 3 3 3 4 4 4" xfId="16550"/>
    <cellStyle name="Обычный 2 2 2 3 3 3 4 4 5" xfId="16551"/>
    <cellStyle name="Обычный 2 2 2 3 3 3 4 4 6" xfId="16552"/>
    <cellStyle name="Обычный 2 2 2 3 3 3 4 4 7" xfId="16553"/>
    <cellStyle name="Обычный 2 2 2 3 3 3 4 4 8" xfId="16554"/>
    <cellStyle name="Обычный 2 2 2 3 3 3 4 5" xfId="16555"/>
    <cellStyle name="Обычный 2 2 2 3 3 3 4 5 2" xfId="16556"/>
    <cellStyle name="Обычный 2 2 2 3 3 3 4 5 3" xfId="16557"/>
    <cellStyle name="Обычный 2 2 2 3 3 3 4 5 4" xfId="16558"/>
    <cellStyle name="Обычный 2 2 2 3 3 3 4 5 5" xfId="16559"/>
    <cellStyle name="Обычный 2 2 2 3 3 3 4 5 6" xfId="16560"/>
    <cellStyle name="Обычный 2 2 2 3 3 3 4 5 7" xfId="16561"/>
    <cellStyle name="Обычный 2 2 2 3 3 3 4 5 8" xfId="16562"/>
    <cellStyle name="Обычный 2 2 2 3 3 3 4 6" xfId="16563"/>
    <cellStyle name="Обычный 2 2 2 3 3 3 4 6 2" xfId="16564"/>
    <cellStyle name="Обычный 2 2 2 3 3 3 4 6 3" xfId="16565"/>
    <cellStyle name="Обычный 2 2 2 3 3 3 4 6 4" xfId="16566"/>
    <cellStyle name="Обычный 2 2 2 3 3 3 4 6 5" xfId="16567"/>
    <cellStyle name="Обычный 2 2 2 3 3 3 4 6 6" xfId="16568"/>
    <cellStyle name="Обычный 2 2 2 3 3 3 4 6 7" xfId="16569"/>
    <cellStyle name="Обычный 2 2 2 3 3 3 4 6 8" xfId="16570"/>
    <cellStyle name="Обычный 2 2 2 3 3 3 4 7" xfId="16571"/>
    <cellStyle name="Обычный 2 2 2 3 3 3 4 7 2" xfId="16572"/>
    <cellStyle name="Обычный 2 2 2 3 3 3 4 7 3" xfId="16573"/>
    <cellStyle name="Обычный 2 2 2 3 3 3 4 7 4" xfId="16574"/>
    <cellStyle name="Обычный 2 2 2 3 3 3 4 7 5" xfId="16575"/>
    <cellStyle name="Обычный 2 2 2 3 3 3 4 7 6" xfId="16576"/>
    <cellStyle name="Обычный 2 2 2 3 3 3 4 7 7" xfId="16577"/>
    <cellStyle name="Обычный 2 2 2 3 3 3 4 7 8" xfId="16578"/>
    <cellStyle name="Обычный 2 2 2 3 3 3 4 8" xfId="16579"/>
    <cellStyle name="Обычный 2 2 2 3 3 3 4 8 2" xfId="16580"/>
    <cellStyle name="Обычный 2 2 2 3 3 3 4 8 3" xfId="16581"/>
    <cellStyle name="Обычный 2 2 2 3 3 3 4 8 4" xfId="16582"/>
    <cellStyle name="Обычный 2 2 2 3 3 3 4 8 5" xfId="16583"/>
    <cellStyle name="Обычный 2 2 2 3 3 3 4 8 6" xfId="16584"/>
    <cellStyle name="Обычный 2 2 2 3 3 3 4 8 7" xfId="16585"/>
    <cellStyle name="Обычный 2 2 2 3 3 3 4 8 8" xfId="16586"/>
    <cellStyle name="Обычный 2 2 2 3 3 3 4 9" xfId="16587"/>
    <cellStyle name="Обычный 2 2 2 3 3 3 5" xfId="16588"/>
    <cellStyle name="Обычный 2 2 2 3 3 3 5 2" xfId="16589"/>
    <cellStyle name="Обычный 2 2 2 3 3 3 5 3" xfId="16590"/>
    <cellStyle name="Обычный 2 2 2 3 3 3 5 4" xfId="16591"/>
    <cellStyle name="Обычный 2 2 2 3 3 3 5 5" xfId="16592"/>
    <cellStyle name="Обычный 2 2 2 3 3 3 5 6" xfId="16593"/>
    <cellStyle name="Обычный 2 2 2 3 3 3 5 7" xfId="16594"/>
    <cellStyle name="Обычный 2 2 2 3 3 3 5 8" xfId="16595"/>
    <cellStyle name="Обычный 2 2 2 3 3 3 5 9" xfId="16596"/>
    <cellStyle name="Обычный 2 2 2 3 3 3 6" xfId="16597"/>
    <cellStyle name="Обычный 2 2 2 3 3 3 6 2" xfId="16598"/>
    <cellStyle name="Обычный 2 2 2 3 3 3 6 3" xfId="16599"/>
    <cellStyle name="Обычный 2 2 2 3 3 3 6 4" xfId="16600"/>
    <cellStyle name="Обычный 2 2 2 3 3 3 6 5" xfId="16601"/>
    <cellStyle name="Обычный 2 2 2 3 3 3 6 6" xfId="16602"/>
    <cellStyle name="Обычный 2 2 2 3 3 3 6 7" xfId="16603"/>
    <cellStyle name="Обычный 2 2 2 3 3 3 6 8" xfId="16604"/>
    <cellStyle name="Обычный 2 2 2 3 3 3 7" xfId="16605"/>
    <cellStyle name="Обычный 2 2 2 3 3 3 7 2" xfId="16606"/>
    <cellStyle name="Обычный 2 2 2 3 3 3 7 3" xfId="16607"/>
    <cellStyle name="Обычный 2 2 2 3 3 3 7 4" xfId="16608"/>
    <cellStyle name="Обычный 2 2 2 3 3 3 7 5" xfId="16609"/>
    <cellStyle name="Обычный 2 2 2 3 3 3 7 6" xfId="16610"/>
    <cellStyle name="Обычный 2 2 2 3 3 3 7 7" xfId="16611"/>
    <cellStyle name="Обычный 2 2 2 3 3 3 7 8" xfId="16612"/>
    <cellStyle name="Обычный 2 2 2 3 3 3 8" xfId="16613"/>
    <cellStyle name="Обычный 2 2 2 3 3 3 8 2" xfId="16614"/>
    <cellStyle name="Обычный 2 2 2 3 3 3 8 3" xfId="16615"/>
    <cellStyle name="Обычный 2 2 2 3 3 3 8 4" xfId="16616"/>
    <cellStyle name="Обычный 2 2 2 3 3 3 8 5" xfId="16617"/>
    <cellStyle name="Обычный 2 2 2 3 3 3 8 6" xfId="16618"/>
    <cellStyle name="Обычный 2 2 2 3 3 3 8 7" xfId="16619"/>
    <cellStyle name="Обычный 2 2 2 3 3 3 8 8" xfId="16620"/>
    <cellStyle name="Обычный 2 2 2 3 3 3 9" xfId="16621"/>
    <cellStyle name="Обычный 2 2 2 3 3 3 9 2" xfId="16622"/>
    <cellStyle name="Обычный 2 2 2 3 3 3 9 3" xfId="16623"/>
    <cellStyle name="Обычный 2 2 2 3 3 3 9 4" xfId="16624"/>
    <cellStyle name="Обычный 2 2 2 3 3 3 9 5" xfId="16625"/>
    <cellStyle name="Обычный 2 2 2 3 3 3 9 6" xfId="16626"/>
    <cellStyle name="Обычный 2 2 2 3 3 3 9 7" xfId="16627"/>
    <cellStyle name="Обычный 2 2 2 3 3 3 9 8" xfId="16628"/>
    <cellStyle name="Обычный 2 2 2 3 3 4" xfId="16629"/>
    <cellStyle name="Обычный 2 2 2 3 3 4 10" xfId="16630"/>
    <cellStyle name="Обычный 2 2 2 3 3 4 11" xfId="16631"/>
    <cellStyle name="Обычный 2 2 2 3 3 4 12" xfId="16632"/>
    <cellStyle name="Обычный 2 2 2 3 3 4 13" xfId="16633"/>
    <cellStyle name="Обычный 2 2 2 3 3 4 14" xfId="16634"/>
    <cellStyle name="Обычный 2 2 2 3 3 4 15" xfId="16635"/>
    <cellStyle name="Обычный 2 2 2 3 3 4 16" xfId="16636"/>
    <cellStyle name="Обычный 2 2 2 3 3 4 17" xfId="16637"/>
    <cellStyle name="Обычный 2 2 2 3 3 4 18" xfId="16638"/>
    <cellStyle name="Обычный 2 2 2 3 3 4 19" xfId="16639"/>
    <cellStyle name="Обычный 2 2 2 3 3 4 2" xfId="16640"/>
    <cellStyle name="Обычный 2 2 2 3 3 4 2 2" xfId="16641"/>
    <cellStyle name="Обычный 2 2 2 3 3 4 2 3" xfId="16642"/>
    <cellStyle name="Обычный 2 2 2 3 3 4 2 4" xfId="16643"/>
    <cellStyle name="Обычный 2 2 2 3 3 4 2 5" xfId="16644"/>
    <cellStyle name="Обычный 2 2 2 3 3 4 2 6" xfId="16645"/>
    <cellStyle name="Обычный 2 2 2 3 3 4 2 7" xfId="16646"/>
    <cellStyle name="Обычный 2 2 2 3 3 4 2 8" xfId="16647"/>
    <cellStyle name="Обычный 2 2 2 3 3 4 2 9" xfId="16648"/>
    <cellStyle name="Обычный 2 2 2 3 3 4 3" xfId="16649"/>
    <cellStyle name="Обычный 2 2 2 3 3 4 3 2" xfId="16650"/>
    <cellStyle name="Обычный 2 2 2 3 3 4 3 3" xfId="16651"/>
    <cellStyle name="Обычный 2 2 2 3 3 4 3 4" xfId="16652"/>
    <cellStyle name="Обычный 2 2 2 3 3 4 3 5" xfId="16653"/>
    <cellStyle name="Обычный 2 2 2 3 3 4 3 6" xfId="16654"/>
    <cellStyle name="Обычный 2 2 2 3 3 4 3 7" xfId="16655"/>
    <cellStyle name="Обычный 2 2 2 3 3 4 3 8" xfId="16656"/>
    <cellStyle name="Обычный 2 2 2 3 3 4 4" xfId="16657"/>
    <cellStyle name="Обычный 2 2 2 3 3 4 4 2" xfId="16658"/>
    <cellStyle name="Обычный 2 2 2 3 3 4 4 3" xfId="16659"/>
    <cellStyle name="Обычный 2 2 2 3 3 4 4 4" xfId="16660"/>
    <cellStyle name="Обычный 2 2 2 3 3 4 4 5" xfId="16661"/>
    <cellStyle name="Обычный 2 2 2 3 3 4 4 6" xfId="16662"/>
    <cellStyle name="Обычный 2 2 2 3 3 4 4 7" xfId="16663"/>
    <cellStyle name="Обычный 2 2 2 3 3 4 4 8" xfId="16664"/>
    <cellStyle name="Обычный 2 2 2 3 3 4 5" xfId="16665"/>
    <cellStyle name="Обычный 2 2 2 3 3 4 5 2" xfId="16666"/>
    <cellStyle name="Обычный 2 2 2 3 3 4 5 3" xfId="16667"/>
    <cellStyle name="Обычный 2 2 2 3 3 4 5 4" xfId="16668"/>
    <cellStyle name="Обычный 2 2 2 3 3 4 5 5" xfId="16669"/>
    <cellStyle name="Обычный 2 2 2 3 3 4 5 6" xfId="16670"/>
    <cellStyle name="Обычный 2 2 2 3 3 4 5 7" xfId="16671"/>
    <cellStyle name="Обычный 2 2 2 3 3 4 5 8" xfId="16672"/>
    <cellStyle name="Обычный 2 2 2 3 3 4 6" xfId="16673"/>
    <cellStyle name="Обычный 2 2 2 3 3 4 6 2" xfId="16674"/>
    <cellStyle name="Обычный 2 2 2 3 3 4 6 3" xfId="16675"/>
    <cellStyle name="Обычный 2 2 2 3 3 4 6 4" xfId="16676"/>
    <cellStyle name="Обычный 2 2 2 3 3 4 6 5" xfId="16677"/>
    <cellStyle name="Обычный 2 2 2 3 3 4 6 6" xfId="16678"/>
    <cellStyle name="Обычный 2 2 2 3 3 4 6 7" xfId="16679"/>
    <cellStyle name="Обычный 2 2 2 3 3 4 6 8" xfId="16680"/>
    <cellStyle name="Обычный 2 2 2 3 3 4 7" xfId="16681"/>
    <cellStyle name="Обычный 2 2 2 3 3 4 7 2" xfId="16682"/>
    <cellStyle name="Обычный 2 2 2 3 3 4 7 3" xfId="16683"/>
    <cellStyle name="Обычный 2 2 2 3 3 4 7 4" xfId="16684"/>
    <cellStyle name="Обычный 2 2 2 3 3 4 7 5" xfId="16685"/>
    <cellStyle name="Обычный 2 2 2 3 3 4 7 6" xfId="16686"/>
    <cellStyle name="Обычный 2 2 2 3 3 4 7 7" xfId="16687"/>
    <cellStyle name="Обычный 2 2 2 3 3 4 7 8" xfId="16688"/>
    <cellStyle name="Обычный 2 2 2 3 3 4 8" xfId="16689"/>
    <cellStyle name="Обычный 2 2 2 3 3 4 8 2" xfId="16690"/>
    <cellStyle name="Обычный 2 2 2 3 3 4 8 3" xfId="16691"/>
    <cellStyle name="Обычный 2 2 2 3 3 4 8 4" xfId="16692"/>
    <cellStyle name="Обычный 2 2 2 3 3 4 8 5" xfId="16693"/>
    <cellStyle name="Обычный 2 2 2 3 3 4 8 6" xfId="16694"/>
    <cellStyle name="Обычный 2 2 2 3 3 4 8 7" xfId="16695"/>
    <cellStyle name="Обычный 2 2 2 3 3 4 8 8" xfId="16696"/>
    <cellStyle name="Обычный 2 2 2 3 3 4 9" xfId="16697"/>
    <cellStyle name="Обычный 2 2 2 3 3 5" xfId="16698"/>
    <cellStyle name="Обычный 2 2 2 3 3 5 10" xfId="16699"/>
    <cellStyle name="Обычный 2 2 2 3 3 5 11" xfId="16700"/>
    <cellStyle name="Обычный 2 2 2 3 3 5 12" xfId="16701"/>
    <cellStyle name="Обычный 2 2 2 3 3 5 13" xfId="16702"/>
    <cellStyle name="Обычный 2 2 2 3 3 5 14" xfId="16703"/>
    <cellStyle name="Обычный 2 2 2 3 3 5 15" xfId="16704"/>
    <cellStyle name="Обычный 2 2 2 3 3 5 16" xfId="16705"/>
    <cellStyle name="Обычный 2 2 2 3 3 5 17" xfId="16706"/>
    <cellStyle name="Обычный 2 2 2 3 3 5 18" xfId="16707"/>
    <cellStyle name="Обычный 2 2 2 3 3 5 19" xfId="16708"/>
    <cellStyle name="Обычный 2 2 2 3 3 5 2" xfId="16709"/>
    <cellStyle name="Обычный 2 2 2 3 3 5 2 2" xfId="16710"/>
    <cellStyle name="Обычный 2 2 2 3 3 5 2 3" xfId="16711"/>
    <cellStyle name="Обычный 2 2 2 3 3 5 2 4" xfId="16712"/>
    <cellStyle name="Обычный 2 2 2 3 3 5 2 5" xfId="16713"/>
    <cellStyle name="Обычный 2 2 2 3 3 5 2 6" xfId="16714"/>
    <cellStyle name="Обычный 2 2 2 3 3 5 2 7" xfId="16715"/>
    <cellStyle name="Обычный 2 2 2 3 3 5 2 8" xfId="16716"/>
    <cellStyle name="Обычный 2 2 2 3 3 5 3" xfId="16717"/>
    <cellStyle name="Обычный 2 2 2 3 3 5 3 2" xfId="16718"/>
    <cellStyle name="Обычный 2 2 2 3 3 5 3 3" xfId="16719"/>
    <cellStyle name="Обычный 2 2 2 3 3 5 3 4" xfId="16720"/>
    <cellStyle name="Обычный 2 2 2 3 3 5 3 5" xfId="16721"/>
    <cellStyle name="Обычный 2 2 2 3 3 5 3 6" xfId="16722"/>
    <cellStyle name="Обычный 2 2 2 3 3 5 3 7" xfId="16723"/>
    <cellStyle name="Обычный 2 2 2 3 3 5 3 8" xfId="16724"/>
    <cellStyle name="Обычный 2 2 2 3 3 5 4" xfId="16725"/>
    <cellStyle name="Обычный 2 2 2 3 3 5 4 2" xfId="16726"/>
    <cellStyle name="Обычный 2 2 2 3 3 5 4 3" xfId="16727"/>
    <cellStyle name="Обычный 2 2 2 3 3 5 4 4" xfId="16728"/>
    <cellStyle name="Обычный 2 2 2 3 3 5 4 5" xfId="16729"/>
    <cellStyle name="Обычный 2 2 2 3 3 5 4 6" xfId="16730"/>
    <cellStyle name="Обычный 2 2 2 3 3 5 4 7" xfId="16731"/>
    <cellStyle name="Обычный 2 2 2 3 3 5 4 8" xfId="16732"/>
    <cellStyle name="Обычный 2 2 2 3 3 5 5" xfId="16733"/>
    <cellStyle name="Обычный 2 2 2 3 3 5 5 2" xfId="16734"/>
    <cellStyle name="Обычный 2 2 2 3 3 5 5 3" xfId="16735"/>
    <cellStyle name="Обычный 2 2 2 3 3 5 5 4" xfId="16736"/>
    <cellStyle name="Обычный 2 2 2 3 3 5 5 5" xfId="16737"/>
    <cellStyle name="Обычный 2 2 2 3 3 5 5 6" xfId="16738"/>
    <cellStyle name="Обычный 2 2 2 3 3 5 5 7" xfId="16739"/>
    <cellStyle name="Обычный 2 2 2 3 3 5 5 8" xfId="16740"/>
    <cellStyle name="Обычный 2 2 2 3 3 5 6" xfId="16741"/>
    <cellStyle name="Обычный 2 2 2 3 3 5 6 2" xfId="16742"/>
    <cellStyle name="Обычный 2 2 2 3 3 5 6 3" xfId="16743"/>
    <cellStyle name="Обычный 2 2 2 3 3 5 6 4" xfId="16744"/>
    <cellStyle name="Обычный 2 2 2 3 3 5 6 5" xfId="16745"/>
    <cellStyle name="Обычный 2 2 2 3 3 5 6 6" xfId="16746"/>
    <cellStyle name="Обычный 2 2 2 3 3 5 6 7" xfId="16747"/>
    <cellStyle name="Обычный 2 2 2 3 3 5 6 8" xfId="16748"/>
    <cellStyle name="Обычный 2 2 2 3 3 5 7" xfId="16749"/>
    <cellStyle name="Обычный 2 2 2 3 3 5 7 2" xfId="16750"/>
    <cellStyle name="Обычный 2 2 2 3 3 5 7 3" xfId="16751"/>
    <cellStyle name="Обычный 2 2 2 3 3 5 7 4" xfId="16752"/>
    <cellStyle name="Обычный 2 2 2 3 3 5 7 5" xfId="16753"/>
    <cellStyle name="Обычный 2 2 2 3 3 5 7 6" xfId="16754"/>
    <cellStyle name="Обычный 2 2 2 3 3 5 7 7" xfId="16755"/>
    <cellStyle name="Обычный 2 2 2 3 3 5 7 8" xfId="16756"/>
    <cellStyle name="Обычный 2 2 2 3 3 5 8" xfId="16757"/>
    <cellStyle name="Обычный 2 2 2 3 3 5 8 2" xfId="16758"/>
    <cellStyle name="Обычный 2 2 2 3 3 5 8 3" xfId="16759"/>
    <cellStyle name="Обычный 2 2 2 3 3 5 8 4" xfId="16760"/>
    <cellStyle name="Обычный 2 2 2 3 3 5 8 5" xfId="16761"/>
    <cellStyle name="Обычный 2 2 2 3 3 5 8 6" xfId="16762"/>
    <cellStyle name="Обычный 2 2 2 3 3 5 8 7" xfId="16763"/>
    <cellStyle name="Обычный 2 2 2 3 3 5 8 8" xfId="16764"/>
    <cellStyle name="Обычный 2 2 2 3 3 5 9" xfId="16765"/>
    <cellStyle name="Обычный 2 2 2 3 3 6" xfId="16766"/>
    <cellStyle name="Обычный 2 2 2 3 3 6 2" xfId="16767"/>
    <cellStyle name="Обычный 2 2 2 3 3 6 3" xfId="16768"/>
    <cellStyle name="Обычный 2 2 2 3 3 6 4" xfId="16769"/>
    <cellStyle name="Обычный 2 2 2 3 3 6 5" xfId="16770"/>
    <cellStyle name="Обычный 2 2 2 3 3 6 6" xfId="16771"/>
    <cellStyle name="Обычный 2 2 2 3 3 6 7" xfId="16772"/>
    <cellStyle name="Обычный 2 2 2 3 3 6 8" xfId="16773"/>
    <cellStyle name="Обычный 2 2 2 3 3 6 9" xfId="16774"/>
    <cellStyle name="Обычный 2 2 2 3 3 7" xfId="16775"/>
    <cellStyle name="Обычный 2 2 2 3 3 7 2" xfId="16776"/>
    <cellStyle name="Обычный 2 2 2 3 3 7 3" xfId="16777"/>
    <cellStyle name="Обычный 2 2 2 3 3 7 4" xfId="16778"/>
    <cellStyle name="Обычный 2 2 2 3 3 7 5" xfId="16779"/>
    <cellStyle name="Обычный 2 2 2 3 3 7 6" xfId="16780"/>
    <cellStyle name="Обычный 2 2 2 3 3 7 7" xfId="16781"/>
    <cellStyle name="Обычный 2 2 2 3 3 7 8" xfId="16782"/>
    <cellStyle name="Обычный 2 2 2 3 3 8" xfId="16783"/>
    <cellStyle name="Обычный 2 2 2 3 3 8 2" xfId="16784"/>
    <cellStyle name="Обычный 2 2 2 3 3 8 3" xfId="16785"/>
    <cellStyle name="Обычный 2 2 2 3 3 8 4" xfId="16786"/>
    <cellStyle name="Обычный 2 2 2 3 3 8 5" xfId="16787"/>
    <cellStyle name="Обычный 2 2 2 3 3 8 6" xfId="16788"/>
    <cellStyle name="Обычный 2 2 2 3 3 8 7" xfId="16789"/>
    <cellStyle name="Обычный 2 2 2 3 3 8 8" xfId="16790"/>
    <cellStyle name="Обычный 2 2 2 3 3 9" xfId="16791"/>
    <cellStyle name="Обычный 2 2 2 3 3 9 2" xfId="16792"/>
    <cellStyle name="Обычный 2 2 2 3 3 9 3" xfId="16793"/>
    <cellStyle name="Обычный 2 2 2 3 3 9 4" xfId="16794"/>
    <cellStyle name="Обычный 2 2 2 3 3 9 5" xfId="16795"/>
    <cellStyle name="Обычный 2 2 2 3 3 9 6" xfId="16796"/>
    <cellStyle name="Обычный 2 2 2 3 3 9 7" xfId="16797"/>
    <cellStyle name="Обычный 2 2 2 3 3 9 8" xfId="16798"/>
    <cellStyle name="Обычный 2 2 2 3 4" xfId="16799"/>
    <cellStyle name="Обычный 2 2 2 3 4 10" xfId="16800"/>
    <cellStyle name="Обычный 2 2 2 3 4 11" xfId="16801"/>
    <cellStyle name="Обычный 2 2 2 3 4 12" xfId="16802"/>
    <cellStyle name="Обычный 2 2 2 3 4 13" xfId="16803"/>
    <cellStyle name="Обычный 2 2 2 3 4 14" xfId="16804"/>
    <cellStyle name="Обычный 2 2 2 3 4 15" xfId="16805"/>
    <cellStyle name="Обычный 2 2 2 3 4 16" xfId="16806"/>
    <cellStyle name="Обычный 2 2 2 3 4 17" xfId="16807"/>
    <cellStyle name="Обычный 2 2 2 3 4 18" xfId="16808"/>
    <cellStyle name="Обычный 2 2 2 3 4 19" xfId="16809"/>
    <cellStyle name="Обычный 2 2 2 3 4 2" xfId="16810"/>
    <cellStyle name="Обычный 2 2 2 3 4 2 2" xfId="16811"/>
    <cellStyle name="Обычный 2 2 2 3 4 2 3" xfId="16812"/>
    <cellStyle name="Обычный 2 2 2 3 4 2 4" xfId="16813"/>
    <cellStyle name="Обычный 2 2 2 3 4 2 5" xfId="16814"/>
    <cellStyle name="Обычный 2 2 2 3 4 2 6" xfId="16815"/>
    <cellStyle name="Обычный 2 2 2 3 4 2 7" xfId="16816"/>
    <cellStyle name="Обычный 2 2 2 3 4 2 8" xfId="16817"/>
    <cellStyle name="Обычный 2 2 2 3 4 2 9" xfId="16818"/>
    <cellStyle name="Обычный 2 2 2 3 4 3" xfId="16819"/>
    <cellStyle name="Обычный 2 2 2 3 4 3 2" xfId="16820"/>
    <cellStyle name="Обычный 2 2 2 3 4 3 3" xfId="16821"/>
    <cellStyle name="Обычный 2 2 2 3 4 3 4" xfId="16822"/>
    <cellStyle name="Обычный 2 2 2 3 4 3 5" xfId="16823"/>
    <cellStyle name="Обычный 2 2 2 3 4 3 6" xfId="16824"/>
    <cellStyle name="Обычный 2 2 2 3 4 3 7" xfId="16825"/>
    <cellStyle name="Обычный 2 2 2 3 4 3 8" xfId="16826"/>
    <cellStyle name="Обычный 2 2 2 3 4 4" xfId="16827"/>
    <cellStyle name="Обычный 2 2 2 3 4 4 2" xfId="16828"/>
    <cellStyle name="Обычный 2 2 2 3 4 4 3" xfId="16829"/>
    <cellStyle name="Обычный 2 2 2 3 4 4 4" xfId="16830"/>
    <cellStyle name="Обычный 2 2 2 3 4 4 5" xfId="16831"/>
    <cellStyle name="Обычный 2 2 2 3 4 4 6" xfId="16832"/>
    <cellStyle name="Обычный 2 2 2 3 4 4 7" xfId="16833"/>
    <cellStyle name="Обычный 2 2 2 3 4 4 8" xfId="16834"/>
    <cellStyle name="Обычный 2 2 2 3 4 5" xfId="16835"/>
    <cellStyle name="Обычный 2 2 2 3 4 5 2" xfId="16836"/>
    <cellStyle name="Обычный 2 2 2 3 4 5 3" xfId="16837"/>
    <cellStyle name="Обычный 2 2 2 3 4 5 4" xfId="16838"/>
    <cellStyle name="Обычный 2 2 2 3 4 5 5" xfId="16839"/>
    <cellStyle name="Обычный 2 2 2 3 4 5 6" xfId="16840"/>
    <cellStyle name="Обычный 2 2 2 3 4 5 7" xfId="16841"/>
    <cellStyle name="Обычный 2 2 2 3 4 5 8" xfId="16842"/>
    <cellStyle name="Обычный 2 2 2 3 4 6" xfId="16843"/>
    <cellStyle name="Обычный 2 2 2 3 4 6 2" xfId="16844"/>
    <cellStyle name="Обычный 2 2 2 3 4 6 3" xfId="16845"/>
    <cellStyle name="Обычный 2 2 2 3 4 6 4" xfId="16846"/>
    <cellStyle name="Обычный 2 2 2 3 4 6 5" xfId="16847"/>
    <cellStyle name="Обычный 2 2 2 3 4 6 6" xfId="16848"/>
    <cellStyle name="Обычный 2 2 2 3 4 6 7" xfId="16849"/>
    <cellStyle name="Обычный 2 2 2 3 4 6 8" xfId="16850"/>
    <cellStyle name="Обычный 2 2 2 3 4 7" xfId="16851"/>
    <cellStyle name="Обычный 2 2 2 3 4 7 2" xfId="16852"/>
    <cellStyle name="Обычный 2 2 2 3 4 7 3" xfId="16853"/>
    <cellStyle name="Обычный 2 2 2 3 4 7 4" xfId="16854"/>
    <cellStyle name="Обычный 2 2 2 3 4 7 5" xfId="16855"/>
    <cellStyle name="Обычный 2 2 2 3 4 7 6" xfId="16856"/>
    <cellStyle name="Обычный 2 2 2 3 4 7 7" xfId="16857"/>
    <cellStyle name="Обычный 2 2 2 3 4 7 8" xfId="16858"/>
    <cellStyle name="Обычный 2 2 2 3 4 8" xfId="16859"/>
    <cellStyle name="Обычный 2 2 2 3 4 8 2" xfId="16860"/>
    <cellStyle name="Обычный 2 2 2 3 4 8 3" xfId="16861"/>
    <cellStyle name="Обычный 2 2 2 3 4 8 4" xfId="16862"/>
    <cellStyle name="Обычный 2 2 2 3 4 8 5" xfId="16863"/>
    <cellStyle name="Обычный 2 2 2 3 4 8 6" xfId="16864"/>
    <cellStyle name="Обычный 2 2 2 3 4 8 7" xfId="16865"/>
    <cellStyle name="Обычный 2 2 2 3 4 8 8" xfId="16866"/>
    <cellStyle name="Обычный 2 2 2 3 4 9" xfId="16867"/>
    <cellStyle name="Обычный 2 2 2 3 5" xfId="16868"/>
    <cellStyle name="Обычный 2 2 2 3 5 10" xfId="16869"/>
    <cellStyle name="Обычный 2 2 2 3 5 11" xfId="16870"/>
    <cellStyle name="Обычный 2 2 2 3 5 12" xfId="16871"/>
    <cellStyle name="Обычный 2 2 2 3 5 13" xfId="16872"/>
    <cellStyle name="Обычный 2 2 2 3 5 14" xfId="16873"/>
    <cellStyle name="Обычный 2 2 2 3 5 15" xfId="16874"/>
    <cellStyle name="Обычный 2 2 2 3 5 16" xfId="16875"/>
    <cellStyle name="Обычный 2 2 2 3 5 17" xfId="16876"/>
    <cellStyle name="Обычный 2 2 2 3 5 18" xfId="16877"/>
    <cellStyle name="Обычный 2 2 2 3 5 19" xfId="16878"/>
    <cellStyle name="Обычный 2 2 2 3 5 2" xfId="16879"/>
    <cellStyle name="Обычный 2 2 2 3 5 2 2" xfId="16880"/>
    <cellStyle name="Обычный 2 2 2 3 5 2 3" xfId="16881"/>
    <cellStyle name="Обычный 2 2 2 3 5 2 4" xfId="16882"/>
    <cellStyle name="Обычный 2 2 2 3 5 2 5" xfId="16883"/>
    <cellStyle name="Обычный 2 2 2 3 5 2 6" xfId="16884"/>
    <cellStyle name="Обычный 2 2 2 3 5 2 7" xfId="16885"/>
    <cellStyle name="Обычный 2 2 2 3 5 2 8" xfId="16886"/>
    <cellStyle name="Обычный 2 2 2 3 5 3" xfId="16887"/>
    <cellStyle name="Обычный 2 2 2 3 5 3 2" xfId="16888"/>
    <cellStyle name="Обычный 2 2 2 3 5 3 3" xfId="16889"/>
    <cellStyle name="Обычный 2 2 2 3 5 3 4" xfId="16890"/>
    <cellStyle name="Обычный 2 2 2 3 5 3 5" xfId="16891"/>
    <cellStyle name="Обычный 2 2 2 3 5 3 6" xfId="16892"/>
    <cellStyle name="Обычный 2 2 2 3 5 3 7" xfId="16893"/>
    <cellStyle name="Обычный 2 2 2 3 5 3 8" xfId="16894"/>
    <cellStyle name="Обычный 2 2 2 3 5 4" xfId="16895"/>
    <cellStyle name="Обычный 2 2 2 3 5 4 2" xfId="16896"/>
    <cellStyle name="Обычный 2 2 2 3 5 4 3" xfId="16897"/>
    <cellStyle name="Обычный 2 2 2 3 5 4 4" xfId="16898"/>
    <cellStyle name="Обычный 2 2 2 3 5 4 5" xfId="16899"/>
    <cellStyle name="Обычный 2 2 2 3 5 4 6" xfId="16900"/>
    <cellStyle name="Обычный 2 2 2 3 5 4 7" xfId="16901"/>
    <cellStyle name="Обычный 2 2 2 3 5 4 8" xfId="16902"/>
    <cellStyle name="Обычный 2 2 2 3 5 5" xfId="16903"/>
    <cellStyle name="Обычный 2 2 2 3 5 5 2" xfId="16904"/>
    <cellStyle name="Обычный 2 2 2 3 5 5 3" xfId="16905"/>
    <cellStyle name="Обычный 2 2 2 3 5 5 4" xfId="16906"/>
    <cellStyle name="Обычный 2 2 2 3 5 5 5" xfId="16907"/>
    <cellStyle name="Обычный 2 2 2 3 5 5 6" xfId="16908"/>
    <cellStyle name="Обычный 2 2 2 3 5 5 7" xfId="16909"/>
    <cellStyle name="Обычный 2 2 2 3 5 5 8" xfId="16910"/>
    <cellStyle name="Обычный 2 2 2 3 5 6" xfId="16911"/>
    <cellStyle name="Обычный 2 2 2 3 5 6 2" xfId="16912"/>
    <cellStyle name="Обычный 2 2 2 3 5 6 3" xfId="16913"/>
    <cellStyle name="Обычный 2 2 2 3 5 6 4" xfId="16914"/>
    <cellStyle name="Обычный 2 2 2 3 5 6 5" xfId="16915"/>
    <cellStyle name="Обычный 2 2 2 3 5 6 6" xfId="16916"/>
    <cellStyle name="Обычный 2 2 2 3 5 6 7" xfId="16917"/>
    <cellStyle name="Обычный 2 2 2 3 5 6 8" xfId="16918"/>
    <cellStyle name="Обычный 2 2 2 3 5 7" xfId="16919"/>
    <cellStyle name="Обычный 2 2 2 3 5 7 2" xfId="16920"/>
    <cellStyle name="Обычный 2 2 2 3 5 7 3" xfId="16921"/>
    <cellStyle name="Обычный 2 2 2 3 5 7 4" xfId="16922"/>
    <cellStyle name="Обычный 2 2 2 3 5 7 5" xfId="16923"/>
    <cellStyle name="Обычный 2 2 2 3 5 7 6" xfId="16924"/>
    <cellStyle name="Обычный 2 2 2 3 5 7 7" xfId="16925"/>
    <cellStyle name="Обычный 2 2 2 3 5 7 8" xfId="16926"/>
    <cellStyle name="Обычный 2 2 2 3 5 8" xfId="16927"/>
    <cellStyle name="Обычный 2 2 2 3 5 8 2" xfId="16928"/>
    <cellStyle name="Обычный 2 2 2 3 5 8 3" xfId="16929"/>
    <cellStyle name="Обычный 2 2 2 3 5 8 4" xfId="16930"/>
    <cellStyle name="Обычный 2 2 2 3 5 8 5" xfId="16931"/>
    <cellStyle name="Обычный 2 2 2 3 5 8 6" xfId="16932"/>
    <cellStyle name="Обычный 2 2 2 3 5 8 7" xfId="16933"/>
    <cellStyle name="Обычный 2 2 2 3 5 8 8" xfId="16934"/>
    <cellStyle name="Обычный 2 2 2 3 5 9" xfId="16935"/>
    <cellStyle name="Обычный 2 2 2 3 6" xfId="16936"/>
    <cellStyle name="Обычный 2 2 2 3 6 2" xfId="16937"/>
    <cellStyle name="Обычный 2 2 2 3 6 3" xfId="16938"/>
    <cellStyle name="Обычный 2 2 2 3 6 4" xfId="16939"/>
    <cellStyle name="Обычный 2 2 2 3 6 5" xfId="16940"/>
    <cellStyle name="Обычный 2 2 2 3 6 6" xfId="16941"/>
    <cellStyle name="Обычный 2 2 2 3 6 7" xfId="16942"/>
    <cellStyle name="Обычный 2 2 2 3 6 8" xfId="16943"/>
    <cellStyle name="Обычный 2 2 2 3 6 9" xfId="16944"/>
    <cellStyle name="Обычный 2 2 2 3 7" xfId="16945"/>
    <cellStyle name="Обычный 2 2 2 3 7 2" xfId="16946"/>
    <cellStyle name="Обычный 2 2 2 3 7 3" xfId="16947"/>
    <cellStyle name="Обычный 2 2 2 3 7 4" xfId="16948"/>
    <cellStyle name="Обычный 2 2 2 3 7 5" xfId="16949"/>
    <cellStyle name="Обычный 2 2 2 3 7 6" xfId="16950"/>
    <cellStyle name="Обычный 2 2 2 3 7 7" xfId="16951"/>
    <cellStyle name="Обычный 2 2 2 3 7 8" xfId="16952"/>
    <cellStyle name="Обычный 2 2 2 3 8" xfId="16953"/>
    <cellStyle name="Обычный 2 2 2 3 8 2" xfId="16954"/>
    <cellStyle name="Обычный 2 2 2 3 8 3" xfId="16955"/>
    <cellStyle name="Обычный 2 2 2 3 8 4" xfId="16956"/>
    <cellStyle name="Обычный 2 2 2 3 8 5" xfId="16957"/>
    <cellStyle name="Обычный 2 2 2 3 8 6" xfId="16958"/>
    <cellStyle name="Обычный 2 2 2 3 8 7" xfId="16959"/>
    <cellStyle name="Обычный 2 2 2 3 8 8" xfId="16960"/>
    <cellStyle name="Обычный 2 2 2 3 9" xfId="16961"/>
    <cellStyle name="Обычный 2 2 2 3 9 2" xfId="16962"/>
    <cellStyle name="Обычный 2 2 2 3 9 3" xfId="16963"/>
    <cellStyle name="Обычный 2 2 2 3 9 4" xfId="16964"/>
    <cellStyle name="Обычный 2 2 2 3 9 5" xfId="16965"/>
    <cellStyle name="Обычный 2 2 2 3 9 6" xfId="16966"/>
    <cellStyle name="Обычный 2 2 2 3 9 7" xfId="16967"/>
    <cellStyle name="Обычный 2 2 2 3 9 8" xfId="16968"/>
    <cellStyle name="Обычный 2 2 2 4" xfId="16969"/>
    <cellStyle name="Обычный 2 2 2 4 2" xfId="16970"/>
    <cellStyle name="Обычный 2 2 2 5" xfId="16971"/>
    <cellStyle name="Обычный 2 2 2 6" xfId="16972"/>
    <cellStyle name="Обычный 2 2 2 7" xfId="16973"/>
    <cellStyle name="Обычный 2 2 2 8" xfId="16974"/>
    <cellStyle name="Обычный 2 2 2 8 2" xfId="16975"/>
    <cellStyle name="Обычный 2 2 2 9" xfId="16976"/>
    <cellStyle name="Обычный 2 2 20" xfId="16977"/>
    <cellStyle name="Обычный 2 2 21" xfId="16978"/>
    <cellStyle name="Обычный 2 2 22" xfId="16979"/>
    <cellStyle name="Обычный 2 2 23" xfId="16980"/>
    <cellStyle name="Обычный 2 2 24" xfId="16981"/>
    <cellStyle name="Обычный 2 2 25" xfId="16982"/>
    <cellStyle name="Обычный 2 2 26" xfId="16983"/>
    <cellStyle name="Обычный 2 2 27" xfId="16984"/>
    <cellStyle name="Обычный 2 2 28" xfId="16985"/>
    <cellStyle name="Обычный 2 2 29" xfId="16986"/>
    <cellStyle name="Обычный 2 2 3" xfId="16987"/>
    <cellStyle name="Обычный 2 2 3 2" xfId="16988"/>
    <cellStyle name="Обычный 2 2 3 2 10" xfId="16989"/>
    <cellStyle name="Обычный 2 2 3 2 10 2" xfId="16990"/>
    <cellStyle name="Обычный 2 2 3 2 10 3" xfId="16991"/>
    <cellStyle name="Обычный 2 2 3 2 10 4" xfId="16992"/>
    <cellStyle name="Обычный 2 2 3 2 10 5" xfId="16993"/>
    <cellStyle name="Обычный 2 2 3 2 10 6" xfId="16994"/>
    <cellStyle name="Обычный 2 2 3 2 10 7" xfId="16995"/>
    <cellStyle name="Обычный 2 2 3 2 10 8" xfId="16996"/>
    <cellStyle name="Обычный 2 2 3 2 11" xfId="16997"/>
    <cellStyle name="Обычный 2 2 3 2 11 2" xfId="16998"/>
    <cellStyle name="Обычный 2 2 3 2 11 3" xfId="16999"/>
    <cellStyle name="Обычный 2 2 3 2 11 4" xfId="17000"/>
    <cellStyle name="Обычный 2 2 3 2 11 5" xfId="17001"/>
    <cellStyle name="Обычный 2 2 3 2 11 6" xfId="17002"/>
    <cellStyle name="Обычный 2 2 3 2 11 7" xfId="17003"/>
    <cellStyle name="Обычный 2 2 3 2 11 8" xfId="17004"/>
    <cellStyle name="Обычный 2 2 3 2 12" xfId="17005"/>
    <cellStyle name="Обычный 2 2 3 2 13" xfId="17006"/>
    <cellStyle name="Обычный 2 2 3 2 14" xfId="17007"/>
    <cellStyle name="Обычный 2 2 3 2 15" xfId="17008"/>
    <cellStyle name="Обычный 2 2 3 2 16" xfId="17009"/>
    <cellStyle name="Обычный 2 2 3 2 17" xfId="17010"/>
    <cellStyle name="Обычный 2 2 3 2 18" xfId="17011"/>
    <cellStyle name="Обычный 2 2 3 2 19" xfId="17012"/>
    <cellStyle name="Обычный 2 2 3 2 2" xfId="17013"/>
    <cellStyle name="Обычный 2 2 3 2 2 10" xfId="17014"/>
    <cellStyle name="Обычный 2 2 3 2 2 10 2" xfId="17015"/>
    <cellStyle name="Обычный 2 2 3 2 2 10 3" xfId="17016"/>
    <cellStyle name="Обычный 2 2 3 2 2 10 4" xfId="17017"/>
    <cellStyle name="Обычный 2 2 3 2 2 10 5" xfId="17018"/>
    <cellStyle name="Обычный 2 2 3 2 2 10 6" xfId="17019"/>
    <cellStyle name="Обычный 2 2 3 2 2 10 7" xfId="17020"/>
    <cellStyle name="Обычный 2 2 3 2 2 10 8" xfId="17021"/>
    <cellStyle name="Обычный 2 2 3 2 2 11" xfId="17022"/>
    <cellStyle name="Обычный 2 2 3 2 2 12" xfId="17023"/>
    <cellStyle name="Обычный 2 2 3 2 2 13" xfId="17024"/>
    <cellStyle name="Обычный 2 2 3 2 2 14" xfId="17025"/>
    <cellStyle name="Обычный 2 2 3 2 2 15" xfId="17026"/>
    <cellStyle name="Обычный 2 2 3 2 2 16" xfId="17027"/>
    <cellStyle name="Обычный 2 2 3 2 2 17" xfId="17028"/>
    <cellStyle name="Обычный 2 2 3 2 2 18" xfId="17029"/>
    <cellStyle name="Обычный 2 2 3 2 2 19" xfId="17030"/>
    <cellStyle name="Обычный 2 2 3 2 2 2" xfId="17031"/>
    <cellStyle name="Обычный 2 2 3 2 2 2 10" xfId="17032"/>
    <cellStyle name="Обычный 2 2 3 2 2 2 11" xfId="17033"/>
    <cellStyle name="Обычный 2 2 3 2 2 2 12" xfId="17034"/>
    <cellStyle name="Обычный 2 2 3 2 2 2 13" xfId="17035"/>
    <cellStyle name="Обычный 2 2 3 2 2 2 14" xfId="17036"/>
    <cellStyle name="Обычный 2 2 3 2 2 2 15" xfId="17037"/>
    <cellStyle name="Обычный 2 2 3 2 2 2 16" xfId="17038"/>
    <cellStyle name="Обычный 2 2 3 2 2 2 17" xfId="17039"/>
    <cellStyle name="Обычный 2 2 3 2 2 2 18" xfId="17040"/>
    <cellStyle name="Обычный 2 2 3 2 2 2 19" xfId="17041"/>
    <cellStyle name="Обычный 2 2 3 2 2 2 2" xfId="17042"/>
    <cellStyle name="Обычный 2 2 3 2 2 2 2 2" xfId="17043"/>
    <cellStyle name="Обычный 2 2 3 2 2 2 2 3" xfId="17044"/>
    <cellStyle name="Обычный 2 2 3 2 2 2 2 4" xfId="17045"/>
    <cellStyle name="Обычный 2 2 3 2 2 2 2 5" xfId="17046"/>
    <cellStyle name="Обычный 2 2 3 2 2 2 2 6" xfId="17047"/>
    <cellStyle name="Обычный 2 2 3 2 2 2 2 7" xfId="17048"/>
    <cellStyle name="Обычный 2 2 3 2 2 2 2 8" xfId="17049"/>
    <cellStyle name="Обычный 2 2 3 2 2 2 2 9" xfId="17050"/>
    <cellStyle name="Обычный 2 2 3 2 2 2 3" xfId="17051"/>
    <cellStyle name="Обычный 2 2 3 2 2 2 3 2" xfId="17052"/>
    <cellStyle name="Обычный 2 2 3 2 2 2 3 3" xfId="17053"/>
    <cellStyle name="Обычный 2 2 3 2 2 2 3 4" xfId="17054"/>
    <cellStyle name="Обычный 2 2 3 2 2 2 3 5" xfId="17055"/>
    <cellStyle name="Обычный 2 2 3 2 2 2 3 6" xfId="17056"/>
    <cellStyle name="Обычный 2 2 3 2 2 2 3 7" xfId="17057"/>
    <cellStyle name="Обычный 2 2 3 2 2 2 3 8" xfId="17058"/>
    <cellStyle name="Обычный 2 2 3 2 2 2 4" xfId="17059"/>
    <cellStyle name="Обычный 2 2 3 2 2 2 4 2" xfId="17060"/>
    <cellStyle name="Обычный 2 2 3 2 2 2 4 3" xfId="17061"/>
    <cellStyle name="Обычный 2 2 3 2 2 2 4 4" xfId="17062"/>
    <cellStyle name="Обычный 2 2 3 2 2 2 4 5" xfId="17063"/>
    <cellStyle name="Обычный 2 2 3 2 2 2 4 6" xfId="17064"/>
    <cellStyle name="Обычный 2 2 3 2 2 2 4 7" xfId="17065"/>
    <cellStyle name="Обычный 2 2 3 2 2 2 4 8" xfId="17066"/>
    <cellStyle name="Обычный 2 2 3 2 2 2 5" xfId="17067"/>
    <cellStyle name="Обычный 2 2 3 2 2 2 5 2" xfId="17068"/>
    <cellStyle name="Обычный 2 2 3 2 2 2 5 3" xfId="17069"/>
    <cellStyle name="Обычный 2 2 3 2 2 2 5 4" xfId="17070"/>
    <cellStyle name="Обычный 2 2 3 2 2 2 5 5" xfId="17071"/>
    <cellStyle name="Обычный 2 2 3 2 2 2 5 6" xfId="17072"/>
    <cellStyle name="Обычный 2 2 3 2 2 2 5 7" xfId="17073"/>
    <cellStyle name="Обычный 2 2 3 2 2 2 5 8" xfId="17074"/>
    <cellStyle name="Обычный 2 2 3 2 2 2 6" xfId="17075"/>
    <cellStyle name="Обычный 2 2 3 2 2 2 6 2" xfId="17076"/>
    <cellStyle name="Обычный 2 2 3 2 2 2 6 3" xfId="17077"/>
    <cellStyle name="Обычный 2 2 3 2 2 2 6 4" xfId="17078"/>
    <cellStyle name="Обычный 2 2 3 2 2 2 6 5" xfId="17079"/>
    <cellStyle name="Обычный 2 2 3 2 2 2 6 6" xfId="17080"/>
    <cellStyle name="Обычный 2 2 3 2 2 2 6 7" xfId="17081"/>
    <cellStyle name="Обычный 2 2 3 2 2 2 6 8" xfId="17082"/>
    <cellStyle name="Обычный 2 2 3 2 2 2 7" xfId="17083"/>
    <cellStyle name="Обычный 2 2 3 2 2 2 7 2" xfId="17084"/>
    <cellStyle name="Обычный 2 2 3 2 2 2 7 3" xfId="17085"/>
    <cellStyle name="Обычный 2 2 3 2 2 2 7 4" xfId="17086"/>
    <cellStyle name="Обычный 2 2 3 2 2 2 7 5" xfId="17087"/>
    <cellStyle name="Обычный 2 2 3 2 2 2 7 6" xfId="17088"/>
    <cellStyle name="Обычный 2 2 3 2 2 2 7 7" xfId="17089"/>
    <cellStyle name="Обычный 2 2 3 2 2 2 7 8" xfId="17090"/>
    <cellStyle name="Обычный 2 2 3 2 2 2 8" xfId="17091"/>
    <cellStyle name="Обычный 2 2 3 2 2 2 8 2" xfId="17092"/>
    <cellStyle name="Обычный 2 2 3 2 2 2 8 3" xfId="17093"/>
    <cellStyle name="Обычный 2 2 3 2 2 2 8 4" xfId="17094"/>
    <cellStyle name="Обычный 2 2 3 2 2 2 8 5" xfId="17095"/>
    <cellStyle name="Обычный 2 2 3 2 2 2 8 6" xfId="17096"/>
    <cellStyle name="Обычный 2 2 3 2 2 2 8 7" xfId="17097"/>
    <cellStyle name="Обычный 2 2 3 2 2 2 8 8" xfId="17098"/>
    <cellStyle name="Обычный 2 2 3 2 2 2 9" xfId="17099"/>
    <cellStyle name="Обычный 2 2 3 2 2 20" xfId="17100"/>
    <cellStyle name="Обычный 2 2 3 2 2 21" xfId="17101"/>
    <cellStyle name="Обычный 2 2 3 2 2 22" xfId="17102"/>
    <cellStyle name="Обычный 2 2 3 2 2 23" xfId="17103"/>
    <cellStyle name="Обычный 2 2 3 2 2 3" xfId="17104"/>
    <cellStyle name="Обычный 2 2 3 2 2 3 10" xfId="17105"/>
    <cellStyle name="Обычный 2 2 3 2 2 3 11" xfId="17106"/>
    <cellStyle name="Обычный 2 2 3 2 2 3 12" xfId="17107"/>
    <cellStyle name="Обычный 2 2 3 2 2 3 13" xfId="17108"/>
    <cellStyle name="Обычный 2 2 3 2 2 3 14" xfId="17109"/>
    <cellStyle name="Обычный 2 2 3 2 2 3 15" xfId="17110"/>
    <cellStyle name="Обычный 2 2 3 2 2 3 16" xfId="17111"/>
    <cellStyle name="Обычный 2 2 3 2 2 3 17" xfId="17112"/>
    <cellStyle name="Обычный 2 2 3 2 2 3 18" xfId="17113"/>
    <cellStyle name="Обычный 2 2 3 2 2 3 19" xfId="17114"/>
    <cellStyle name="Обычный 2 2 3 2 2 3 2" xfId="17115"/>
    <cellStyle name="Обычный 2 2 3 2 2 3 2 2" xfId="17116"/>
    <cellStyle name="Обычный 2 2 3 2 2 3 2 3" xfId="17117"/>
    <cellStyle name="Обычный 2 2 3 2 2 3 2 4" xfId="17118"/>
    <cellStyle name="Обычный 2 2 3 2 2 3 2 5" xfId="17119"/>
    <cellStyle name="Обычный 2 2 3 2 2 3 2 6" xfId="17120"/>
    <cellStyle name="Обычный 2 2 3 2 2 3 2 7" xfId="17121"/>
    <cellStyle name="Обычный 2 2 3 2 2 3 2 8" xfId="17122"/>
    <cellStyle name="Обычный 2 2 3 2 2 3 3" xfId="17123"/>
    <cellStyle name="Обычный 2 2 3 2 2 3 3 2" xfId="17124"/>
    <cellStyle name="Обычный 2 2 3 2 2 3 3 3" xfId="17125"/>
    <cellStyle name="Обычный 2 2 3 2 2 3 3 4" xfId="17126"/>
    <cellStyle name="Обычный 2 2 3 2 2 3 3 5" xfId="17127"/>
    <cellStyle name="Обычный 2 2 3 2 2 3 3 6" xfId="17128"/>
    <cellStyle name="Обычный 2 2 3 2 2 3 3 7" xfId="17129"/>
    <cellStyle name="Обычный 2 2 3 2 2 3 3 8" xfId="17130"/>
    <cellStyle name="Обычный 2 2 3 2 2 3 4" xfId="17131"/>
    <cellStyle name="Обычный 2 2 3 2 2 3 4 2" xfId="17132"/>
    <cellStyle name="Обычный 2 2 3 2 2 3 4 3" xfId="17133"/>
    <cellStyle name="Обычный 2 2 3 2 2 3 4 4" xfId="17134"/>
    <cellStyle name="Обычный 2 2 3 2 2 3 4 5" xfId="17135"/>
    <cellStyle name="Обычный 2 2 3 2 2 3 4 6" xfId="17136"/>
    <cellStyle name="Обычный 2 2 3 2 2 3 4 7" xfId="17137"/>
    <cellStyle name="Обычный 2 2 3 2 2 3 4 8" xfId="17138"/>
    <cellStyle name="Обычный 2 2 3 2 2 3 5" xfId="17139"/>
    <cellStyle name="Обычный 2 2 3 2 2 3 5 2" xfId="17140"/>
    <cellStyle name="Обычный 2 2 3 2 2 3 5 3" xfId="17141"/>
    <cellStyle name="Обычный 2 2 3 2 2 3 5 4" xfId="17142"/>
    <cellStyle name="Обычный 2 2 3 2 2 3 5 5" xfId="17143"/>
    <cellStyle name="Обычный 2 2 3 2 2 3 5 6" xfId="17144"/>
    <cellStyle name="Обычный 2 2 3 2 2 3 5 7" xfId="17145"/>
    <cellStyle name="Обычный 2 2 3 2 2 3 5 8" xfId="17146"/>
    <cellStyle name="Обычный 2 2 3 2 2 3 6" xfId="17147"/>
    <cellStyle name="Обычный 2 2 3 2 2 3 6 2" xfId="17148"/>
    <cellStyle name="Обычный 2 2 3 2 2 3 6 3" xfId="17149"/>
    <cellStyle name="Обычный 2 2 3 2 2 3 6 4" xfId="17150"/>
    <cellStyle name="Обычный 2 2 3 2 2 3 6 5" xfId="17151"/>
    <cellStyle name="Обычный 2 2 3 2 2 3 6 6" xfId="17152"/>
    <cellStyle name="Обычный 2 2 3 2 2 3 6 7" xfId="17153"/>
    <cellStyle name="Обычный 2 2 3 2 2 3 6 8" xfId="17154"/>
    <cellStyle name="Обычный 2 2 3 2 2 3 7" xfId="17155"/>
    <cellStyle name="Обычный 2 2 3 2 2 3 7 2" xfId="17156"/>
    <cellStyle name="Обычный 2 2 3 2 2 3 7 3" xfId="17157"/>
    <cellStyle name="Обычный 2 2 3 2 2 3 7 4" xfId="17158"/>
    <cellStyle name="Обычный 2 2 3 2 2 3 7 5" xfId="17159"/>
    <cellStyle name="Обычный 2 2 3 2 2 3 7 6" xfId="17160"/>
    <cellStyle name="Обычный 2 2 3 2 2 3 7 7" xfId="17161"/>
    <cellStyle name="Обычный 2 2 3 2 2 3 7 8" xfId="17162"/>
    <cellStyle name="Обычный 2 2 3 2 2 3 8" xfId="17163"/>
    <cellStyle name="Обычный 2 2 3 2 2 3 8 2" xfId="17164"/>
    <cellStyle name="Обычный 2 2 3 2 2 3 8 3" xfId="17165"/>
    <cellStyle name="Обычный 2 2 3 2 2 3 8 4" xfId="17166"/>
    <cellStyle name="Обычный 2 2 3 2 2 3 8 5" xfId="17167"/>
    <cellStyle name="Обычный 2 2 3 2 2 3 8 6" xfId="17168"/>
    <cellStyle name="Обычный 2 2 3 2 2 3 8 7" xfId="17169"/>
    <cellStyle name="Обычный 2 2 3 2 2 3 8 8" xfId="17170"/>
    <cellStyle name="Обычный 2 2 3 2 2 3 9" xfId="17171"/>
    <cellStyle name="Обычный 2 2 3 2 2 4" xfId="17172"/>
    <cellStyle name="Обычный 2 2 3 2 2 4 2" xfId="17173"/>
    <cellStyle name="Обычный 2 2 3 2 2 4 3" xfId="17174"/>
    <cellStyle name="Обычный 2 2 3 2 2 4 4" xfId="17175"/>
    <cellStyle name="Обычный 2 2 3 2 2 4 5" xfId="17176"/>
    <cellStyle name="Обычный 2 2 3 2 2 4 6" xfId="17177"/>
    <cellStyle name="Обычный 2 2 3 2 2 4 7" xfId="17178"/>
    <cellStyle name="Обычный 2 2 3 2 2 4 8" xfId="17179"/>
    <cellStyle name="Обычный 2 2 3 2 2 4 9" xfId="17180"/>
    <cellStyle name="Обычный 2 2 3 2 2 5" xfId="17181"/>
    <cellStyle name="Обычный 2 2 3 2 2 5 2" xfId="17182"/>
    <cellStyle name="Обычный 2 2 3 2 2 5 3" xfId="17183"/>
    <cellStyle name="Обычный 2 2 3 2 2 5 4" xfId="17184"/>
    <cellStyle name="Обычный 2 2 3 2 2 5 5" xfId="17185"/>
    <cellStyle name="Обычный 2 2 3 2 2 5 6" xfId="17186"/>
    <cellStyle name="Обычный 2 2 3 2 2 5 7" xfId="17187"/>
    <cellStyle name="Обычный 2 2 3 2 2 5 8" xfId="17188"/>
    <cellStyle name="Обычный 2 2 3 2 2 6" xfId="17189"/>
    <cellStyle name="Обычный 2 2 3 2 2 6 2" xfId="17190"/>
    <cellStyle name="Обычный 2 2 3 2 2 6 3" xfId="17191"/>
    <cellStyle name="Обычный 2 2 3 2 2 6 4" xfId="17192"/>
    <cellStyle name="Обычный 2 2 3 2 2 6 5" xfId="17193"/>
    <cellStyle name="Обычный 2 2 3 2 2 6 6" xfId="17194"/>
    <cellStyle name="Обычный 2 2 3 2 2 6 7" xfId="17195"/>
    <cellStyle name="Обычный 2 2 3 2 2 6 8" xfId="17196"/>
    <cellStyle name="Обычный 2 2 3 2 2 7" xfId="17197"/>
    <cellStyle name="Обычный 2 2 3 2 2 7 2" xfId="17198"/>
    <cellStyle name="Обычный 2 2 3 2 2 7 3" xfId="17199"/>
    <cellStyle name="Обычный 2 2 3 2 2 7 4" xfId="17200"/>
    <cellStyle name="Обычный 2 2 3 2 2 7 5" xfId="17201"/>
    <cellStyle name="Обычный 2 2 3 2 2 7 6" xfId="17202"/>
    <cellStyle name="Обычный 2 2 3 2 2 7 7" xfId="17203"/>
    <cellStyle name="Обычный 2 2 3 2 2 7 8" xfId="17204"/>
    <cellStyle name="Обычный 2 2 3 2 2 8" xfId="17205"/>
    <cellStyle name="Обычный 2 2 3 2 2 8 2" xfId="17206"/>
    <cellStyle name="Обычный 2 2 3 2 2 8 3" xfId="17207"/>
    <cellStyle name="Обычный 2 2 3 2 2 8 4" xfId="17208"/>
    <cellStyle name="Обычный 2 2 3 2 2 8 5" xfId="17209"/>
    <cellStyle name="Обычный 2 2 3 2 2 8 6" xfId="17210"/>
    <cellStyle name="Обычный 2 2 3 2 2 8 7" xfId="17211"/>
    <cellStyle name="Обычный 2 2 3 2 2 8 8" xfId="17212"/>
    <cellStyle name="Обычный 2 2 3 2 2 9" xfId="17213"/>
    <cellStyle name="Обычный 2 2 3 2 2 9 2" xfId="17214"/>
    <cellStyle name="Обычный 2 2 3 2 2 9 3" xfId="17215"/>
    <cellStyle name="Обычный 2 2 3 2 2 9 4" xfId="17216"/>
    <cellStyle name="Обычный 2 2 3 2 2 9 5" xfId="17217"/>
    <cellStyle name="Обычный 2 2 3 2 2 9 6" xfId="17218"/>
    <cellStyle name="Обычный 2 2 3 2 2 9 7" xfId="17219"/>
    <cellStyle name="Обычный 2 2 3 2 2 9 8" xfId="17220"/>
    <cellStyle name="Обычный 2 2 3 2 20" xfId="17221"/>
    <cellStyle name="Обычный 2 2 3 2 21" xfId="17222"/>
    <cellStyle name="Обычный 2 2 3 2 22" xfId="17223"/>
    <cellStyle name="Обычный 2 2 3 2 23" xfId="17224"/>
    <cellStyle name="Обычный 2 2 3 2 24" xfId="17225"/>
    <cellStyle name="Обычный 2 2 3 2 3" xfId="17226"/>
    <cellStyle name="Обычный 2 2 3 2 3 10" xfId="17227"/>
    <cellStyle name="Обычный 2 2 3 2 3 11" xfId="17228"/>
    <cellStyle name="Обычный 2 2 3 2 3 12" xfId="17229"/>
    <cellStyle name="Обычный 2 2 3 2 3 13" xfId="17230"/>
    <cellStyle name="Обычный 2 2 3 2 3 14" xfId="17231"/>
    <cellStyle name="Обычный 2 2 3 2 3 15" xfId="17232"/>
    <cellStyle name="Обычный 2 2 3 2 3 16" xfId="17233"/>
    <cellStyle name="Обычный 2 2 3 2 3 17" xfId="17234"/>
    <cellStyle name="Обычный 2 2 3 2 3 18" xfId="17235"/>
    <cellStyle name="Обычный 2 2 3 2 3 19" xfId="17236"/>
    <cellStyle name="Обычный 2 2 3 2 3 2" xfId="17237"/>
    <cellStyle name="Обычный 2 2 3 2 3 2 2" xfId="17238"/>
    <cellStyle name="Обычный 2 2 3 2 3 2 3" xfId="17239"/>
    <cellStyle name="Обычный 2 2 3 2 3 2 4" xfId="17240"/>
    <cellStyle name="Обычный 2 2 3 2 3 2 5" xfId="17241"/>
    <cellStyle name="Обычный 2 2 3 2 3 2 6" xfId="17242"/>
    <cellStyle name="Обычный 2 2 3 2 3 2 7" xfId="17243"/>
    <cellStyle name="Обычный 2 2 3 2 3 2 8" xfId="17244"/>
    <cellStyle name="Обычный 2 2 3 2 3 2 9" xfId="17245"/>
    <cellStyle name="Обычный 2 2 3 2 3 3" xfId="17246"/>
    <cellStyle name="Обычный 2 2 3 2 3 3 2" xfId="17247"/>
    <cellStyle name="Обычный 2 2 3 2 3 3 3" xfId="17248"/>
    <cellStyle name="Обычный 2 2 3 2 3 3 4" xfId="17249"/>
    <cellStyle name="Обычный 2 2 3 2 3 3 5" xfId="17250"/>
    <cellStyle name="Обычный 2 2 3 2 3 3 6" xfId="17251"/>
    <cellStyle name="Обычный 2 2 3 2 3 3 7" xfId="17252"/>
    <cellStyle name="Обычный 2 2 3 2 3 3 8" xfId="17253"/>
    <cellStyle name="Обычный 2 2 3 2 3 4" xfId="17254"/>
    <cellStyle name="Обычный 2 2 3 2 3 4 2" xfId="17255"/>
    <cellStyle name="Обычный 2 2 3 2 3 4 3" xfId="17256"/>
    <cellStyle name="Обычный 2 2 3 2 3 4 4" xfId="17257"/>
    <cellStyle name="Обычный 2 2 3 2 3 4 5" xfId="17258"/>
    <cellStyle name="Обычный 2 2 3 2 3 4 6" xfId="17259"/>
    <cellStyle name="Обычный 2 2 3 2 3 4 7" xfId="17260"/>
    <cellStyle name="Обычный 2 2 3 2 3 4 8" xfId="17261"/>
    <cellStyle name="Обычный 2 2 3 2 3 5" xfId="17262"/>
    <cellStyle name="Обычный 2 2 3 2 3 5 2" xfId="17263"/>
    <cellStyle name="Обычный 2 2 3 2 3 5 3" xfId="17264"/>
    <cellStyle name="Обычный 2 2 3 2 3 5 4" xfId="17265"/>
    <cellStyle name="Обычный 2 2 3 2 3 5 5" xfId="17266"/>
    <cellStyle name="Обычный 2 2 3 2 3 5 6" xfId="17267"/>
    <cellStyle name="Обычный 2 2 3 2 3 5 7" xfId="17268"/>
    <cellStyle name="Обычный 2 2 3 2 3 5 8" xfId="17269"/>
    <cellStyle name="Обычный 2 2 3 2 3 6" xfId="17270"/>
    <cellStyle name="Обычный 2 2 3 2 3 6 2" xfId="17271"/>
    <cellStyle name="Обычный 2 2 3 2 3 6 3" xfId="17272"/>
    <cellStyle name="Обычный 2 2 3 2 3 6 4" xfId="17273"/>
    <cellStyle name="Обычный 2 2 3 2 3 6 5" xfId="17274"/>
    <cellStyle name="Обычный 2 2 3 2 3 6 6" xfId="17275"/>
    <cellStyle name="Обычный 2 2 3 2 3 6 7" xfId="17276"/>
    <cellStyle name="Обычный 2 2 3 2 3 6 8" xfId="17277"/>
    <cellStyle name="Обычный 2 2 3 2 3 7" xfId="17278"/>
    <cellStyle name="Обычный 2 2 3 2 3 7 2" xfId="17279"/>
    <cellStyle name="Обычный 2 2 3 2 3 7 3" xfId="17280"/>
    <cellStyle name="Обычный 2 2 3 2 3 7 4" xfId="17281"/>
    <cellStyle name="Обычный 2 2 3 2 3 7 5" xfId="17282"/>
    <cellStyle name="Обычный 2 2 3 2 3 7 6" xfId="17283"/>
    <cellStyle name="Обычный 2 2 3 2 3 7 7" xfId="17284"/>
    <cellStyle name="Обычный 2 2 3 2 3 7 8" xfId="17285"/>
    <cellStyle name="Обычный 2 2 3 2 3 8" xfId="17286"/>
    <cellStyle name="Обычный 2 2 3 2 3 8 2" xfId="17287"/>
    <cellStyle name="Обычный 2 2 3 2 3 8 3" xfId="17288"/>
    <cellStyle name="Обычный 2 2 3 2 3 8 4" xfId="17289"/>
    <cellStyle name="Обычный 2 2 3 2 3 8 5" xfId="17290"/>
    <cellStyle name="Обычный 2 2 3 2 3 8 6" xfId="17291"/>
    <cellStyle name="Обычный 2 2 3 2 3 8 7" xfId="17292"/>
    <cellStyle name="Обычный 2 2 3 2 3 8 8" xfId="17293"/>
    <cellStyle name="Обычный 2 2 3 2 3 9" xfId="17294"/>
    <cellStyle name="Обычный 2 2 3 2 4" xfId="17295"/>
    <cellStyle name="Обычный 2 2 3 2 4 10" xfId="17296"/>
    <cellStyle name="Обычный 2 2 3 2 4 11" xfId="17297"/>
    <cellStyle name="Обычный 2 2 3 2 4 12" xfId="17298"/>
    <cellStyle name="Обычный 2 2 3 2 4 13" xfId="17299"/>
    <cellStyle name="Обычный 2 2 3 2 4 14" xfId="17300"/>
    <cellStyle name="Обычный 2 2 3 2 4 15" xfId="17301"/>
    <cellStyle name="Обычный 2 2 3 2 4 16" xfId="17302"/>
    <cellStyle name="Обычный 2 2 3 2 4 17" xfId="17303"/>
    <cellStyle name="Обычный 2 2 3 2 4 18" xfId="17304"/>
    <cellStyle name="Обычный 2 2 3 2 4 19" xfId="17305"/>
    <cellStyle name="Обычный 2 2 3 2 4 2" xfId="17306"/>
    <cellStyle name="Обычный 2 2 3 2 4 2 2" xfId="17307"/>
    <cellStyle name="Обычный 2 2 3 2 4 2 3" xfId="17308"/>
    <cellStyle name="Обычный 2 2 3 2 4 2 4" xfId="17309"/>
    <cellStyle name="Обычный 2 2 3 2 4 2 5" xfId="17310"/>
    <cellStyle name="Обычный 2 2 3 2 4 2 6" xfId="17311"/>
    <cellStyle name="Обычный 2 2 3 2 4 2 7" xfId="17312"/>
    <cellStyle name="Обычный 2 2 3 2 4 2 8" xfId="17313"/>
    <cellStyle name="Обычный 2 2 3 2 4 3" xfId="17314"/>
    <cellStyle name="Обычный 2 2 3 2 4 3 2" xfId="17315"/>
    <cellStyle name="Обычный 2 2 3 2 4 3 3" xfId="17316"/>
    <cellStyle name="Обычный 2 2 3 2 4 3 4" xfId="17317"/>
    <cellStyle name="Обычный 2 2 3 2 4 3 5" xfId="17318"/>
    <cellStyle name="Обычный 2 2 3 2 4 3 6" xfId="17319"/>
    <cellStyle name="Обычный 2 2 3 2 4 3 7" xfId="17320"/>
    <cellStyle name="Обычный 2 2 3 2 4 3 8" xfId="17321"/>
    <cellStyle name="Обычный 2 2 3 2 4 4" xfId="17322"/>
    <cellStyle name="Обычный 2 2 3 2 4 4 2" xfId="17323"/>
    <cellStyle name="Обычный 2 2 3 2 4 4 3" xfId="17324"/>
    <cellStyle name="Обычный 2 2 3 2 4 4 4" xfId="17325"/>
    <cellStyle name="Обычный 2 2 3 2 4 4 5" xfId="17326"/>
    <cellStyle name="Обычный 2 2 3 2 4 4 6" xfId="17327"/>
    <cellStyle name="Обычный 2 2 3 2 4 4 7" xfId="17328"/>
    <cellStyle name="Обычный 2 2 3 2 4 4 8" xfId="17329"/>
    <cellStyle name="Обычный 2 2 3 2 4 5" xfId="17330"/>
    <cellStyle name="Обычный 2 2 3 2 4 5 2" xfId="17331"/>
    <cellStyle name="Обычный 2 2 3 2 4 5 3" xfId="17332"/>
    <cellStyle name="Обычный 2 2 3 2 4 5 4" xfId="17333"/>
    <cellStyle name="Обычный 2 2 3 2 4 5 5" xfId="17334"/>
    <cellStyle name="Обычный 2 2 3 2 4 5 6" xfId="17335"/>
    <cellStyle name="Обычный 2 2 3 2 4 5 7" xfId="17336"/>
    <cellStyle name="Обычный 2 2 3 2 4 5 8" xfId="17337"/>
    <cellStyle name="Обычный 2 2 3 2 4 6" xfId="17338"/>
    <cellStyle name="Обычный 2 2 3 2 4 6 2" xfId="17339"/>
    <cellStyle name="Обычный 2 2 3 2 4 6 3" xfId="17340"/>
    <cellStyle name="Обычный 2 2 3 2 4 6 4" xfId="17341"/>
    <cellStyle name="Обычный 2 2 3 2 4 6 5" xfId="17342"/>
    <cellStyle name="Обычный 2 2 3 2 4 6 6" xfId="17343"/>
    <cellStyle name="Обычный 2 2 3 2 4 6 7" xfId="17344"/>
    <cellStyle name="Обычный 2 2 3 2 4 6 8" xfId="17345"/>
    <cellStyle name="Обычный 2 2 3 2 4 7" xfId="17346"/>
    <cellStyle name="Обычный 2 2 3 2 4 7 2" xfId="17347"/>
    <cellStyle name="Обычный 2 2 3 2 4 7 3" xfId="17348"/>
    <cellStyle name="Обычный 2 2 3 2 4 7 4" xfId="17349"/>
    <cellStyle name="Обычный 2 2 3 2 4 7 5" xfId="17350"/>
    <cellStyle name="Обычный 2 2 3 2 4 7 6" xfId="17351"/>
    <cellStyle name="Обычный 2 2 3 2 4 7 7" xfId="17352"/>
    <cellStyle name="Обычный 2 2 3 2 4 7 8" xfId="17353"/>
    <cellStyle name="Обычный 2 2 3 2 4 8" xfId="17354"/>
    <cellStyle name="Обычный 2 2 3 2 4 8 2" xfId="17355"/>
    <cellStyle name="Обычный 2 2 3 2 4 8 3" xfId="17356"/>
    <cellStyle name="Обычный 2 2 3 2 4 8 4" xfId="17357"/>
    <cellStyle name="Обычный 2 2 3 2 4 8 5" xfId="17358"/>
    <cellStyle name="Обычный 2 2 3 2 4 8 6" xfId="17359"/>
    <cellStyle name="Обычный 2 2 3 2 4 8 7" xfId="17360"/>
    <cellStyle name="Обычный 2 2 3 2 4 8 8" xfId="17361"/>
    <cellStyle name="Обычный 2 2 3 2 4 9" xfId="17362"/>
    <cellStyle name="Обычный 2 2 3 2 5" xfId="17363"/>
    <cellStyle name="Обычный 2 2 3 2 5 2" xfId="17364"/>
    <cellStyle name="Обычный 2 2 3 2 5 3" xfId="17365"/>
    <cellStyle name="Обычный 2 2 3 2 5 4" xfId="17366"/>
    <cellStyle name="Обычный 2 2 3 2 5 5" xfId="17367"/>
    <cellStyle name="Обычный 2 2 3 2 5 6" xfId="17368"/>
    <cellStyle name="Обычный 2 2 3 2 5 7" xfId="17369"/>
    <cellStyle name="Обычный 2 2 3 2 5 8" xfId="17370"/>
    <cellStyle name="Обычный 2 2 3 2 5 9" xfId="17371"/>
    <cellStyle name="Обычный 2 2 3 2 6" xfId="17372"/>
    <cellStyle name="Обычный 2 2 3 2 6 2" xfId="17373"/>
    <cellStyle name="Обычный 2 2 3 2 6 3" xfId="17374"/>
    <cellStyle name="Обычный 2 2 3 2 6 4" xfId="17375"/>
    <cellStyle name="Обычный 2 2 3 2 6 5" xfId="17376"/>
    <cellStyle name="Обычный 2 2 3 2 6 6" xfId="17377"/>
    <cellStyle name="Обычный 2 2 3 2 6 7" xfId="17378"/>
    <cellStyle name="Обычный 2 2 3 2 6 8" xfId="17379"/>
    <cellStyle name="Обычный 2 2 3 2 7" xfId="17380"/>
    <cellStyle name="Обычный 2 2 3 2 7 2" xfId="17381"/>
    <cellStyle name="Обычный 2 2 3 2 7 3" xfId="17382"/>
    <cellStyle name="Обычный 2 2 3 2 7 4" xfId="17383"/>
    <cellStyle name="Обычный 2 2 3 2 7 5" xfId="17384"/>
    <cellStyle name="Обычный 2 2 3 2 7 6" xfId="17385"/>
    <cellStyle name="Обычный 2 2 3 2 7 7" xfId="17386"/>
    <cellStyle name="Обычный 2 2 3 2 7 8" xfId="17387"/>
    <cellStyle name="Обычный 2 2 3 2 8" xfId="17388"/>
    <cellStyle name="Обычный 2 2 3 2 8 2" xfId="17389"/>
    <cellStyle name="Обычный 2 2 3 2 8 3" xfId="17390"/>
    <cellStyle name="Обычный 2 2 3 2 8 4" xfId="17391"/>
    <cellStyle name="Обычный 2 2 3 2 8 5" xfId="17392"/>
    <cellStyle name="Обычный 2 2 3 2 8 6" xfId="17393"/>
    <cellStyle name="Обычный 2 2 3 2 8 7" xfId="17394"/>
    <cellStyle name="Обычный 2 2 3 2 8 8" xfId="17395"/>
    <cellStyle name="Обычный 2 2 3 2 9" xfId="17396"/>
    <cellStyle name="Обычный 2 2 3 2 9 2" xfId="17397"/>
    <cellStyle name="Обычный 2 2 3 2 9 3" xfId="17398"/>
    <cellStyle name="Обычный 2 2 3 2 9 4" xfId="17399"/>
    <cellStyle name="Обычный 2 2 3 2 9 5" xfId="17400"/>
    <cellStyle name="Обычный 2 2 3 2 9 6" xfId="17401"/>
    <cellStyle name="Обычный 2 2 3 2 9 7" xfId="17402"/>
    <cellStyle name="Обычный 2 2 3 2 9 8" xfId="17403"/>
    <cellStyle name="Обычный 2 2 3 3" xfId="17404"/>
    <cellStyle name="Обычный 2 2 3 3 10" xfId="17405"/>
    <cellStyle name="Обычный 2 2 3 3 10 2" xfId="17406"/>
    <cellStyle name="Обычный 2 2 3 3 10 3" xfId="17407"/>
    <cellStyle name="Обычный 2 2 3 3 10 4" xfId="17408"/>
    <cellStyle name="Обычный 2 2 3 3 10 5" xfId="17409"/>
    <cellStyle name="Обычный 2 2 3 3 10 6" xfId="17410"/>
    <cellStyle name="Обычный 2 2 3 3 10 7" xfId="17411"/>
    <cellStyle name="Обычный 2 2 3 3 10 8" xfId="17412"/>
    <cellStyle name="Обычный 2 2 3 3 11" xfId="17413"/>
    <cellStyle name="Обычный 2 2 3 3 12" xfId="17414"/>
    <cellStyle name="Обычный 2 2 3 3 13" xfId="17415"/>
    <cellStyle name="Обычный 2 2 3 3 14" xfId="17416"/>
    <cellStyle name="Обычный 2 2 3 3 15" xfId="17417"/>
    <cellStyle name="Обычный 2 2 3 3 16" xfId="17418"/>
    <cellStyle name="Обычный 2 2 3 3 17" xfId="17419"/>
    <cellStyle name="Обычный 2 2 3 3 18" xfId="17420"/>
    <cellStyle name="Обычный 2 2 3 3 19" xfId="17421"/>
    <cellStyle name="Обычный 2 2 3 3 2" xfId="17422"/>
    <cellStyle name="Обычный 2 2 3 3 2 10" xfId="17423"/>
    <cellStyle name="Обычный 2 2 3 3 2 11" xfId="17424"/>
    <cellStyle name="Обычный 2 2 3 3 2 12" xfId="17425"/>
    <cellStyle name="Обычный 2 2 3 3 2 13" xfId="17426"/>
    <cellStyle name="Обычный 2 2 3 3 2 14" xfId="17427"/>
    <cellStyle name="Обычный 2 2 3 3 2 15" xfId="17428"/>
    <cellStyle name="Обычный 2 2 3 3 2 16" xfId="17429"/>
    <cellStyle name="Обычный 2 2 3 3 2 17" xfId="17430"/>
    <cellStyle name="Обычный 2 2 3 3 2 18" xfId="17431"/>
    <cellStyle name="Обычный 2 2 3 3 2 19" xfId="17432"/>
    <cellStyle name="Обычный 2 2 3 3 2 2" xfId="17433"/>
    <cellStyle name="Обычный 2 2 3 3 2 2 2" xfId="17434"/>
    <cellStyle name="Обычный 2 2 3 3 2 2 3" xfId="17435"/>
    <cellStyle name="Обычный 2 2 3 3 2 2 4" xfId="17436"/>
    <cellStyle name="Обычный 2 2 3 3 2 2 5" xfId="17437"/>
    <cellStyle name="Обычный 2 2 3 3 2 2 6" xfId="17438"/>
    <cellStyle name="Обычный 2 2 3 3 2 2 7" xfId="17439"/>
    <cellStyle name="Обычный 2 2 3 3 2 2 8" xfId="17440"/>
    <cellStyle name="Обычный 2 2 3 3 2 3" xfId="17441"/>
    <cellStyle name="Обычный 2 2 3 3 2 3 2" xfId="17442"/>
    <cellStyle name="Обычный 2 2 3 3 2 3 3" xfId="17443"/>
    <cellStyle name="Обычный 2 2 3 3 2 3 4" xfId="17444"/>
    <cellStyle name="Обычный 2 2 3 3 2 3 5" xfId="17445"/>
    <cellStyle name="Обычный 2 2 3 3 2 3 6" xfId="17446"/>
    <cellStyle name="Обычный 2 2 3 3 2 3 7" xfId="17447"/>
    <cellStyle name="Обычный 2 2 3 3 2 3 8" xfId="17448"/>
    <cellStyle name="Обычный 2 2 3 3 2 4" xfId="17449"/>
    <cellStyle name="Обычный 2 2 3 3 2 4 2" xfId="17450"/>
    <cellStyle name="Обычный 2 2 3 3 2 4 3" xfId="17451"/>
    <cellStyle name="Обычный 2 2 3 3 2 4 4" xfId="17452"/>
    <cellStyle name="Обычный 2 2 3 3 2 4 5" xfId="17453"/>
    <cellStyle name="Обычный 2 2 3 3 2 4 6" xfId="17454"/>
    <cellStyle name="Обычный 2 2 3 3 2 4 7" xfId="17455"/>
    <cellStyle name="Обычный 2 2 3 3 2 4 8" xfId="17456"/>
    <cellStyle name="Обычный 2 2 3 3 2 5" xfId="17457"/>
    <cellStyle name="Обычный 2 2 3 3 2 5 2" xfId="17458"/>
    <cellStyle name="Обычный 2 2 3 3 2 5 3" xfId="17459"/>
    <cellStyle name="Обычный 2 2 3 3 2 5 4" xfId="17460"/>
    <cellStyle name="Обычный 2 2 3 3 2 5 5" xfId="17461"/>
    <cellStyle name="Обычный 2 2 3 3 2 5 6" xfId="17462"/>
    <cellStyle name="Обычный 2 2 3 3 2 5 7" xfId="17463"/>
    <cellStyle name="Обычный 2 2 3 3 2 5 8" xfId="17464"/>
    <cellStyle name="Обычный 2 2 3 3 2 6" xfId="17465"/>
    <cellStyle name="Обычный 2 2 3 3 2 6 2" xfId="17466"/>
    <cellStyle name="Обычный 2 2 3 3 2 6 3" xfId="17467"/>
    <cellStyle name="Обычный 2 2 3 3 2 6 4" xfId="17468"/>
    <cellStyle name="Обычный 2 2 3 3 2 6 5" xfId="17469"/>
    <cellStyle name="Обычный 2 2 3 3 2 6 6" xfId="17470"/>
    <cellStyle name="Обычный 2 2 3 3 2 6 7" xfId="17471"/>
    <cellStyle name="Обычный 2 2 3 3 2 6 8" xfId="17472"/>
    <cellStyle name="Обычный 2 2 3 3 2 7" xfId="17473"/>
    <cellStyle name="Обычный 2 2 3 3 2 7 2" xfId="17474"/>
    <cellStyle name="Обычный 2 2 3 3 2 7 3" xfId="17475"/>
    <cellStyle name="Обычный 2 2 3 3 2 7 4" xfId="17476"/>
    <cellStyle name="Обычный 2 2 3 3 2 7 5" xfId="17477"/>
    <cellStyle name="Обычный 2 2 3 3 2 7 6" xfId="17478"/>
    <cellStyle name="Обычный 2 2 3 3 2 7 7" xfId="17479"/>
    <cellStyle name="Обычный 2 2 3 3 2 7 8" xfId="17480"/>
    <cellStyle name="Обычный 2 2 3 3 2 8" xfId="17481"/>
    <cellStyle name="Обычный 2 2 3 3 2 8 2" xfId="17482"/>
    <cellStyle name="Обычный 2 2 3 3 2 8 3" xfId="17483"/>
    <cellStyle name="Обычный 2 2 3 3 2 8 4" xfId="17484"/>
    <cellStyle name="Обычный 2 2 3 3 2 8 5" xfId="17485"/>
    <cellStyle name="Обычный 2 2 3 3 2 8 6" xfId="17486"/>
    <cellStyle name="Обычный 2 2 3 3 2 8 7" xfId="17487"/>
    <cellStyle name="Обычный 2 2 3 3 2 8 8" xfId="17488"/>
    <cellStyle name="Обычный 2 2 3 3 2 9" xfId="17489"/>
    <cellStyle name="Обычный 2 2 3 3 20" xfId="17490"/>
    <cellStyle name="Обычный 2 2 3 3 21" xfId="17491"/>
    <cellStyle name="Обычный 2 2 3 3 22" xfId="17492"/>
    <cellStyle name="Обычный 2 2 3 3 23" xfId="17493"/>
    <cellStyle name="Обычный 2 2 3 3 3" xfId="17494"/>
    <cellStyle name="Обычный 2 2 3 3 3 10" xfId="17495"/>
    <cellStyle name="Обычный 2 2 3 3 3 11" xfId="17496"/>
    <cellStyle name="Обычный 2 2 3 3 3 12" xfId="17497"/>
    <cellStyle name="Обычный 2 2 3 3 3 13" xfId="17498"/>
    <cellStyle name="Обычный 2 2 3 3 3 14" xfId="17499"/>
    <cellStyle name="Обычный 2 2 3 3 3 15" xfId="17500"/>
    <cellStyle name="Обычный 2 2 3 3 3 16" xfId="17501"/>
    <cellStyle name="Обычный 2 2 3 3 3 17" xfId="17502"/>
    <cellStyle name="Обычный 2 2 3 3 3 18" xfId="17503"/>
    <cellStyle name="Обычный 2 2 3 3 3 2" xfId="17504"/>
    <cellStyle name="Обычный 2 2 3 3 3 2 2" xfId="17505"/>
    <cellStyle name="Обычный 2 2 3 3 3 2 3" xfId="17506"/>
    <cellStyle name="Обычный 2 2 3 3 3 2 4" xfId="17507"/>
    <cellStyle name="Обычный 2 2 3 3 3 2 5" xfId="17508"/>
    <cellStyle name="Обычный 2 2 3 3 3 2 6" xfId="17509"/>
    <cellStyle name="Обычный 2 2 3 3 3 2 7" xfId="17510"/>
    <cellStyle name="Обычный 2 2 3 3 3 2 8" xfId="17511"/>
    <cellStyle name="Обычный 2 2 3 3 3 3" xfId="17512"/>
    <cellStyle name="Обычный 2 2 3 3 3 3 2" xfId="17513"/>
    <cellStyle name="Обычный 2 2 3 3 3 3 3" xfId="17514"/>
    <cellStyle name="Обычный 2 2 3 3 3 3 4" xfId="17515"/>
    <cellStyle name="Обычный 2 2 3 3 3 3 5" xfId="17516"/>
    <cellStyle name="Обычный 2 2 3 3 3 3 6" xfId="17517"/>
    <cellStyle name="Обычный 2 2 3 3 3 3 7" xfId="17518"/>
    <cellStyle name="Обычный 2 2 3 3 3 3 8" xfId="17519"/>
    <cellStyle name="Обычный 2 2 3 3 3 4" xfId="17520"/>
    <cellStyle name="Обычный 2 2 3 3 3 4 2" xfId="17521"/>
    <cellStyle name="Обычный 2 2 3 3 3 4 3" xfId="17522"/>
    <cellStyle name="Обычный 2 2 3 3 3 4 4" xfId="17523"/>
    <cellStyle name="Обычный 2 2 3 3 3 4 5" xfId="17524"/>
    <cellStyle name="Обычный 2 2 3 3 3 4 6" xfId="17525"/>
    <cellStyle name="Обычный 2 2 3 3 3 4 7" xfId="17526"/>
    <cellStyle name="Обычный 2 2 3 3 3 4 8" xfId="17527"/>
    <cellStyle name="Обычный 2 2 3 3 3 5" xfId="17528"/>
    <cellStyle name="Обычный 2 2 3 3 3 5 2" xfId="17529"/>
    <cellStyle name="Обычный 2 2 3 3 3 5 3" xfId="17530"/>
    <cellStyle name="Обычный 2 2 3 3 3 5 4" xfId="17531"/>
    <cellStyle name="Обычный 2 2 3 3 3 5 5" xfId="17532"/>
    <cellStyle name="Обычный 2 2 3 3 3 5 6" xfId="17533"/>
    <cellStyle name="Обычный 2 2 3 3 3 5 7" xfId="17534"/>
    <cellStyle name="Обычный 2 2 3 3 3 5 8" xfId="17535"/>
    <cellStyle name="Обычный 2 2 3 3 3 6" xfId="17536"/>
    <cellStyle name="Обычный 2 2 3 3 3 6 2" xfId="17537"/>
    <cellStyle name="Обычный 2 2 3 3 3 6 3" xfId="17538"/>
    <cellStyle name="Обычный 2 2 3 3 3 6 4" xfId="17539"/>
    <cellStyle name="Обычный 2 2 3 3 3 6 5" xfId="17540"/>
    <cellStyle name="Обычный 2 2 3 3 3 6 6" xfId="17541"/>
    <cellStyle name="Обычный 2 2 3 3 3 6 7" xfId="17542"/>
    <cellStyle name="Обычный 2 2 3 3 3 6 8" xfId="17543"/>
    <cellStyle name="Обычный 2 2 3 3 3 7" xfId="17544"/>
    <cellStyle name="Обычный 2 2 3 3 3 7 2" xfId="17545"/>
    <cellStyle name="Обычный 2 2 3 3 3 7 3" xfId="17546"/>
    <cellStyle name="Обычный 2 2 3 3 3 7 4" xfId="17547"/>
    <cellStyle name="Обычный 2 2 3 3 3 7 5" xfId="17548"/>
    <cellStyle name="Обычный 2 2 3 3 3 7 6" xfId="17549"/>
    <cellStyle name="Обычный 2 2 3 3 3 7 7" xfId="17550"/>
    <cellStyle name="Обычный 2 2 3 3 3 7 8" xfId="17551"/>
    <cellStyle name="Обычный 2 2 3 3 3 8" xfId="17552"/>
    <cellStyle name="Обычный 2 2 3 3 3 8 2" xfId="17553"/>
    <cellStyle name="Обычный 2 2 3 3 3 8 3" xfId="17554"/>
    <cellStyle name="Обычный 2 2 3 3 3 8 4" xfId="17555"/>
    <cellStyle name="Обычный 2 2 3 3 3 8 5" xfId="17556"/>
    <cellStyle name="Обычный 2 2 3 3 3 8 6" xfId="17557"/>
    <cellStyle name="Обычный 2 2 3 3 3 8 7" xfId="17558"/>
    <cellStyle name="Обычный 2 2 3 3 3 8 8" xfId="17559"/>
    <cellStyle name="Обычный 2 2 3 3 3 9" xfId="17560"/>
    <cellStyle name="Обычный 2 2 3 3 4" xfId="17561"/>
    <cellStyle name="Обычный 2 2 3 3 4 2" xfId="17562"/>
    <cellStyle name="Обычный 2 2 3 3 4 3" xfId="17563"/>
    <cellStyle name="Обычный 2 2 3 3 4 4" xfId="17564"/>
    <cellStyle name="Обычный 2 2 3 3 4 5" xfId="17565"/>
    <cellStyle name="Обычный 2 2 3 3 4 6" xfId="17566"/>
    <cellStyle name="Обычный 2 2 3 3 4 7" xfId="17567"/>
    <cellStyle name="Обычный 2 2 3 3 4 8" xfId="17568"/>
    <cellStyle name="Обычный 2 2 3 3 5" xfId="17569"/>
    <cellStyle name="Обычный 2 2 3 3 5 2" xfId="17570"/>
    <cellStyle name="Обычный 2 2 3 3 5 3" xfId="17571"/>
    <cellStyle name="Обычный 2 2 3 3 5 4" xfId="17572"/>
    <cellStyle name="Обычный 2 2 3 3 5 5" xfId="17573"/>
    <cellStyle name="Обычный 2 2 3 3 5 6" xfId="17574"/>
    <cellStyle name="Обычный 2 2 3 3 5 7" xfId="17575"/>
    <cellStyle name="Обычный 2 2 3 3 5 8" xfId="17576"/>
    <cellStyle name="Обычный 2 2 3 3 6" xfId="17577"/>
    <cellStyle name="Обычный 2 2 3 3 6 2" xfId="17578"/>
    <cellStyle name="Обычный 2 2 3 3 6 3" xfId="17579"/>
    <cellStyle name="Обычный 2 2 3 3 6 4" xfId="17580"/>
    <cellStyle name="Обычный 2 2 3 3 6 5" xfId="17581"/>
    <cellStyle name="Обычный 2 2 3 3 6 6" xfId="17582"/>
    <cellStyle name="Обычный 2 2 3 3 6 7" xfId="17583"/>
    <cellStyle name="Обычный 2 2 3 3 6 8" xfId="17584"/>
    <cellStyle name="Обычный 2 2 3 3 7" xfId="17585"/>
    <cellStyle name="Обычный 2 2 3 3 7 2" xfId="17586"/>
    <cellStyle name="Обычный 2 2 3 3 7 3" xfId="17587"/>
    <cellStyle name="Обычный 2 2 3 3 7 4" xfId="17588"/>
    <cellStyle name="Обычный 2 2 3 3 7 5" xfId="17589"/>
    <cellStyle name="Обычный 2 2 3 3 7 6" xfId="17590"/>
    <cellStyle name="Обычный 2 2 3 3 7 7" xfId="17591"/>
    <cellStyle name="Обычный 2 2 3 3 7 8" xfId="17592"/>
    <cellStyle name="Обычный 2 2 3 3 8" xfId="17593"/>
    <cellStyle name="Обычный 2 2 3 3 8 2" xfId="17594"/>
    <cellStyle name="Обычный 2 2 3 3 8 3" xfId="17595"/>
    <cellStyle name="Обычный 2 2 3 3 8 4" xfId="17596"/>
    <cellStyle name="Обычный 2 2 3 3 8 5" xfId="17597"/>
    <cellStyle name="Обычный 2 2 3 3 8 6" xfId="17598"/>
    <cellStyle name="Обычный 2 2 3 3 8 7" xfId="17599"/>
    <cellStyle name="Обычный 2 2 3 3 8 8" xfId="17600"/>
    <cellStyle name="Обычный 2 2 3 3 9" xfId="17601"/>
    <cellStyle name="Обычный 2 2 3 3 9 2" xfId="17602"/>
    <cellStyle name="Обычный 2 2 3 3 9 3" xfId="17603"/>
    <cellStyle name="Обычный 2 2 3 3 9 4" xfId="17604"/>
    <cellStyle name="Обычный 2 2 3 3 9 5" xfId="17605"/>
    <cellStyle name="Обычный 2 2 3 3 9 6" xfId="17606"/>
    <cellStyle name="Обычный 2 2 3 3 9 7" xfId="17607"/>
    <cellStyle name="Обычный 2 2 3 3 9 8" xfId="17608"/>
    <cellStyle name="Обычный 2 2 3 4" xfId="17609"/>
    <cellStyle name="Обычный 2 2 3 5" xfId="17610"/>
    <cellStyle name="Обычный 2 2 3 6" xfId="17611"/>
    <cellStyle name="Обычный 2 2 3 7" xfId="17612"/>
    <cellStyle name="Обычный 2 2 3 8" xfId="17613"/>
    <cellStyle name="Обычный 2 2 4" xfId="17614"/>
    <cellStyle name="Обычный 2 2 4 10" xfId="17615"/>
    <cellStyle name="Обычный 2 2 4 10 2" xfId="17616"/>
    <cellStyle name="Обычный 2 2 4 10 3" xfId="17617"/>
    <cellStyle name="Обычный 2 2 4 10 4" xfId="17618"/>
    <cellStyle name="Обычный 2 2 4 10 5" xfId="17619"/>
    <cellStyle name="Обычный 2 2 4 10 6" xfId="17620"/>
    <cellStyle name="Обычный 2 2 4 10 7" xfId="17621"/>
    <cellStyle name="Обычный 2 2 4 10 8" xfId="17622"/>
    <cellStyle name="Обычный 2 2 4 11" xfId="17623"/>
    <cellStyle name="Обычный 2 2 4 11 2" xfId="17624"/>
    <cellStyle name="Обычный 2 2 4 11 3" xfId="17625"/>
    <cellStyle name="Обычный 2 2 4 11 4" xfId="17626"/>
    <cellStyle name="Обычный 2 2 4 11 5" xfId="17627"/>
    <cellStyle name="Обычный 2 2 4 11 6" xfId="17628"/>
    <cellStyle name="Обычный 2 2 4 11 7" xfId="17629"/>
    <cellStyle name="Обычный 2 2 4 11 8" xfId="17630"/>
    <cellStyle name="Обычный 2 2 4 12" xfId="17631"/>
    <cellStyle name="Обычный 2 2 4 13" xfId="17632"/>
    <cellStyle name="Обычный 2 2 4 14" xfId="17633"/>
    <cellStyle name="Обычный 2 2 4 15" xfId="17634"/>
    <cellStyle name="Обычный 2 2 4 16" xfId="17635"/>
    <cellStyle name="Обычный 2 2 4 17" xfId="17636"/>
    <cellStyle name="Обычный 2 2 4 18" xfId="17637"/>
    <cellStyle name="Обычный 2 2 4 19" xfId="17638"/>
    <cellStyle name="Обычный 2 2 4 2" xfId="17639"/>
    <cellStyle name="Обычный 2 2 4 2 10" xfId="17640"/>
    <cellStyle name="Обычный 2 2 4 2 10 2" xfId="17641"/>
    <cellStyle name="Обычный 2 2 4 2 10 3" xfId="17642"/>
    <cellStyle name="Обычный 2 2 4 2 10 4" xfId="17643"/>
    <cellStyle name="Обычный 2 2 4 2 10 5" xfId="17644"/>
    <cellStyle name="Обычный 2 2 4 2 10 6" xfId="17645"/>
    <cellStyle name="Обычный 2 2 4 2 10 7" xfId="17646"/>
    <cellStyle name="Обычный 2 2 4 2 10 8" xfId="17647"/>
    <cellStyle name="Обычный 2 2 4 2 11" xfId="17648"/>
    <cellStyle name="Обычный 2 2 4 2 11 2" xfId="17649"/>
    <cellStyle name="Обычный 2 2 4 2 11 3" xfId="17650"/>
    <cellStyle name="Обычный 2 2 4 2 11 4" xfId="17651"/>
    <cellStyle name="Обычный 2 2 4 2 11 5" xfId="17652"/>
    <cellStyle name="Обычный 2 2 4 2 11 6" xfId="17653"/>
    <cellStyle name="Обычный 2 2 4 2 11 7" xfId="17654"/>
    <cellStyle name="Обычный 2 2 4 2 11 8" xfId="17655"/>
    <cellStyle name="Обычный 2 2 4 2 12" xfId="17656"/>
    <cellStyle name="Обычный 2 2 4 2 13" xfId="17657"/>
    <cellStyle name="Обычный 2 2 4 2 14" xfId="17658"/>
    <cellStyle name="Обычный 2 2 4 2 15" xfId="17659"/>
    <cellStyle name="Обычный 2 2 4 2 16" xfId="17660"/>
    <cellStyle name="Обычный 2 2 4 2 17" xfId="17661"/>
    <cellStyle name="Обычный 2 2 4 2 18" xfId="17662"/>
    <cellStyle name="Обычный 2 2 4 2 19" xfId="17663"/>
    <cellStyle name="Обычный 2 2 4 2 2" xfId="17664"/>
    <cellStyle name="Обычный 2 2 4 2 2 10" xfId="17665"/>
    <cellStyle name="Обычный 2 2 4 2 2 10 2" xfId="17666"/>
    <cellStyle name="Обычный 2 2 4 2 2 10 3" xfId="17667"/>
    <cellStyle name="Обычный 2 2 4 2 2 10 4" xfId="17668"/>
    <cellStyle name="Обычный 2 2 4 2 2 10 5" xfId="17669"/>
    <cellStyle name="Обычный 2 2 4 2 2 10 6" xfId="17670"/>
    <cellStyle name="Обычный 2 2 4 2 2 10 7" xfId="17671"/>
    <cellStyle name="Обычный 2 2 4 2 2 10 8" xfId="17672"/>
    <cellStyle name="Обычный 2 2 4 2 2 11" xfId="17673"/>
    <cellStyle name="Обычный 2 2 4 2 2 12" xfId="17674"/>
    <cellStyle name="Обычный 2 2 4 2 2 13" xfId="17675"/>
    <cellStyle name="Обычный 2 2 4 2 2 14" xfId="17676"/>
    <cellStyle name="Обычный 2 2 4 2 2 15" xfId="17677"/>
    <cellStyle name="Обычный 2 2 4 2 2 16" xfId="17678"/>
    <cellStyle name="Обычный 2 2 4 2 2 17" xfId="17679"/>
    <cellStyle name="Обычный 2 2 4 2 2 18" xfId="17680"/>
    <cellStyle name="Обычный 2 2 4 2 2 19" xfId="17681"/>
    <cellStyle name="Обычный 2 2 4 2 2 2" xfId="17682"/>
    <cellStyle name="Обычный 2 2 4 2 2 2 10" xfId="17683"/>
    <cellStyle name="Обычный 2 2 4 2 2 2 11" xfId="17684"/>
    <cellStyle name="Обычный 2 2 4 2 2 2 12" xfId="17685"/>
    <cellStyle name="Обычный 2 2 4 2 2 2 13" xfId="17686"/>
    <cellStyle name="Обычный 2 2 4 2 2 2 14" xfId="17687"/>
    <cellStyle name="Обычный 2 2 4 2 2 2 15" xfId="17688"/>
    <cellStyle name="Обычный 2 2 4 2 2 2 16" xfId="17689"/>
    <cellStyle name="Обычный 2 2 4 2 2 2 17" xfId="17690"/>
    <cellStyle name="Обычный 2 2 4 2 2 2 18" xfId="17691"/>
    <cellStyle name="Обычный 2 2 4 2 2 2 19" xfId="17692"/>
    <cellStyle name="Обычный 2 2 4 2 2 2 2" xfId="17693"/>
    <cellStyle name="Обычный 2 2 4 2 2 2 2 2" xfId="17694"/>
    <cellStyle name="Обычный 2 2 4 2 2 2 2 3" xfId="17695"/>
    <cellStyle name="Обычный 2 2 4 2 2 2 2 4" xfId="17696"/>
    <cellStyle name="Обычный 2 2 4 2 2 2 2 5" xfId="17697"/>
    <cellStyle name="Обычный 2 2 4 2 2 2 2 6" xfId="17698"/>
    <cellStyle name="Обычный 2 2 4 2 2 2 2 7" xfId="17699"/>
    <cellStyle name="Обычный 2 2 4 2 2 2 2 8" xfId="17700"/>
    <cellStyle name="Обычный 2 2 4 2 2 2 2 9" xfId="17701"/>
    <cellStyle name="Обычный 2 2 4 2 2 2 3" xfId="17702"/>
    <cellStyle name="Обычный 2 2 4 2 2 2 3 2" xfId="17703"/>
    <cellStyle name="Обычный 2 2 4 2 2 2 3 3" xfId="17704"/>
    <cellStyle name="Обычный 2 2 4 2 2 2 3 4" xfId="17705"/>
    <cellStyle name="Обычный 2 2 4 2 2 2 3 5" xfId="17706"/>
    <cellStyle name="Обычный 2 2 4 2 2 2 3 6" xfId="17707"/>
    <cellStyle name="Обычный 2 2 4 2 2 2 3 7" xfId="17708"/>
    <cellStyle name="Обычный 2 2 4 2 2 2 3 8" xfId="17709"/>
    <cellStyle name="Обычный 2 2 4 2 2 2 4" xfId="17710"/>
    <cellStyle name="Обычный 2 2 4 2 2 2 4 2" xfId="17711"/>
    <cellStyle name="Обычный 2 2 4 2 2 2 4 3" xfId="17712"/>
    <cellStyle name="Обычный 2 2 4 2 2 2 4 4" xfId="17713"/>
    <cellStyle name="Обычный 2 2 4 2 2 2 4 5" xfId="17714"/>
    <cellStyle name="Обычный 2 2 4 2 2 2 4 6" xfId="17715"/>
    <cellStyle name="Обычный 2 2 4 2 2 2 4 7" xfId="17716"/>
    <cellStyle name="Обычный 2 2 4 2 2 2 4 8" xfId="17717"/>
    <cellStyle name="Обычный 2 2 4 2 2 2 5" xfId="17718"/>
    <cellStyle name="Обычный 2 2 4 2 2 2 5 2" xfId="17719"/>
    <cellStyle name="Обычный 2 2 4 2 2 2 5 3" xfId="17720"/>
    <cellStyle name="Обычный 2 2 4 2 2 2 5 4" xfId="17721"/>
    <cellStyle name="Обычный 2 2 4 2 2 2 5 5" xfId="17722"/>
    <cellStyle name="Обычный 2 2 4 2 2 2 5 6" xfId="17723"/>
    <cellStyle name="Обычный 2 2 4 2 2 2 5 7" xfId="17724"/>
    <cellStyle name="Обычный 2 2 4 2 2 2 5 8" xfId="17725"/>
    <cellStyle name="Обычный 2 2 4 2 2 2 6" xfId="17726"/>
    <cellStyle name="Обычный 2 2 4 2 2 2 6 2" xfId="17727"/>
    <cellStyle name="Обычный 2 2 4 2 2 2 6 3" xfId="17728"/>
    <cellStyle name="Обычный 2 2 4 2 2 2 6 4" xfId="17729"/>
    <cellStyle name="Обычный 2 2 4 2 2 2 6 5" xfId="17730"/>
    <cellStyle name="Обычный 2 2 4 2 2 2 6 6" xfId="17731"/>
    <cellStyle name="Обычный 2 2 4 2 2 2 6 7" xfId="17732"/>
    <cellStyle name="Обычный 2 2 4 2 2 2 6 8" xfId="17733"/>
    <cellStyle name="Обычный 2 2 4 2 2 2 7" xfId="17734"/>
    <cellStyle name="Обычный 2 2 4 2 2 2 7 2" xfId="17735"/>
    <cellStyle name="Обычный 2 2 4 2 2 2 7 3" xfId="17736"/>
    <cellStyle name="Обычный 2 2 4 2 2 2 7 4" xfId="17737"/>
    <cellStyle name="Обычный 2 2 4 2 2 2 7 5" xfId="17738"/>
    <cellStyle name="Обычный 2 2 4 2 2 2 7 6" xfId="17739"/>
    <cellStyle name="Обычный 2 2 4 2 2 2 7 7" xfId="17740"/>
    <cellStyle name="Обычный 2 2 4 2 2 2 7 8" xfId="17741"/>
    <cellStyle name="Обычный 2 2 4 2 2 2 8" xfId="17742"/>
    <cellStyle name="Обычный 2 2 4 2 2 2 8 2" xfId="17743"/>
    <cellStyle name="Обычный 2 2 4 2 2 2 8 3" xfId="17744"/>
    <cellStyle name="Обычный 2 2 4 2 2 2 8 4" xfId="17745"/>
    <cellStyle name="Обычный 2 2 4 2 2 2 8 5" xfId="17746"/>
    <cellStyle name="Обычный 2 2 4 2 2 2 8 6" xfId="17747"/>
    <cellStyle name="Обычный 2 2 4 2 2 2 8 7" xfId="17748"/>
    <cellStyle name="Обычный 2 2 4 2 2 2 8 8" xfId="17749"/>
    <cellStyle name="Обычный 2 2 4 2 2 2 9" xfId="17750"/>
    <cellStyle name="Обычный 2 2 4 2 2 20" xfId="17751"/>
    <cellStyle name="Обычный 2 2 4 2 2 21" xfId="17752"/>
    <cellStyle name="Обычный 2 2 4 2 2 22" xfId="17753"/>
    <cellStyle name="Обычный 2 2 4 2 2 23" xfId="17754"/>
    <cellStyle name="Обычный 2 2 4 2 2 3" xfId="17755"/>
    <cellStyle name="Обычный 2 2 4 2 2 3 10" xfId="17756"/>
    <cellStyle name="Обычный 2 2 4 2 2 3 11" xfId="17757"/>
    <cellStyle name="Обычный 2 2 4 2 2 3 12" xfId="17758"/>
    <cellStyle name="Обычный 2 2 4 2 2 3 13" xfId="17759"/>
    <cellStyle name="Обычный 2 2 4 2 2 3 14" xfId="17760"/>
    <cellStyle name="Обычный 2 2 4 2 2 3 15" xfId="17761"/>
    <cellStyle name="Обычный 2 2 4 2 2 3 16" xfId="17762"/>
    <cellStyle name="Обычный 2 2 4 2 2 3 17" xfId="17763"/>
    <cellStyle name="Обычный 2 2 4 2 2 3 18" xfId="17764"/>
    <cellStyle name="Обычный 2 2 4 2 2 3 19" xfId="17765"/>
    <cellStyle name="Обычный 2 2 4 2 2 3 2" xfId="17766"/>
    <cellStyle name="Обычный 2 2 4 2 2 3 2 2" xfId="17767"/>
    <cellStyle name="Обычный 2 2 4 2 2 3 2 3" xfId="17768"/>
    <cellStyle name="Обычный 2 2 4 2 2 3 2 4" xfId="17769"/>
    <cellStyle name="Обычный 2 2 4 2 2 3 2 5" xfId="17770"/>
    <cellStyle name="Обычный 2 2 4 2 2 3 2 6" xfId="17771"/>
    <cellStyle name="Обычный 2 2 4 2 2 3 2 7" xfId="17772"/>
    <cellStyle name="Обычный 2 2 4 2 2 3 2 8" xfId="17773"/>
    <cellStyle name="Обычный 2 2 4 2 2 3 3" xfId="17774"/>
    <cellStyle name="Обычный 2 2 4 2 2 3 3 2" xfId="17775"/>
    <cellStyle name="Обычный 2 2 4 2 2 3 3 3" xfId="17776"/>
    <cellStyle name="Обычный 2 2 4 2 2 3 3 4" xfId="17777"/>
    <cellStyle name="Обычный 2 2 4 2 2 3 3 5" xfId="17778"/>
    <cellStyle name="Обычный 2 2 4 2 2 3 3 6" xfId="17779"/>
    <cellStyle name="Обычный 2 2 4 2 2 3 3 7" xfId="17780"/>
    <cellStyle name="Обычный 2 2 4 2 2 3 3 8" xfId="17781"/>
    <cellStyle name="Обычный 2 2 4 2 2 3 4" xfId="17782"/>
    <cellStyle name="Обычный 2 2 4 2 2 3 4 2" xfId="17783"/>
    <cellStyle name="Обычный 2 2 4 2 2 3 4 3" xfId="17784"/>
    <cellStyle name="Обычный 2 2 4 2 2 3 4 4" xfId="17785"/>
    <cellStyle name="Обычный 2 2 4 2 2 3 4 5" xfId="17786"/>
    <cellStyle name="Обычный 2 2 4 2 2 3 4 6" xfId="17787"/>
    <cellStyle name="Обычный 2 2 4 2 2 3 4 7" xfId="17788"/>
    <cellStyle name="Обычный 2 2 4 2 2 3 4 8" xfId="17789"/>
    <cellStyle name="Обычный 2 2 4 2 2 3 5" xfId="17790"/>
    <cellStyle name="Обычный 2 2 4 2 2 3 5 2" xfId="17791"/>
    <cellStyle name="Обычный 2 2 4 2 2 3 5 3" xfId="17792"/>
    <cellStyle name="Обычный 2 2 4 2 2 3 5 4" xfId="17793"/>
    <cellStyle name="Обычный 2 2 4 2 2 3 5 5" xfId="17794"/>
    <cellStyle name="Обычный 2 2 4 2 2 3 5 6" xfId="17795"/>
    <cellStyle name="Обычный 2 2 4 2 2 3 5 7" xfId="17796"/>
    <cellStyle name="Обычный 2 2 4 2 2 3 5 8" xfId="17797"/>
    <cellStyle name="Обычный 2 2 4 2 2 3 6" xfId="17798"/>
    <cellStyle name="Обычный 2 2 4 2 2 3 6 2" xfId="17799"/>
    <cellStyle name="Обычный 2 2 4 2 2 3 6 3" xfId="17800"/>
    <cellStyle name="Обычный 2 2 4 2 2 3 6 4" xfId="17801"/>
    <cellStyle name="Обычный 2 2 4 2 2 3 6 5" xfId="17802"/>
    <cellStyle name="Обычный 2 2 4 2 2 3 6 6" xfId="17803"/>
    <cellStyle name="Обычный 2 2 4 2 2 3 6 7" xfId="17804"/>
    <cellStyle name="Обычный 2 2 4 2 2 3 6 8" xfId="17805"/>
    <cellStyle name="Обычный 2 2 4 2 2 3 7" xfId="17806"/>
    <cellStyle name="Обычный 2 2 4 2 2 3 7 2" xfId="17807"/>
    <cellStyle name="Обычный 2 2 4 2 2 3 7 3" xfId="17808"/>
    <cellStyle name="Обычный 2 2 4 2 2 3 7 4" xfId="17809"/>
    <cellStyle name="Обычный 2 2 4 2 2 3 7 5" xfId="17810"/>
    <cellStyle name="Обычный 2 2 4 2 2 3 7 6" xfId="17811"/>
    <cellStyle name="Обычный 2 2 4 2 2 3 7 7" xfId="17812"/>
    <cellStyle name="Обычный 2 2 4 2 2 3 7 8" xfId="17813"/>
    <cellStyle name="Обычный 2 2 4 2 2 3 8" xfId="17814"/>
    <cellStyle name="Обычный 2 2 4 2 2 3 8 2" xfId="17815"/>
    <cellStyle name="Обычный 2 2 4 2 2 3 8 3" xfId="17816"/>
    <cellStyle name="Обычный 2 2 4 2 2 3 8 4" xfId="17817"/>
    <cellStyle name="Обычный 2 2 4 2 2 3 8 5" xfId="17818"/>
    <cellStyle name="Обычный 2 2 4 2 2 3 8 6" xfId="17819"/>
    <cellStyle name="Обычный 2 2 4 2 2 3 8 7" xfId="17820"/>
    <cellStyle name="Обычный 2 2 4 2 2 3 8 8" xfId="17821"/>
    <cellStyle name="Обычный 2 2 4 2 2 3 9" xfId="17822"/>
    <cellStyle name="Обычный 2 2 4 2 2 4" xfId="17823"/>
    <cellStyle name="Обычный 2 2 4 2 2 4 2" xfId="17824"/>
    <cellStyle name="Обычный 2 2 4 2 2 4 3" xfId="17825"/>
    <cellStyle name="Обычный 2 2 4 2 2 4 4" xfId="17826"/>
    <cellStyle name="Обычный 2 2 4 2 2 4 5" xfId="17827"/>
    <cellStyle name="Обычный 2 2 4 2 2 4 6" xfId="17828"/>
    <cellStyle name="Обычный 2 2 4 2 2 4 7" xfId="17829"/>
    <cellStyle name="Обычный 2 2 4 2 2 4 8" xfId="17830"/>
    <cellStyle name="Обычный 2 2 4 2 2 4 9" xfId="17831"/>
    <cellStyle name="Обычный 2 2 4 2 2 5" xfId="17832"/>
    <cellStyle name="Обычный 2 2 4 2 2 5 2" xfId="17833"/>
    <cellStyle name="Обычный 2 2 4 2 2 5 3" xfId="17834"/>
    <cellStyle name="Обычный 2 2 4 2 2 5 4" xfId="17835"/>
    <cellStyle name="Обычный 2 2 4 2 2 5 5" xfId="17836"/>
    <cellStyle name="Обычный 2 2 4 2 2 5 6" xfId="17837"/>
    <cellStyle name="Обычный 2 2 4 2 2 5 7" xfId="17838"/>
    <cellStyle name="Обычный 2 2 4 2 2 5 8" xfId="17839"/>
    <cellStyle name="Обычный 2 2 4 2 2 6" xfId="17840"/>
    <cellStyle name="Обычный 2 2 4 2 2 6 2" xfId="17841"/>
    <cellStyle name="Обычный 2 2 4 2 2 6 3" xfId="17842"/>
    <cellStyle name="Обычный 2 2 4 2 2 6 4" xfId="17843"/>
    <cellStyle name="Обычный 2 2 4 2 2 6 5" xfId="17844"/>
    <cellStyle name="Обычный 2 2 4 2 2 6 6" xfId="17845"/>
    <cellStyle name="Обычный 2 2 4 2 2 6 7" xfId="17846"/>
    <cellStyle name="Обычный 2 2 4 2 2 6 8" xfId="17847"/>
    <cellStyle name="Обычный 2 2 4 2 2 7" xfId="17848"/>
    <cellStyle name="Обычный 2 2 4 2 2 7 2" xfId="17849"/>
    <cellStyle name="Обычный 2 2 4 2 2 7 3" xfId="17850"/>
    <cellStyle name="Обычный 2 2 4 2 2 7 4" xfId="17851"/>
    <cellStyle name="Обычный 2 2 4 2 2 7 5" xfId="17852"/>
    <cellStyle name="Обычный 2 2 4 2 2 7 6" xfId="17853"/>
    <cellStyle name="Обычный 2 2 4 2 2 7 7" xfId="17854"/>
    <cellStyle name="Обычный 2 2 4 2 2 7 8" xfId="17855"/>
    <cellStyle name="Обычный 2 2 4 2 2 8" xfId="17856"/>
    <cellStyle name="Обычный 2 2 4 2 2 8 2" xfId="17857"/>
    <cellStyle name="Обычный 2 2 4 2 2 8 3" xfId="17858"/>
    <cellStyle name="Обычный 2 2 4 2 2 8 4" xfId="17859"/>
    <cellStyle name="Обычный 2 2 4 2 2 8 5" xfId="17860"/>
    <cellStyle name="Обычный 2 2 4 2 2 8 6" xfId="17861"/>
    <cellStyle name="Обычный 2 2 4 2 2 8 7" xfId="17862"/>
    <cellStyle name="Обычный 2 2 4 2 2 8 8" xfId="17863"/>
    <cellStyle name="Обычный 2 2 4 2 2 9" xfId="17864"/>
    <cellStyle name="Обычный 2 2 4 2 2 9 2" xfId="17865"/>
    <cellStyle name="Обычный 2 2 4 2 2 9 3" xfId="17866"/>
    <cellStyle name="Обычный 2 2 4 2 2 9 4" xfId="17867"/>
    <cellStyle name="Обычный 2 2 4 2 2 9 5" xfId="17868"/>
    <cellStyle name="Обычный 2 2 4 2 2 9 6" xfId="17869"/>
    <cellStyle name="Обычный 2 2 4 2 2 9 7" xfId="17870"/>
    <cellStyle name="Обычный 2 2 4 2 2 9 8" xfId="17871"/>
    <cellStyle name="Обычный 2 2 4 2 20" xfId="17872"/>
    <cellStyle name="Обычный 2 2 4 2 21" xfId="17873"/>
    <cellStyle name="Обычный 2 2 4 2 22" xfId="17874"/>
    <cellStyle name="Обычный 2 2 4 2 23" xfId="17875"/>
    <cellStyle name="Обычный 2 2 4 2 24" xfId="17876"/>
    <cellStyle name="Обычный 2 2 4 2 3" xfId="17877"/>
    <cellStyle name="Обычный 2 2 4 2 3 10" xfId="17878"/>
    <cellStyle name="Обычный 2 2 4 2 3 11" xfId="17879"/>
    <cellStyle name="Обычный 2 2 4 2 3 12" xfId="17880"/>
    <cellStyle name="Обычный 2 2 4 2 3 13" xfId="17881"/>
    <cellStyle name="Обычный 2 2 4 2 3 14" xfId="17882"/>
    <cellStyle name="Обычный 2 2 4 2 3 15" xfId="17883"/>
    <cellStyle name="Обычный 2 2 4 2 3 16" xfId="17884"/>
    <cellStyle name="Обычный 2 2 4 2 3 17" xfId="17885"/>
    <cellStyle name="Обычный 2 2 4 2 3 18" xfId="17886"/>
    <cellStyle name="Обычный 2 2 4 2 3 19" xfId="17887"/>
    <cellStyle name="Обычный 2 2 4 2 3 2" xfId="17888"/>
    <cellStyle name="Обычный 2 2 4 2 3 2 2" xfId="17889"/>
    <cellStyle name="Обычный 2 2 4 2 3 2 3" xfId="17890"/>
    <cellStyle name="Обычный 2 2 4 2 3 2 4" xfId="17891"/>
    <cellStyle name="Обычный 2 2 4 2 3 2 5" xfId="17892"/>
    <cellStyle name="Обычный 2 2 4 2 3 2 6" xfId="17893"/>
    <cellStyle name="Обычный 2 2 4 2 3 2 7" xfId="17894"/>
    <cellStyle name="Обычный 2 2 4 2 3 2 8" xfId="17895"/>
    <cellStyle name="Обычный 2 2 4 2 3 2 9" xfId="17896"/>
    <cellStyle name="Обычный 2 2 4 2 3 3" xfId="17897"/>
    <cellStyle name="Обычный 2 2 4 2 3 3 2" xfId="17898"/>
    <cellStyle name="Обычный 2 2 4 2 3 3 3" xfId="17899"/>
    <cellStyle name="Обычный 2 2 4 2 3 3 4" xfId="17900"/>
    <cellStyle name="Обычный 2 2 4 2 3 3 5" xfId="17901"/>
    <cellStyle name="Обычный 2 2 4 2 3 3 6" xfId="17902"/>
    <cellStyle name="Обычный 2 2 4 2 3 3 7" xfId="17903"/>
    <cellStyle name="Обычный 2 2 4 2 3 3 8" xfId="17904"/>
    <cellStyle name="Обычный 2 2 4 2 3 4" xfId="17905"/>
    <cellStyle name="Обычный 2 2 4 2 3 4 2" xfId="17906"/>
    <cellStyle name="Обычный 2 2 4 2 3 4 3" xfId="17907"/>
    <cellStyle name="Обычный 2 2 4 2 3 4 4" xfId="17908"/>
    <cellStyle name="Обычный 2 2 4 2 3 4 5" xfId="17909"/>
    <cellStyle name="Обычный 2 2 4 2 3 4 6" xfId="17910"/>
    <cellStyle name="Обычный 2 2 4 2 3 4 7" xfId="17911"/>
    <cellStyle name="Обычный 2 2 4 2 3 4 8" xfId="17912"/>
    <cellStyle name="Обычный 2 2 4 2 3 5" xfId="17913"/>
    <cellStyle name="Обычный 2 2 4 2 3 5 2" xfId="17914"/>
    <cellStyle name="Обычный 2 2 4 2 3 5 3" xfId="17915"/>
    <cellStyle name="Обычный 2 2 4 2 3 5 4" xfId="17916"/>
    <cellStyle name="Обычный 2 2 4 2 3 5 5" xfId="17917"/>
    <cellStyle name="Обычный 2 2 4 2 3 5 6" xfId="17918"/>
    <cellStyle name="Обычный 2 2 4 2 3 5 7" xfId="17919"/>
    <cellStyle name="Обычный 2 2 4 2 3 5 8" xfId="17920"/>
    <cellStyle name="Обычный 2 2 4 2 3 6" xfId="17921"/>
    <cellStyle name="Обычный 2 2 4 2 3 6 2" xfId="17922"/>
    <cellStyle name="Обычный 2 2 4 2 3 6 3" xfId="17923"/>
    <cellStyle name="Обычный 2 2 4 2 3 6 4" xfId="17924"/>
    <cellStyle name="Обычный 2 2 4 2 3 6 5" xfId="17925"/>
    <cellStyle name="Обычный 2 2 4 2 3 6 6" xfId="17926"/>
    <cellStyle name="Обычный 2 2 4 2 3 6 7" xfId="17927"/>
    <cellStyle name="Обычный 2 2 4 2 3 6 8" xfId="17928"/>
    <cellStyle name="Обычный 2 2 4 2 3 7" xfId="17929"/>
    <cellStyle name="Обычный 2 2 4 2 3 7 2" xfId="17930"/>
    <cellStyle name="Обычный 2 2 4 2 3 7 3" xfId="17931"/>
    <cellStyle name="Обычный 2 2 4 2 3 7 4" xfId="17932"/>
    <cellStyle name="Обычный 2 2 4 2 3 7 5" xfId="17933"/>
    <cellStyle name="Обычный 2 2 4 2 3 7 6" xfId="17934"/>
    <cellStyle name="Обычный 2 2 4 2 3 7 7" xfId="17935"/>
    <cellStyle name="Обычный 2 2 4 2 3 7 8" xfId="17936"/>
    <cellStyle name="Обычный 2 2 4 2 3 8" xfId="17937"/>
    <cellStyle name="Обычный 2 2 4 2 3 8 2" xfId="17938"/>
    <cellStyle name="Обычный 2 2 4 2 3 8 3" xfId="17939"/>
    <cellStyle name="Обычный 2 2 4 2 3 8 4" xfId="17940"/>
    <cellStyle name="Обычный 2 2 4 2 3 8 5" xfId="17941"/>
    <cellStyle name="Обычный 2 2 4 2 3 8 6" xfId="17942"/>
    <cellStyle name="Обычный 2 2 4 2 3 8 7" xfId="17943"/>
    <cellStyle name="Обычный 2 2 4 2 3 8 8" xfId="17944"/>
    <cellStyle name="Обычный 2 2 4 2 3 9" xfId="17945"/>
    <cellStyle name="Обычный 2 2 4 2 4" xfId="17946"/>
    <cellStyle name="Обычный 2 2 4 2 4 10" xfId="17947"/>
    <cellStyle name="Обычный 2 2 4 2 4 11" xfId="17948"/>
    <cellStyle name="Обычный 2 2 4 2 4 12" xfId="17949"/>
    <cellStyle name="Обычный 2 2 4 2 4 13" xfId="17950"/>
    <cellStyle name="Обычный 2 2 4 2 4 14" xfId="17951"/>
    <cellStyle name="Обычный 2 2 4 2 4 15" xfId="17952"/>
    <cellStyle name="Обычный 2 2 4 2 4 16" xfId="17953"/>
    <cellStyle name="Обычный 2 2 4 2 4 17" xfId="17954"/>
    <cellStyle name="Обычный 2 2 4 2 4 18" xfId="17955"/>
    <cellStyle name="Обычный 2 2 4 2 4 19" xfId="17956"/>
    <cellStyle name="Обычный 2 2 4 2 4 2" xfId="17957"/>
    <cellStyle name="Обычный 2 2 4 2 4 2 2" xfId="17958"/>
    <cellStyle name="Обычный 2 2 4 2 4 2 3" xfId="17959"/>
    <cellStyle name="Обычный 2 2 4 2 4 2 4" xfId="17960"/>
    <cellStyle name="Обычный 2 2 4 2 4 2 5" xfId="17961"/>
    <cellStyle name="Обычный 2 2 4 2 4 2 6" xfId="17962"/>
    <cellStyle name="Обычный 2 2 4 2 4 2 7" xfId="17963"/>
    <cellStyle name="Обычный 2 2 4 2 4 2 8" xfId="17964"/>
    <cellStyle name="Обычный 2 2 4 2 4 3" xfId="17965"/>
    <cellStyle name="Обычный 2 2 4 2 4 3 2" xfId="17966"/>
    <cellStyle name="Обычный 2 2 4 2 4 3 3" xfId="17967"/>
    <cellStyle name="Обычный 2 2 4 2 4 3 4" xfId="17968"/>
    <cellStyle name="Обычный 2 2 4 2 4 3 5" xfId="17969"/>
    <cellStyle name="Обычный 2 2 4 2 4 3 6" xfId="17970"/>
    <cellStyle name="Обычный 2 2 4 2 4 3 7" xfId="17971"/>
    <cellStyle name="Обычный 2 2 4 2 4 3 8" xfId="17972"/>
    <cellStyle name="Обычный 2 2 4 2 4 4" xfId="17973"/>
    <cellStyle name="Обычный 2 2 4 2 4 4 2" xfId="17974"/>
    <cellStyle name="Обычный 2 2 4 2 4 4 3" xfId="17975"/>
    <cellStyle name="Обычный 2 2 4 2 4 4 4" xfId="17976"/>
    <cellStyle name="Обычный 2 2 4 2 4 4 5" xfId="17977"/>
    <cellStyle name="Обычный 2 2 4 2 4 4 6" xfId="17978"/>
    <cellStyle name="Обычный 2 2 4 2 4 4 7" xfId="17979"/>
    <cellStyle name="Обычный 2 2 4 2 4 4 8" xfId="17980"/>
    <cellStyle name="Обычный 2 2 4 2 4 5" xfId="17981"/>
    <cellStyle name="Обычный 2 2 4 2 4 5 2" xfId="17982"/>
    <cellStyle name="Обычный 2 2 4 2 4 5 3" xfId="17983"/>
    <cellStyle name="Обычный 2 2 4 2 4 5 4" xfId="17984"/>
    <cellStyle name="Обычный 2 2 4 2 4 5 5" xfId="17985"/>
    <cellStyle name="Обычный 2 2 4 2 4 5 6" xfId="17986"/>
    <cellStyle name="Обычный 2 2 4 2 4 5 7" xfId="17987"/>
    <cellStyle name="Обычный 2 2 4 2 4 5 8" xfId="17988"/>
    <cellStyle name="Обычный 2 2 4 2 4 6" xfId="17989"/>
    <cellStyle name="Обычный 2 2 4 2 4 6 2" xfId="17990"/>
    <cellStyle name="Обычный 2 2 4 2 4 6 3" xfId="17991"/>
    <cellStyle name="Обычный 2 2 4 2 4 6 4" xfId="17992"/>
    <cellStyle name="Обычный 2 2 4 2 4 6 5" xfId="17993"/>
    <cellStyle name="Обычный 2 2 4 2 4 6 6" xfId="17994"/>
    <cellStyle name="Обычный 2 2 4 2 4 6 7" xfId="17995"/>
    <cellStyle name="Обычный 2 2 4 2 4 6 8" xfId="17996"/>
    <cellStyle name="Обычный 2 2 4 2 4 7" xfId="17997"/>
    <cellStyle name="Обычный 2 2 4 2 4 7 2" xfId="17998"/>
    <cellStyle name="Обычный 2 2 4 2 4 7 3" xfId="17999"/>
    <cellStyle name="Обычный 2 2 4 2 4 7 4" xfId="18000"/>
    <cellStyle name="Обычный 2 2 4 2 4 7 5" xfId="18001"/>
    <cellStyle name="Обычный 2 2 4 2 4 7 6" xfId="18002"/>
    <cellStyle name="Обычный 2 2 4 2 4 7 7" xfId="18003"/>
    <cellStyle name="Обычный 2 2 4 2 4 7 8" xfId="18004"/>
    <cellStyle name="Обычный 2 2 4 2 4 8" xfId="18005"/>
    <cellStyle name="Обычный 2 2 4 2 4 8 2" xfId="18006"/>
    <cellStyle name="Обычный 2 2 4 2 4 8 3" xfId="18007"/>
    <cellStyle name="Обычный 2 2 4 2 4 8 4" xfId="18008"/>
    <cellStyle name="Обычный 2 2 4 2 4 8 5" xfId="18009"/>
    <cellStyle name="Обычный 2 2 4 2 4 8 6" xfId="18010"/>
    <cellStyle name="Обычный 2 2 4 2 4 8 7" xfId="18011"/>
    <cellStyle name="Обычный 2 2 4 2 4 8 8" xfId="18012"/>
    <cellStyle name="Обычный 2 2 4 2 4 9" xfId="18013"/>
    <cellStyle name="Обычный 2 2 4 2 5" xfId="18014"/>
    <cellStyle name="Обычный 2 2 4 2 5 2" xfId="18015"/>
    <cellStyle name="Обычный 2 2 4 2 5 3" xfId="18016"/>
    <cellStyle name="Обычный 2 2 4 2 5 4" xfId="18017"/>
    <cellStyle name="Обычный 2 2 4 2 5 5" xfId="18018"/>
    <cellStyle name="Обычный 2 2 4 2 5 6" xfId="18019"/>
    <cellStyle name="Обычный 2 2 4 2 5 7" xfId="18020"/>
    <cellStyle name="Обычный 2 2 4 2 5 8" xfId="18021"/>
    <cellStyle name="Обычный 2 2 4 2 5 9" xfId="18022"/>
    <cellStyle name="Обычный 2 2 4 2 6" xfId="18023"/>
    <cellStyle name="Обычный 2 2 4 2 6 2" xfId="18024"/>
    <cellStyle name="Обычный 2 2 4 2 6 3" xfId="18025"/>
    <cellStyle name="Обычный 2 2 4 2 6 4" xfId="18026"/>
    <cellStyle name="Обычный 2 2 4 2 6 5" xfId="18027"/>
    <cellStyle name="Обычный 2 2 4 2 6 6" xfId="18028"/>
    <cellStyle name="Обычный 2 2 4 2 6 7" xfId="18029"/>
    <cellStyle name="Обычный 2 2 4 2 6 8" xfId="18030"/>
    <cellStyle name="Обычный 2 2 4 2 7" xfId="18031"/>
    <cellStyle name="Обычный 2 2 4 2 7 2" xfId="18032"/>
    <cellStyle name="Обычный 2 2 4 2 7 3" xfId="18033"/>
    <cellStyle name="Обычный 2 2 4 2 7 4" xfId="18034"/>
    <cellStyle name="Обычный 2 2 4 2 7 5" xfId="18035"/>
    <cellStyle name="Обычный 2 2 4 2 7 6" xfId="18036"/>
    <cellStyle name="Обычный 2 2 4 2 7 7" xfId="18037"/>
    <cellStyle name="Обычный 2 2 4 2 7 8" xfId="18038"/>
    <cellStyle name="Обычный 2 2 4 2 8" xfId="18039"/>
    <cellStyle name="Обычный 2 2 4 2 8 2" xfId="18040"/>
    <cellStyle name="Обычный 2 2 4 2 8 3" xfId="18041"/>
    <cellStyle name="Обычный 2 2 4 2 8 4" xfId="18042"/>
    <cellStyle name="Обычный 2 2 4 2 8 5" xfId="18043"/>
    <cellStyle name="Обычный 2 2 4 2 8 6" xfId="18044"/>
    <cellStyle name="Обычный 2 2 4 2 8 7" xfId="18045"/>
    <cellStyle name="Обычный 2 2 4 2 8 8" xfId="18046"/>
    <cellStyle name="Обычный 2 2 4 2 9" xfId="18047"/>
    <cellStyle name="Обычный 2 2 4 2 9 2" xfId="18048"/>
    <cellStyle name="Обычный 2 2 4 2 9 3" xfId="18049"/>
    <cellStyle name="Обычный 2 2 4 2 9 4" xfId="18050"/>
    <cellStyle name="Обычный 2 2 4 2 9 5" xfId="18051"/>
    <cellStyle name="Обычный 2 2 4 2 9 6" xfId="18052"/>
    <cellStyle name="Обычный 2 2 4 2 9 7" xfId="18053"/>
    <cellStyle name="Обычный 2 2 4 2 9 8" xfId="18054"/>
    <cellStyle name="Обычный 2 2 4 20" xfId="18055"/>
    <cellStyle name="Обычный 2 2 4 21" xfId="18056"/>
    <cellStyle name="Обычный 2 2 4 22" xfId="18057"/>
    <cellStyle name="Обычный 2 2 4 23" xfId="18058"/>
    <cellStyle name="Обычный 2 2 4 24" xfId="18059"/>
    <cellStyle name="Обычный 2 2 4 3" xfId="18060"/>
    <cellStyle name="Обычный 2 2 4 3 10" xfId="18061"/>
    <cellStyle name="Обычный 2 2 4 3 11" xfId="18062"/>
    <cellStyle name="Обычный 2 2 4 3 12" xfId="18063"/>
    <cellStyle name="Обычный 2 2 4 3 13" xfId="18064"/>
    <cellStyle name="Обычный 2 2 4 3 14" xfId="18065"/>
    <cellStyle name="Обычный 2 2 4 3 15" xfId="18066"/>
    <cellStyle name="Обычный 2 2 4 3 16" xfId="18067"/>
    <cellStyle name="Обычный 2 2 4 3 17" xfId="18068"/>
    <cellStyle name="Обычный 2 2 4 3 18" xfId="18069"/>
    <cellStyle name="Обычный 2 2 4 3 19" xfId="18070"/>
    <cellStyle name="Обычный 2 2 4 3 2" xfId="18071"/>
    <cellStyle name="Обычный 2 2 4 3 2 2" xfId="18072"/>
    <cellStyle name="Обычный 2 2 4 3 2 3" xfId="18073"/>
    <cellStyle name="Обычный 2 2 4 3 2 4" xfId="18074"/>
    <cellStyle name="Обычный 2 2 4 3 2 5" xfId="18075"/>
    <cellStyle name="Обычный 2 2 4 3 2 6" xfId="18076"/>
    <cellStyle name="Обычный 2 2 4 3 2 7" xfId="18077"/>
    <cellStyle name="Обычный 2 2 4 3 2 8" xfId="18078"/>
    <cellStyle name="Обычный 2 2 4 3 2 9" xfId="18079"/>
    <cellStyle name="Обычный 2 2 4 3 3" xfId="18080"/>
    <cellStyle name="Обычный 2 2 4 3 3 2" xfId="18081"/>
    <cellStyle name="Обычный 2 2 4 3 3 3" xfId="18082"/>
    <cellStyle name="Обычный 2 2 4 3 3 4" xfId="18083"/>
    <cellStyle name="Обычный 2 2 4 3 3 5" xfId="18084"/>
    <cellStyle name="Обычный 2 2 4 3 3 6" xfId="18085"/>
    <cellStyle name="Обычный 2 2 4 3 3 7" xfId="18086"/>
    <cellStyle name="Обычный 2 2 4 3 3 8" xfId="18087"/>
    <cellStyle name="Обычный 2 2 4 3 4" xfId="18088"/>
    <cellStyle name="Обычный 2 2 4 3 4 2" xfId="18089"/>
    <cellStyle name="Обычный 2 2 4 3 4 3" xfId="18090"/>
    <cellStyle name="Обычный 2 2 4 3 4 4" xfId="18091"/>
    <cellStyle name="Обычный 2 2 4 3 4 5" xfId="18092"/>
    <cellStyle name="Обычный 2 2 4 3 4 6" xfId="18093"/>
    <cellStyle name="Обычный 2 2 4 3 4 7" xfId="18094"/>
    <cellStyle name="Обычный 2 2 4 3 4 8" xfId="18095"/>
    <cellStyle name="Обычный 2 2 4 3 5" xfId="18096"/>
    <cellStyle name="Обычный 2 2 4 3 5 2" xfId="18097"/>
    <cellStyle name="Обычный 2 2 4 3 5 3" xfId="18098"/>
    <cellStyle name="Обычный 2 2 4 3 5 4" xfId="18099"/>
    <cellStyle name="Обычный 2 2 4 3 5 5" xfId="18100"/>
    <cellStyle name="Обычный 2 2 4 3 5 6" xfId="18101"/>
    <cellStyle name="Обычный 2 2 4 3 5 7" xfId="18102"/>
    <cellStyle name="Обычный 2 2 4 3 5 8" xfId="18103"/>
    <cellStyle name="Обычный 2 2 4 3 6" xfId="18104"/>
    <cellStyle name="Обычный 2 2 4 3 6 2" xfId="18105"/>
    <cellStyle name="Обычный 2 2 4 3 6 3" xfId="18106"/>
    <cellStyle name="Обычный 2 2 4 3 6 4" xfId="18107"/>
    <cellStyle name="Обычный 2 2 4 3 6 5" xfId="18108"/>
    <cellStyle name="Обычный 2 2 4 3 6 6" xfId="18109"/>
    <cellStyle name="Обычный 2 2 4 3 6 7" xfId="18110"/>
    <cellStyle name="Обычный 2 2 4 3 6 8" xfId="18111"/>
    <cellStyle name="Обычный 2 2 4 3 7" xfId="18112"/>
    <cellStyle name="Обычный 2 2 4 3 7 2" xfId="18113"/>
    <cellStyle name="Обычный 2 2 4 3 7 3" xfId="18114"/>
    <cellStyle name="Обычный 2 2 4 3 7 4" xfId="18115"/>
    <cellStyle name="Обычный 2 2 4 3 7 5" xfId="18116"/>
    <cellStyle name="Обычный 2 2 4 3 7 6" xfId="18117"/>
    <cellStyle name="Обычный 2 2 4 3 7 7" xfId="18118"/>
    <cellStyle name="Обычный 2 2 4 3 7 8" xfId="18119"/>
    <cellStyle name="Обычный 2 2 4 3 8" xfId="18120"/>
    <cellStyle name="Обычный 2 2 4 3 8 2" xfId="18121"/>
    <cellStyle name="Обычный 2 2 4 3 8 3" xfId="18122"/>
    <cellStyle name="Обычный 2 2 4 3 8 4" xfId="18123"/>
    <cellStyle name="Обычный 2 2 4 3 8 5" xfId="18124"/>
    <cellStyle name="Обычный 2 2 4 3 8 6" xfId="18125"/>
    <cellStyle name="Обычный 2 2 4 3 8 7" xfId="18126"/>
    <cellStyle name="Обычный 2 2 4 3 8 8" xfId="18127"/>
    <cellStyle name="Обычный 2 2 4 3 9" xfId="18128"/>
    <cellStyle name="Обычный 2 2 4 4" xfId="18129"/>
    <cellStyle name="Обычный 2 2 4 4 10" xfId="18130"/>
    <cellStyle name="Обычный 2 2 4 4 11" xfId="18131"/>
    <cellStyle name="Обычный 2 2 4 4 12" xfId="18132"/>
    <cellStyle name="Обычный 2 2 4 4 13" xfId="18133"/>
    <cellStyle name="Обычный 2 2 4 4 14" xfId="18134"/>
    <cellStyle name="Обычный 2 2 4 4 15" xfId="18135"/>
    <cellStyle name="Обычный 2 2 4 4 16" xfId="18136"/>
    <cellStyle name="Обычный 2 2 4 4 17" xfId="18137"/>
    <cellStyle name="Обычный 2 2 4 4 18" xfId="18138"/>
    <cellStyle name="Обычный 2 2 4 4 19" xfId="18139"/>
    <cellStyle name="Обычный 2 2 4 4 2" xfId="18140"/>
    <cellStyle name="Обычный 2 2 4 4 2 2" xfId="18141"/>
    <cellStyle name="Обычный 2 2 4 4 2 3" xfId="18142"/>
    <cellStyle name="Обычный 2 2 4 4 2 4" xfId="18143"/>
    <cellStyle name="Обычный 2 2 4 4 2 5" xfId="18144"/>
    <cellStyle name="Обычный 2 2 4 4 2 6" xfId="18145"/>
    <cellStyle name="Обычный 2 2 4 4 2 7" xfId="18146"/>
    <cellStyle name="Обычный 2 2 4 4 2 8" xfId="18147"/>
    <cellStyle name="Обычный 2 2 4 4 3" xfId="18148"/>
    <cellStyle name="Обычный 2 2 4 4 3 2" xfId="18149"/>
    <cellStyle name="Обычный 2 2 4 4 3 3" xfId="18150"/>
    <cellStyle name="Обычный 2 2 4 4 3 4" xfId="18151"/>
    <cellStyle name="Обычный 2 2 4 4 3 5" xfId="18152"/>
    <cellStyle name="Обычный 2 2 4 4 3 6" xfId="18153"/>
    <cellStyle name="Обычный 2 2 4 4 3 7" xfId="18154"/>
    <cellStyle name="Обычный 2 2 4 4 3 8" xfId="18155"/>
    <cellStyle name="Обычный 2 2 4 4 4" xfId="18156"/>
    <cellStyle name="Обычный 2 2 4 4 4 2" xfId="18157"/>
    <cellStyle name="Обычный 2 2 4 4 4 3" xfId="18158"/>
    <cellStyle name="Обычный 2 2 4 4 4 4" xfId="18159"/>
    <cellStyle name="Обычный 2 2 4 4 4 5" xfId="18160"/>
    <cellStyle name="Обычный 2 2 4 4 4 6" xfId="18161"/>
    <cellStyle name="Обычный 2 2 4 4 4 7" xfId="18162"/>
    <cellStyle name="Обычный 2 2 4 4 4 8" xfId="18163"/>
    <cellStyle name="Обычный 2 2 4 4 5" xfId="18164"/>
    <cellStyle name="Обычный 2 2 4 4 5 2" xfId="18165"/>
    <cellStyle name="Обычный 2 2 4 4 5 3" xfId="18166"/>
    <cellStyle name="Обычный 2 2 4 4 5 4" xfId="18167"/>
    <cellStyle name="Обычный 2 2 4 4 5 5" xfId="18168"/>
    <cellStyle name="Обычный 2 2 4 4 5 6" xfId="18169"/>
    <cellStyle name="Обычный 2 2 4 4 5 7" xfId="18170"/>
    <cellStyle name="Обычный 2 2 4 4 5 8" xfId="18171"/>
    <cellStyle name="Обычный 2 2 4 4 6" xfId="18172"/>
    <cellStyle name="Обычный 2 2 4 4 6 2" xfId="18173"/>
    <cellStyle name="Обычный 2 2 4 4 6 3" xfId="18174"/>
    <cellStyle name="Обычный 2 2 4 4 6 4" xfId="18175"/>
    <cellStyle name="Обычный 2 2 4 4 6 5" xfId="18176"/>
    <cellStyle name="Обычный 2 2 4 4 6 6" xfId="18177"/>
    <cellStyle name="Обычный 2 2 4 4 6 7" xfId="18178"/>
    <cellStyle name="Обычный 2 2 4 4 6 8" xfId="18179"/>
    <cellStyle name="Обычный 2 2 4 4 7" xfId="18180"/>
    <cellStyle name="Обычный 2 2 4 4 7 2" xfId="18181"/>
    <cellStyle name="Обычный 2 2 4 4 7 3" xfId="18182"/>
    <cellStyle name="Обычный 2 2 4 4 7 4" xfId="18183"/>
    <cellStyle name="Обычный 2 2 4 4 7 5" xfId="18184"/>
    <cellStyle name="Обычный 2 2 4 4 7 6" xfId="18185"/>
    <cellStyle name="Обычный 2 2 4 4 7 7" xfId="18186"/>
    <cellStyle name="Обычный 2 2 4 4 7 8" xfId="18187"/>
    <cellStyle name="Обычный 2 2 4 4 8" xfId="18188"/>
    <cellStyle name="Обычный 2 2 4 4 8 2" xfId="18189"/>
    <cellStyle name="Обычный 2 2 4 4 8 3" xfId="18190"/>
    <cellStyle name="Обычный 2 2 4 4 8 4" xfId="18191"/>
    <cellStyle name="Обычный 2 2 4 4 8 5" xfId="18192"/>
    <cellStyle name="Обычный 2 2 4 4 8 6" xfId="18193"/>
    <cellStyle name="Обычный 2 2 4 4 8 7" xfId="18194"/>
    <cellStyle name="Обычный 2 2 4 4 8 8" xfId="18195"/>
    <cellStyle name="Обычный 2 2 4 4 9" xfId="18196"/>
    <cellStyle name="Обычный 2 2 4 5" xfId="18197"/>
    <cellStyle name="Обычный 2 2 4 5 2" xfId="18198"/>
    <cellStyle name="Обычный 2 2 4 5 3" xfId="18199"/>
    <cellStyle name="Обычный 2 2 4 5 4" xfId="18200"/>
    <cellStyle name="Обычный 2 2 4 5 5" xfId="18201"/>
    <cellStyle name="Обычный 2 2 4 5 6" xfId="18202"/>
    <cellStyle name="Обычный 2 2 4 5 7" xfId="18203"/>
    <cellStyle name="Обычный 2 2 4 5 8" xfId="18204"/>
    <cellStyle name="Обычный 2 2 4 5 9" xfId="18205"/>
    <cellStyle name="Обычный 2 2 4 6" xfId="18206"/>
    <cellStyle name="Обычный 2 2 4 6 2" xfId="18207"/>
    <cellStyle name="Обычный 2 2 4 6 3" xfId="18208"/>
    <cellStyle name="Обычный 2 2 4 6 4" xfId="18209"/>
    <cellStyle name="Обычный 2 2 4 6 5" xfId="18210"/>
    <cellStyle name="Обычный 2 2 4 6 6" xfId="18211"/>
    <cellStyle name="Обычный 2 2 4 6 7" xfId="18212"/>
    <cellStyle name="Обычный 2 2 4 6 8" xfId="18213"/>
    <cellStyle name="Обычный 2 2 4 7" xfId="18214"/>
    <cellStyle name="Обычный 2 2 4 7 2" xfId="18215"/>
    <cellStyle name="Обычный 2 2 4 7 3" xfId="18216"/>
    <cellStyle name="Обычный 2 2 4 7 4" xfId="18217"/>
    <cellStyle name="Обычный 2 2 4 7 5" xfId="18218"/>
    <cellStyle name="Обычный 2 2 4 7 6" xfId="18219"/>
    <cellStyle name="Обычный 2 2 4 7 7" xfId="18220"/>
    <cellStyle name="Обычный 2 2 4 7 8" xfId="18221"/>
    <cellStyle name="Обычный 2 2 4 8" xfId="18222"/>
    <cellStyle name="Обычный 2 2 4 8 2" xfId="18223"/>
    <cellStyle name="Обычный 2 2 4 8 3" xfId="18224"/>
    <cellStyle name="Обычный 2 2 4 8 4" xfId="18225"/>
    <cellStyle name="Обычный 2 2 4 8 5" xfId="18226"/>
    <cellStyle name="Обычный 2 2 4 8 6" xfId="18227"/>
    <cellStyle name="Обычный 2 2 4 8 7" xfId="18228"/>
    <cellStyle name="Обычный 2 2 4 8 8" xfId="18229"/>
    <cellStyle name="Обычный 2 2 4 9" xfId="18230"/>
    <cellStyle name="Обычный 2 2 4 9 2" xfId="18231"/>
    <cellStyle name="Обычный 2 2 4 9 3" xfId="18232"/>
    <cellStyle name="Обычный 2 2 4 9 4" xfId="18233"/>
    <cellStyle name="Обычный 2 2 4 9 5" xfId="18234"/>
    <cellStyle name="Обычный 2 2 4 9 6" xfId="18235"/>
    <cellStyle name="Обычный 2 2 4 9 7" xfId="18236"/>
    <cellStyle name="Обычный 2 2 4 9 8" xfId="18237"/>
    <cellStyle name="Обычный 2 2 5" xfId="18238"/>
    <cellStyle name="Обычный 2 2 5 10" xfId="18239"/>
    <cellStyle name="Обычный 2 2 5 10 2" xfId="18240"/>
    <cellStyle name="Обычный 2 2 5 10 3" xfId="18241"/>
    <cellStyle name="Обычный 2 2 5 10 4" xfId="18242"/>
    <cellStyle name="Обычный 2 2 5 10 5" xfId="18243"/>
    <cellStyle name="Обычный 2 2 5 10 6" xfId="18244"/>
    <cellStyle name="Обычный 2 2 5 10 7" xfId="18245"/>
    <cellStyle name="Обычный 2 2 5 10 8" xfId="18246"/>
    <cellStyle name="Обычный 2 2 5 11" xfId="18247"/>
    <cellStyle name="Обычный 2 2 5 11 2" xfId="18248"/>
    <cellStyle name="Обычный 2 2 5 11 3" xfId="18249"/>
    <cellStyle name="Обычный 2 2 5 11 4" xfId="18250"/>
    <cellStyle name="Обычный 2 2 5 11 5" xfId="18251"/>
    <cellStyle name="Обычный 2 2 5 11 6" xfId="18252"/>
    <cellStyle name="Обычный 2 2 5 11 7" xfId="18253"/>
    <cellStyle name="Обычный 2 2 5 11 8" xfId="18254"/>
    <cellStyle name="Обычный 2 2 5 12" xfId="18255"/>
    <cellStyle name="Обычный 2 2 5 13" xfId="18256"/>
    <cellStyle name="Обычный 2 2 5 14" xfId="18257"/>
    <cellStyle name="Обычный 2 2 5 15" xfId="18258"/>
    <cellStyle name="Обычный 2 2 5 16" xfId="18259"/>
    <cellStyle name="Обычный 2 2 5 17" xfId="18260"/>
    <cellStyle name="Обычный 2 2 5 18" xfId="18261"/>
    <cellStyle name="Обычный 2 2 5 19" xfId="18262"/>
    <cellStyle name="Обычный 2 2 5 2" xfId="18263"/>
    <cellStyle name="Обычный 2 2 5 2 10" xfId="18264"/>
    <cellStyle name="Обычный 2 2 5 2 10 2" xfId="18265"/>
    <cellStyle name="Обычный 2 2 5 2 10 3" xfId="18266"/>
    <cellStyle name="Обычный 2 2 5 2 10 4" xfId="18267"/>
    <cellStyle name="Обычный 2 2 5 2 10 5" xfId="18268"/>
    <cellStyle name="Обычный 2 2 5 2 10 6" xfId="18269"/>
    <cellStyle name="Обычный 2 2 5 2 10 7" xfId="18270"/>
    <cellStyle name="Обычный 2 2 5 2 10 8" xfId="18271"/>
    <cellStyle name="Обычный 2 2 5 2 11" xfId="18272"/>
    <cellStyle name="Обычный 2 2 5 2 11 2" xfId="18273"/>
    <cellStyle name="Обычный 2 2 5 2 11 3" xfId="18274"/>
    <cellStyle name="Обычный 2 2 5 2 11 4" xfId="18275"/>
    <cellStyle name="Обычный 2 2 5 2 11 5" xfId="18276"/>
    <cellStyle name="Обычный 2 2 5 2 11 6" xfId="18277"/>
    <cellStyle name="Обычный 2 2 5 2 11 7" xfId="18278"/>
    <cellStyle name="Обычный 2 2 5 2 11 8" xfId="18279"/>
    <cellStyle name="Обычный 2 2 5 2 12" xfId="18280"/>
    <cellStyle name="Обычный 2 2 5 2 13" xfId="18281"/>
    <cellStyle name="Обычный 2 2 5 2 14" xfId="18282"/>
    <cellStyle name="Обычный 2 2 5 2 15" xfId="18283"/>
    <cellStyle name="Обычный 2 2 5 2 16" xfId="18284"/>
    <cellStyle name="Обычный 2 2 5 2 17" xfId="18285"/>
    <cellStyle name="Обычный 2 2 5 2 18" xfId="18286"/>
    <cellStyle name="Обычный 2 2 5 2 19" xfId="18287"/>
    <cellStyle name="Обычный 2 2 5 2 2" xfId="18288"/>
    <cellStyle name="Обычный 2 2 5 2 2 10" xfId="18289"/>
    <cellStyle name="Обычный 2 2 5 2 2 10 2" xfId="18290"/>
    <cellStyle name="Обычный 2 2 5 2 2 10 3" xfId="18291"/>
    <cellStyle name="Обычный 2 2 5 2 2 10 4" xfId="18292"/>
    <cellStyle name="Обычный 2 2 5 2 2 10 5" xfId="18293"/>
    <cellStyle name="Обычный 2 2 5 2 2 10 6" xfId="18294"/>
    <cellStyle name="Обычный 2 2 5 2 2 10 7" xfId="18295"/>
    <cellStyle name="Обычный 2 2 5 2 2 10 8" xfId="18296"/>
    <cellStyle name="Обычный 2 2 5 2 2 11" xfId="18297"/>
    <cellStyle name="Обычный 2 2 5 2 2 12" xfId="18298"/>
    <cellStyle name="Обычный 2 2 5 2 2 13" xfId="18299"/>
    <cellStyle name="Обычный 2 2 5 2 2 14" xfId="18300"/>
    <cellStyle name="Обычный 2 2 5 2 2 15" xfId="18301"/>
    <cellStyle name="Обычный 2 2 5 2 2 16" xfId="18302"/>
    <cellStyle name="Обычный 2 2 5 2 2 17" xfId="18303"/>
    <cellStyle name="Обычный 2 2 5 2 2 18" xfId="18304"/>
    <cellStyle name="Обычный 2 2 5 2 2 19" xfId="18305"/>
    <cellStyle name="Обычный 2 2 5 2 2 2" xfId="18306"/>
    <cellStyle name="Обычный 2 2 5 2 2 2 10" xfId="18307"/>
    <cellStyle name="Обычный 2 2 5 2 2 2 11" xfId="18308"/>
    <cellStyle name="Обычный 2 2 5 2 2 2 12" xfId="18309"/>
    <cellStyle name="Обычный 2 2 5 2 2 2 13" xfId="18310"/>
    <cellStyle name="Обычный 2 2 5 2 2 2 14" xfId="18311"/>
    <cellStyle name="Обычный 2 2 5 2 2 2 15" xfId="18312"/>
    <cellStyle name="Обычный 2 2 5 2 2 2 16" xfId="18313"/>
    <cellStyle name="Обычный 2 2 5 2 2 2 17" xfId="18314"/>
    <cellStyle name="Обычный 2 2 5 2 2 2 18" xfId="18315"/>
    <cellStyle name="Обычный 2 2 5 2 2 2 19" xfId="18316"/>
    <cellStyle name="Обычный 2 2 5 2 2 2 2" xfId="18317"/>
    <cellStyle name="Обычный 2 2 5 2 2 2 2 2" xfId="18318"/>
    <cellStyle name="Обычный 2 2 5 2 2 2 2 3" xfId="18319"/>
    <cellStyle name="Обычный 2 2 5 2 2 2 2 4" xfId="18320"/>
    <cellStyle name="Обычный 2 2 5 2 2 2 2 5" xfId="18321"/>
    <cellStyle name="Обычный 2 2 5 2 2 2 2 6" xfId="18322"/>
    <cellStyle name="Обычный 2 2 5 2 2 2 2 7" xfId="18323"/>
    <cellStyle name="Обычный 2 2 5 2 2 2 2 8" xfId="18324"/>
    <cellStyle name="Обычный 2 2 5 2 2 2 2 9" xfId="18325"/>
    <cellStyle name="Обычный 2 2 5 2 2 2 3" xfId="18326"/>
    <cellStyle name="Обычный 2 2 5 2 2 2 3 2" xfId="18327"/>
    <cellStyle name="Обычный 2 2 5 2 2 2 3 3" xfId="18328"/>
    <cellStyle name="Обычный 2 2 5 2 2 2 3 4" xfId="18329"/>
    <cellStyle name="Обычный 2 2 5 2 2 2 3 5" xfId="18330"/>
    <cellStyle name="Обычный 2 2 5 2 2 2 3 6" xfId="18331"/>
    <cellStyle name="Обычный 2 2 5 2 2 2 3 7" xfId="18332"/>
    <cellStyle name="Обычный 2 2 5 2 2 2 3 8" xfId="18333"/>
    <cellStyle name="Обычный 2 2 5 2 2 2 4" xfId="18334"/>
    <cellStyle name="Обычный 2 2 5 2 2 2 4 2" xfId="18335"/>
    <cellStyle name="Обычный 2 2 5 2 2 2 4 3" xfId="18336"/>
    <cellStyle name="Обычный 2 2 5 2 2 2 4 4" xfId="18337"/>
    <cellStyle name="Обычный 2 2 5 2 2 2 4 5" xfId="18338"/>
    <cellStyle name="Обычный 2 2 5 2 2 2 4 6" xfId="18339"/>
    <cellStyle name="Обычный 2 2 5 2 2 2 4 7" xfId="18340"/>
    <cellStyle name="Обычный 2 2 5 2 2 2 4 8" xfId="18341"/>
    <cellStyle name="Обычный 2 2 5 2 2 2 5" xfId="18342"/>
    <cellStyle name="Обычный 2 2 5 2 2 2 5 2" xfId="18343"/>
    <cellStyle name="Обычный 2 2 5 2 2 2 5 3" xfId="18344"/>
    <cellStyle name="Обычный 2 2 5 2 2 2 5 4" xfId="18345"/>
    <cellStyle name="Обычный 2 2 5 2 2 2 5 5" xfId="18346"/>
    <cellStyle name="Обычный 2 2 5 2 2 2 5 6" xfId="18347"/>
    <cellStyle name="Обычный 2 2 5 2 2 2 5 7" xfId="18348"/>
    <cellStyle name="Обычный 2 2 5 2 2 2 5 8" xfId="18349"/>
    <cellStyle name="Обычный 2 2 5 2 2 2 6" xfId="18350"/>
    <cellStyle name="Обычный 2 2 5 2 2 2 6 2" xfId="18351"/>
    <cellStyle name="Обычный 2 2 5 2 2 2 6 3" xfId="18352"/>
    <cellStyle name="Обычный 2 2 5 2 2 2 6 4" xfId="18353"/>
    <cellStyle name="Обычный 2 2 5 2 2 2 6 5" xfId="18354"/>
    <cellStyle name="Обычный 2 2 5 2 2 2 6 6" xfId="18355"/>
    <cellStyle name="Обычный 2 2 5 2 2 2 6 7" xfId="18356"/>
    <cellStyle name="Обычный 2 2 5 2 2 2 6 8" xfId="18357"/>
    <cellStyle name="Обычный 2 2 5 2 2 2 7" xfId="18358"/>
    <cellStyle name="Обычный 2 2 5 2 2 2 7 2" xfId="18359"/>
    <cellStyle name="Обычный 2 2 5 2 2 2 7 3" xfId="18360"/>
    <cellStyle name="Обычный 2 2 5 2 2 2 7 4" xfId="18361"/>
    <cellStyle name="Обычный 2 2 5 2 2 2 7 5" xfId="18362"/>
    <cellStyle name="Обычный 2 2 5 2 2 2 7 6" xfId="18363"/>
    <cellStyle name="Обычный 2 2 5 2 2 2 7 7" xfId="18364"/>
    <cellStyle name="Обычный 2 2 5 2 2 2 7 8" xfId="18365"/>
    <cellStyle name="Обычный 2 2 5 2 2 2 8" xfId="18366"/>
    <cellStyle name="Обычный 2 2 5 2 2 2 8 2" xfId="18367"/>
    <cellStyle name="Обычный 2 2 5 2 2 2 8 3" xfId="18368"/>
    <cellStyle name="Обычный 2 2 5 2 2 2 8 4" xfId="18369"/>
    <cellStyle name="Обычный 2 2 5 2 2 2 8 5" xfId="18370"/>
    <cellStyle name="Обычный 2 2 5 2 2 2 8 6" xfId="18371"/>
    <cellStyle name="Обычный 2 2 5 2 2 2 8 7" xfId="18372"/>
    <cellStyle name="Обычный 2 2 5 2 2 2 8 8" xfId="18373"/>
    <cellStyle name="Обычный 2 2 5 2 2 2 9" xfId="18374"/>
    <cellStyle name="Обычный 2 2 5 2 2 20" xfId="18375"/>
    <cellStyle name="Обычный 2 2 5 2 2 21" xfId="18376"/>
    <cellStyle name="Обычный 2 2 5 2 2 22" xfId="18377"/>
    <cellStyle name="Обычный 2 2 5 2 2 23" xfId="18378"/>
    <cellStyle name="Обычный 2 2 5 2 2 3" xfId="18379"/>
    <cellStyle name="Обычный 2 2 5 2 2 3 10" xfId="18380"/>
    <cellStyle name="Обычный 2 2 5 2 2 3 11" xfId="18381"/>
    <cellStyle name="Обычный 2 2 5 2 2 3 12" xfId="18382"/>
    <cellStyle name="Обычный 2 2 5 2 2 3 13" xfId="18383"/>
    <cellStyle name="Обычный 2 2 5 2 2 3 14" xfId="18384"/>
    <cellStyle name="Обычный 2 2 5 2 2 3 15" xfId="18385"/>
    <cellStyle name="Обычный 2 2 5 2 2 3 16" xfId="18386"/>
    <cellStyle name="Обычный 2 2 5 2 2 3 17" xfId="18387"/>
    <cellStyle name="Обычный 2 2 5 2 2 3 18" xfId="18388"/>
    <cellStyle name="Обычный 2 2 5 2 2 3 19" xfId="18389"/>
    <cellStyle name="Обычный 2 2 5 2 2 3 2" xfId="18390"/>
    <cellStyle name="Обычный 2 2 5 2 2 3 2 2" xfId="18391"/>
    <cellStyle name="Обычный 2 2 5 2 2 3 2 3" xfId="18392"/>
    <cellStyle name="Обычный 2 2 5 2 2 3 2 4" xfId="18393"/>
    <cellStyle name="Обычный 2 2 5 2 2 3 2 5" xfId="18394"/>
    <cellStyle name="Обычный 2 2 5 2 2 3 2 6" xfId="18395"/>
    <cellStyle name="Обычный 2 2 5 2 2 3 2 7" xfId="18396"/>
    <cellStyle name="Обычный 2 2 5 2 2 3 2 8" xfId="18397"/>
    <cellStyle name="Обычный 2 2 5 2 2 3 3" xfId="18398"/>
    <cellStyle name="Обычный 2 2 5 2 2 3 3 2" xfId="18399"/>
    <cellStyle name="Обычный 2 2 5 2 2 3 3 3" xfId="18400"/>
    <cellStyle name="Обычный 2 2 5 2 2 3 3 4" xfId="18401"/>
    <cellStyle name="Обычный 2 2 5 2 2 3 3 5" xfId="18402"/>
    <cellStyle name="Обычный 2 2 5 2 2 3 3 6" xfId="18403"/>
    <cellStyle name="Обычный 2 2 5 2 2 3 3 7" xfId="18404"/>
    <cellStyle name="Обычный 2 2 5 2 2 3 3 8" xfId="18405"/>
    <cellStyle name="Обычный 2 2 5 2 2 3 4" xfId="18406"/>
    <cellStyle name="Обычный 2 2 5 2 2 3 4 2" xfId="18407"/>
    <cellStyle name="Обычный 2 2 5 2 2 3 4 3" xfId="18408"/>
    <cellStyle name="Обычный 2 2 5 2 2 3 4 4" xfId="18409"/>
    <cellStyle name="Обычный 2 2 5 2 2 3 4 5" xfId="18410"/>
    <cellStyle name="Обычный 2 2 5 2 2 3 4 6" xfId="18411"/>
    <cellStyle name="Обычный 2 2 5 2 2 3 4 7" xfId="18412"/>
    <cellStyle name="Обычный 2 2 5 2 2 3 4 8" xfId="18413"/>
    <cellStyle name="Обычный 2 2 5 2 2 3 5" xfId="18414"/>
    <cellStyle name="Обычный 2 2 5 2 2 3 5 2" xfId="18415"/>
    <cellStyle name="Обычный 2 2 5 2 2 3 5 3" xfId="18416"/>
    <cellStyle name="Обычный 2 2 5 2 2 3 5 4" xfId="18417"/>
    <cellStyle name="Обычный 2 2 5 2 2 3 5 5" xfId="18418"/>
    <cellStyle name="Обычный 2 2 5 2 2 3 5 6" xfId="18419"/>
    <cellStyle name="Обычный 2 2 5 2 2 3 5 7" xfId="18420"/>
    <cellStyle name="Обычный 2 2 5 2 2 3 5 8" xfId="18421"/>
    <cellStyle name="Обычный 2 2 5 2 2 3 6" xfId="18422"/>
    <cellStyle name="Обычный 2 2 5 2 2 3 6 2" xfId="18423"/>
    <cellStyle name="Обычный 2 2 5 2 2 3 6 3" xfId="18424"/>
    <cellStyle name="Обычный 2 2 5 2 2 3 6 4" xfId="18425"/>
    <cellStyle name="Обычный 2 2 5 2 2 3 6 5" xfId="18426"/>
    <cellStyle name="Обычный 2 2 5 2 2 3 6 6" xfId="18427"/>
    <cellStyle name="Обычный 2 2 5 2 2 3 6 7" xfId="18428"/>
    <cellStyle name="Обычный 2 2 5 2 2 3 6 8" xfId="18429"/>
    <cellStyle name="Обычный 2 2 5 2 2 3 7" xfId="18430"/>
    <cellStyle name="Обычный 2 2 5 2 2 3 7 2" xfId="18431"/>
    <cellStyle name="Обычный 2 2 5 2 2 3 7 3" xfId="18432"/>
    <cellStyle name="Обычный 2 2 5 2 2 3 7 4" xfId="18433"/>
    <cellStyle name="Обычный 2 2 5 2 2 3 7 5" xfId="18434"/>
    <cellStyle name="Обычный 2 2 5 2 2 3 7 6" xfId="18435"/>
    <cellStyle name="Обычный 2 2 5 2 2 3 7 7" xfId="18436"/>
    <cellStyle name="Обычный 2 2 5 2 2 3 7 8" xfId="18437"/>
    <cellStyle name="Обычный 2 2 5 2 2 3 8" xfId="18438"/>
    <cellStyle name="Обычный 2 2 5 2 2 3 8 2" xfId="18439"/>
    <cellStyle name="Обычный 2 2 5 2 2 3 8 3" xfId="18440"/>
    <cellStyle name="Обычный 2 2 5 2 2 3 8 4" xfId="18441"/>
    <cellStyle name="Обычный 2 2 5 2 2 3 8 5" xfId="18442"/>
    <cellStyle name="Обычный 2 2 5 2 2 3 8 6" xfId="18443"/>
    <cellStyle name="Обычный 2 2 5 2 2 3 8 7" xfId="18444"/>
    <cellStyle name="Обычный 2 2 5 2 2 3 8 8" xfId="18445"/>
    <cellStyle name="Обычный 2 2 5 2 2 3 9" xfId="18446"/>
    <cellStyle name="Обычный 2 2 5 2 2 4" xfId="18447"/>
    <cellStyle name="Обычный 2 2 5 2 2 4 2" xfId="18448"/>
    <cellStyle name="Обычный 2 2 5 2 2 4 3" xfId="18449"/>
    <cellStyle name="Обычный 2 2 5 2 2 4 4" xfId="18450"/>
    <cellStyle name="Обычный 2 2 5 2 2 4 5" xfId="18451"/>
    <cellStyle name="Обычный 2 2 5 2 2 4 6" xfId="18452"/>
    <cellStyle name="Обычный 2 2 5 2 2 4 7" xfId="18453"/>
    <cellStyle name="Обычный 2 2 5 2 2 4 8" xfId="18454"/>
    <cellStyle name="Обычный 2 2 5 2 2 4 9" xfId="18455"/>
    <cellStyle name="Обычный 2 2 5 2 2 5" xfId="18456"/>
    <cellStyle name="Обычный 2 2 5 2 2 5 2" xfId="18457"/>
    <cellStyle name="Обычный 2 2 5 2 2 5 3" xfId="18458"/>
    <cellStyle name="Обычный 2 2 5 2 2 5 4" xfId="18459"/>
    <cellStyle name="Обычный 2 2 5 2 2 5 5" xfId="18460"/>
    <cellStyle name="Обычный 2 2 5 2 2 5 6" xfId="18461"/>
    <cellStyle name="Обычный 2 2 5 2 2 5 7" xfId="18462"/>
    <cellStyle name="Обычный 2 2 5 2 2 5 8" xfId="18463"/>
    <cellStyle name="Обычный 2 2 5 2 2 6" xfId="18464"/>
    <cellStyle name="Обычный 2 2 5 2 2 6 2" xfId="18465"/>
    <cellStyle name="Обычный 2 2 5 2 2 6 3" xfId="18466"/>
    <cellStyle name="Обычный 2 2 5 2 2 6 4" xfId="18467"/>
    <cellStyle name="Обычный 2 2 5 2 2 6 5" xfId="18468"/>
    <cellStyle name="Обычный 2 2 5 2 2 6 6" xfId="18469"/>
    <cellStyle name="Обычный 2 2 5 2 2 6 7" xfId="18470"/>
    <cellStyle name="Обычный 2 2 5 2 2 6 8" xfId="18471"/>
    <cellStyle name="Обычный 2 2 5 2 2 7" xfId="18472"/>
    <cellStyle name="Обычный 2 2 5 2 2 7 2" xfId="18473"/>
    <cellStyle name="Обычный 2 2 5 2 2 7 3" xfId="18474"/>
    <cellStyle name="Обычный 2 2 5 2 2 7 4" xfId="18475"/>
    <cellStyle name="Обычный 2 2 5 2 2 7 5" xfId="18476"/>
    <cellStyle name="Обычный 2 2 5 2 2 7 6" xfId="18477"/>
    <cellStyle name="Обычный 2 2 5 2 2 7 7" xfId="18478"/>
    <cellStyle name="Обычный 2 2 5 2 2 7 8" xfId="18479"/>
    <cellStyle name="Обычный 2 2 5 2 2 8" xfId="18480"/>
    <cellStyle name="Обычный 2 2 5 2 2 8 2" xfId="18481"/>
    <cellStyle name="Обычный 2 2 5 2 2 8 3" xfId="18482"/>
    <cellStyle name="Обычный 2 2 5 2 2 8 4" xfId="18483"/>
    <cellStyle name="Обычный 2 2 5 2 2 8 5" xfId="18484"/>
    <cellStyle name="Обычный 2 2 5 2 2 8 6" xfId="18485"/>
    <cellStyle name="Обычный 2 2 5 2 2 8 7" xfId="18486"/>
    <cellStyle name="Обычный 2 2 5 2 2 8 8" xfId="18487"/>
    <cellStyle name="Обычный 2 2 5 2 2 9" xfId="18488"/>
    <cellStyle name="Обычный 2 2 5 2 2 9 2" xfId="18489"/>
    <cellStyle name="Обычный 2 2 5 2 2 9 3" xfId="18490"/>
    <cellStyle name="Обычный 2 2 5 2 2 9 4" xfId="18491"/>
    <cellStyle name="Обычный 2 2 5 2 2 9 5" xfId="18492"/>
    <cellStyle name="Обычный 2 2 5 2 2 9 6" xfId="18493"/>
    <cellStyle name="Обычный 2 2 5 2 2 9 7" xfId="18494"/>
    <cellStyle name="Обычный 2 2 5 2 2 9 8" xfId="18495"/>
    <cellStyle name="Обычный 2 2 5 2 20" xfId="18496"/>
    <cellStyle name="Обычный 2 2 5 2 21" xfId="18497"/>
    <cellStyle name="Обычный 2 2 5 2 22" xfId="18498"/>
    <cellStyle name="Обычный 2 2 5 2 23" xfId="18499"/>
    <cellStyle name="Обычный 2 2 5 2 24" xfId="18500"/>
    <cellStyle name="Обычный 2 2 5 2 3" xfId="18501"/>
    <cellStyle name="Обычный 2 2 5 2 3 10" xfId="18502"/>
    <cellStyle name="Обычный 2 2 5 2 3 11" xfId="18503"/>
    <cellStyle name="Обычный 2 2 5 2 3 12" xfId="18504"/>
    <cellStyle name="Обычный 2 2 5 2 3 13" xfId="18505"/>
    <cellStyle name="Обычный 2 2 5 2 3 14" xfId="18506"/>
    <cellStyle name="Обычный 2 2 5 2 3 15" xfId="18507"/>
    <cellStyle name="Обычный 2 2 5 2 3 16" xfId="18508"/>
    <cellStyle name="Обычный 2 2 5 2 3 17" xfId="18509"/>
    <cellStyle name="Обычный 2 2 5 2 3 18" xfId="18510"/>
    <cellStyle name="Обычный 2 2 5 2 3 19" xfId="18511"/>
    <cellStyle name="Обычный 2 2 5 2 3 2" xfId="18512"/>
    <cellStyle name="Обычный 2 2 5 2 3 2 2" xfId="18513"/>
    <cellStyle name="Обычный 2 2 5 2 3 2 3" xfId="18514"/>
    <cellStyle name="Обычный 2 2 5 2 3 2 4" xfId="18515"/>
    <cellStyle name="Обычный 2 2 5 2 3 2 5" xfId="18516"/>
    <cellStyle name="Обычный 2 2 5 2 3 2 6" xfId="18517"/>
    <cellStyle name="Обычный 2 2 5 2 3 2 7" xfId="18518"/>
    <cellStyle name="Обычный 2 2 5 2 3 2 8" xfId="18519"/>
    <cellStyle name="Обычный 2 2 5 2 3 2 9" xfId="18520"/>
    <cellStyle name="Обычный 2 2 5 2 3 3" xfId="18521"/>
    <cellStyle name="Обычный 2 2 5 2 3 3 2" xfId="18522"/>
    <cellStyle name="Обычный 2 2 5 2 3 3 3" xfId="18523"/>
    <cellStyle name="Обычный 2 2 5 2 3 3 4" xfId="18524"/>
    <cellStyle name="Обычный 2 2 5 2 3 3 5" xfId="18525"/>
    <cellStyle name="Обычный 2 2 5 2 3 3 6" xfId="18526"/>
    <cellStyle name="Обычный 2 2 5 2 3 3 7" xfId="18527"/>
    <cellStyle name="Обычный 2 2 5 2 3 3 8" xfId="18528"/>
    <cellStyle name="Обычный 2 2 5 2 3 4" xfId="18529"/>
    <cellStyle name="Обычный 2 2 5 2 3 4 2" xfId="18530"/>
    <cellStyle name="Обычный 2 2 5 2 3 4 3" xfId="18531"/>
    <cellStyle name="Обычный 2 2 5 2 3 4 4" xfId="18532"/>
    <cellStyle name="Обычный 2 2 5 2 3 4 5" xfId="18533"/>
    <cellStyle name="Обычный 2 2 5 2 3 4 6" xfId="18534"/>
    <cellStyle name="Обычный 2 2 5 2 3 4 7" xfId="18535"/>
    <cellStyle name="Обычный 2 2 5 2 3 4 8" xfId="18536"/>
    <cellStyle name="Обычный 2 2 5 2 3 5" xfId="18537"/>
    <cellStyle name="Обычный 2 2 5 2 3 5 2" xfId="18538"/>
    <cellStyle name="Обычный 2 2 5 2 3 5 3" xfId="18539"/>
    <cellStyle name="Обычный 2 2 5 2 3 5 4" xfId="18540"/>
    <cellStyle name="Обычный 2 2 5 2 3 5 5" xfId="18541"/>
    <cellStyle name="Обычный 2 2 5 2 3 5 6" xfId="18542"/>
    <cellStyle name="Обычный 2 2 5 2 3 5 7" xfId="18543"/>
    <cellStyle name="Обычный 2 2 5 2 3 5 8" xfId="18544"/>
    <cellStyle name="Обычный 2 2 5 2 3 6" xfId="18545"/>
    <cellStyle name="Обычный 2 2 5 2 3 6 2" xfId="18546"/>
    <cellStyle name="Обычный 2 2 5 2 3 6 3" xfId="18547"/>
    <cellStyle name="Обычный 2 2 5 2 3 6 4" xfId="18548"/>
    <cellStyle name="Обычный 2 2 5 2 3 6 5" xfId="18549"/>
    <cellStyle name="Обычный 2 2 5 2 3 6 6" xfId="18550"/>
    <cellStyle name="Обычный 2 2 5 2 3 6 7" xfId="18551"/>
    <cellStyle name="Обычный 2 2 5 2 3 6 8" xfId="18552"/>
    <cellStyle name="Обычный 2 2 5 2 3 7" xfId="18553"/>
    <cellStyle name="Обычный 2 2 5 2 3 7 2" xfId="18554"/>
    <cellStyle name="Обычный 2 2 5 2 3 7 3" xfId="18555"/>
    <cellStyle name="Обычный 2 2 5 2 3 7 4" xfId="18556"/>
    <cellStyle name="Обычный 2 2 5 2 3 7 5" xfId="18557"/>
    <cellStyle name="Обычный 2 2 5 2 3 7 6" xfId="18558"/>
    <cellStyle name="Обычный 2 2 5 2 3 7 7" xfId="18559"/>
    <cellStyle name="Обычный 2 2 5 2 3 7 8" xfId="18560"/>
    <cellStyle name="Обычный 2 2 5 2 3 8" xfId="18561"/>
    <cellStyle name="Обычный 2 2 5 2 3 8 2" xfId="18562"/>
    <cellStyle name="Обычный 2 2 5 2 3 8 3" xfId="18563"/>
    <cellStyle name="Обычный 2 2 5 2 3 8 4" xfId="18564"/>
    <cellStyle name="Обычный 2 2 5 2 3 8 5" xfId="18565"/>
    <cellStyle name="Обычный 2 2 5 2 3 8 6" xfId="18566"/>
    <cellStyle name="Обычный 2 2 5 2 3 8 7" xfId="18567"/>
    <cellStyle name="Обычный 2 2 5 2 3 8 8" xfId="18568"/>
    <cellStyle name="Обычный 2 2 5 2 3 9" xfId="18569"/>
    <cellStyle name="Обычный 2 2 5 2 4" xfId="18570"/>
    <cellStyle name="Обычный 2 2 5 2 4 10" xfId="18571"/>
    <cellStyle name="Обычный 2 2 5 2 4 11" xfId="18572"/>
    <cellStyle name="Обычный 2 2 5 2 4 12" xfId="18573"/>
    <cellStyle name="Обычный 2 2 5 2 4 13" xfId="18574"/>
    <cellStyle name="Обычный 2 2 5 2 4 14" xfId="18575"/>
    <cellStyle name="Обычный 2 2 5 2 4 15" xfId="18576"/>
    <cellStyle name="Обычный 2 2 5 2 4 16" xfId="18577"/>
    <cellStyle name="Обычный 2 2 5 2 4 17" xfId="18578"/>
    <cellStyle name="Обычный 2 2 5 2 4 18" xfId="18579"/>
    <cellStyle name="Обычный 2 2 5 2 4 19" xfId="18580"/>
    <cellStyle name="Обычный 2 2 5 2 4 2" xfId="18581"/>
    <cellStyle name="Обычный 2 2 5 2 4 2 2" xfId="18582"/>
    <cellStyle name="Обычный 2 2 5 2 4 2 3" xfId="18583"/>
    <cellStyle name="Обычный 2 2 5 2 4 2 4" xfId="18584"/>
    <cellStyle name="Обычный 2 2 5 2 4 2 5" xfId="18585"/>
    <cellStyle name="Обычный 2 2 5 2 4 2 6" xfId="18586"/>
    <cellStyle name="Обычный 2 2 5 2 4 2 7" xfId="18587"/>
    <cellStyle name="Обычный 2 2 5 2 4 2 8" xfId="18588"/>
    <cellStyle name="Обычный 2 2 5 2 4 3" xfId="18589"/>
    <cellStyle name="Обычный 2 2 5 2 4 3 2" xfId="18590"/>
    <cellStyle name="Обычный 2 2 5 2 4 3 3" xfId="18591"/>
    <cellStyle name="Обычный 2 2 5 2 4 3 4" xfId="18592"/>
    <cellStyle name="Обычный 2 2 5 2 4 3 5" xfId="18593"/>
    <cellStyle name="Обычный 2 2 5 2 4 3 6" xfId="18594"/>
    <cellStyle name="Обычный 2 2 5 2 4 3 7" xfId="18595"/>
    <cellStyle name="Обычный 2 2 5 2 4 3 8" xfId="18596"/>
    <cellStyle name="Обычный 2 2 5 2 4 4" xfId="18597"/>
    <cellStyle name="Обычный 2 2 5 2 4 4 2" xfId="18598"/>
    <cellStyle name="Обычный 2 2 5 2 4 4 3" xfId="18599"/>
    <cellStyle name="Обычный 2 2 5 2 4 4 4" xfId="18600"/>
    <cellStyle name="Обычный 2 2 5 2 4 4 5" xfId="18601"/>
    <cellStyle name="Обычный 2 2 5 2 4 4 6" xfId="18602"/>
    <cellStyle name="Обычный 2 2 5 2 4 4 7" xfId="18603"/>
    <cellStyle name="Обычный 2 2 5 2 4 4 8" xfId="18604"/>
    <cellStyle name="Обычный 2 2 5 2 4 5" xfId="18605"/>
    <cellStyle name="Обычный 2 2 5 2 4 5 2" xfId="18606"/>
    <cellStyle name="Обычный 2 2 5 2 4 5 3" xfId="18607"/>
    <cellStyle name="Обычный 2 2 5 2 4 5 4" xfId="18608"/>
    <cellStyle name="Обычный 2 2 5 2 4 5 5" xfId="18609"/>
    <cellStyle name="Обычный 2 2 5 2 4 5 6" xfId="18610"/>
    <cellStyle name="Обычный 2 2 5 2 4 5 7" xfId="18611"/>
    <cellStyle name="Обычный 2 2 5 2 4 5 8" xfId="18612"/>
    <cellStyle name="Обычный 2 2 5 2 4 6" xfId="18613"/>
    <cellStyle name="Обычный 2 2 5 2 4 6 2" xfId="18614"/>
    <cellStyle name="Обычный 2 2 5 2 4 6 3" xfId="18615"/>
    <cellStyle name="Обычный 2 2 5 2 4 6 4" xfId="18616"/>
    <cellStyle name="Обычный 2 2 5 2 4 6 5" xfId="18617"/>
    <cellStyle name="Обычный 2 2 5 2 4 6 6" xfId="18618"/>
    <cellStyle name="Обычный 2 2 5 2 4 6 7" xfId="18619"/>
    <cellStyle name="Обычный 2 2 5 2 4 6 8" xfId="18620"/>
    <cellStyle name="Обычный 2 2 5 2 4 7" xfId="18621"/>
    <cellStyle name="Обычный 2 2 5 2 4 7 2" xfId="18622"/>
    <cellStyle name="Обычный 2 2 5 2 4 7 3" xfId="18623"/>
    <cellStyle name="Обычный 2 2 5 2 4 7 4" xfId="18624"/>
    <cellStyle name="Обычный 2 2 5 2 4 7 5" xfId="18625"/>
    <cellStyle name="Обычный 2 2 5 2 4 7 6" xfId="18626"/>
    <cellStyle name="Обычный 2 2 5 2 4 7 7" xfId="18627"/>
    <cellStyle name="Обычный 2 2 5 2 4 7 8" xfId="18628"/>
    <cellStyle name="Обычный 2 2 5 2 4 8" xfId="18629"/>
    <cellStyle name="Обычный 2 2 5 2 4 8 2" xfId="18630"/>
    <cellStyle name="Обычный 2 2 5 2 4 8 3" xfId="18631"/>
    <cellStyle name="Обычный 2 2 5 2 4 8 4" xfId="18632"/>
    <cellStyle name="Обычный 2 2 5 2 4 8 5" xfId="18633"/>
    <cellStyle name="Обычный 2 2 5 2 4 8 6" xfId="18634"/>
    <cellStyle name="Обычный 2 2 5 2 4 8 7" xfId="18635"/>
    <cellStyle name="Обычный 2 2 5 2 4 8 8" xfId="18636"/>
    <cellStyle name="Обычный 2 2 5 2 4 9" xfId="18637"/>
    <cellStyle name="Обычный 2 2 5 2 5" xfId="18638"/>
    <cellStyle name="Обычный 2 2 5 2 5 2" xfId="18639"/>
    <cellStyle name="Обычный 2 2 5 2 5 3" xfId="18640"/>
    <cellStyle name="Обычный 2 2 5 2 5 4" xfId="18641"/>
    <cellStyle name="Обычный 2 2 5 2 5 5" xfId="18642"/>
    <cellStyle name="Обычный 2 2 5 2 5 6" xfId="18643"/>
    <cellStyle name="Обычный 2 2 5 2 5 7" xfId="18644"/>
    <cellStyle name="Обычный 2 2 5 2 5 8" xfId="18645"/>
    <cellStyle name="Обычный 2 2 5 2 5 9" xfId="18646"/>
    <cellStyle name="Обычный 2 2 5 2 6" xfId="18647"/>
    <cellStyle name="Обычный 2 2 5 2 6 2" xfId="18648"/>
    <cellStyle name="Обычный 2 2 5 2 6 3" xfId="18649"/>
    <cellStyle name="Обычный 2 2 5 2 6 4" xfId="18650"/>
    <cellStyle name="Обычный 2 2 5 2 6 5" xfId="18651"/>
    <cellStyle name="Обычный 2 2 5 2 6 6" xfId="18652"/>
    <cellStyle name="Обычный 2 2 5 2 6 7" xfId="18653"/>
    <cellStyle name="Обычный 2 2 5 2 6 8" xfId="18654"/>
    <cellStyle name="Обычный 2 2 5 2 7" xfId="18655"/>
    <cellStyle name="Обычный 2 2 5 2 7 2" xfId="18656"/>
    <cellStyle name="Обычный 2 2 5 2 7 3" xfId="18657"/>
    <cellStyle name="Обычный 2 2 5 2 7 4" xfId="18658"/>
    <cellStyle name="Обычный 2 2 5 2 7 5" xfId="18659"/>
    <cellStyle name="Обычный 2 2 5 2 7 6" xfId="18660"/>
    <cellStyle name="Обычный 2 2 5 2 7 7" xfId="18661"/>
    <cellStyle name="Обычный 2 2 5 2 7 8" xfId="18662"/>
    <cellStyle name="Обычный 2 2 5 2 8" xfId="18663"/>
    <cellStyle name="Обычный 2 2 5 2 8 2" xfId="18664"/>
    <cellStyle name="Обычный 2 2 5 2 8 3" xfId="18665"/>
    <cellStyle name="Обычный 2 2 5 2 8 4" xfId="18666"/>
    <cellStyle name="Обычный 2 2 5 2 8 5" xfId="18667"/>
    <cellStyle name="Обычный 2 2 5 2 8 6" xfId="18668"/>
    <cellStyle name="Обычный 2 2 5 2 8 7" xfId="18669"/>
    <cellStyle name="Обычный 2 2 5 2 8 8" xfId="18670"/>
    <cellStyle name="Обычный 2 2 5 2 9" xfId="18671"/>
    <cellStyle name="Обычный 2 2 5 2 9 2" xfId="18672"/>
    <cellStyle name="Обычный 2 2 5 2 9 3" xfId="18673"/>
    <cellStyle name="Обычный 2 2 5 2 9 4" xfId="18674"/>
    <cellStyle name="Обычный 2 2 5 2 9 5" xfId="18675"/>
    <cellStyle name="Обычный 2 2 5 2 9 6" xfId="18676"/>
    <cellStyle name="Обычный 2 2 5 2 9 7" xfId="18677"/>
    <cellStyle name="Обычный 2 2 5 2 9 8" xfId="18678"/>
    <cellStyle name="Обычный 2 2 5 20" xfId="18679"/>
    <cellStyle name="Обычный 2 2 5 21" xfId="18680"/>
    <cellStyle name="Обычный 2 2 5 22" xfId="18681"/>
    <cellStyle name="Обычный 2 2 5 23" xfId="18682"/>
    <cellStyle name="Обычный 2 2 5 24" xfId="18683"/>
    <cellStyle name="Обычный 2 2 5 3" xfId="18684"/>
    <cellStyle name="Обычный 2 2 5 3 10" xfId="18685"/>
    <cellStyle name="Обычный 2 2 5 3 11" xfId="18686"/>
    <cellStyle name="Обычный 2 2 5 3 12" xfId="18687"/>
    <cellStyle name="Обычный 2 2 5 3 13" xfId="18688"/>
    <cellStyle name="Обычный 2 2 5 3 14" xfId="18689"/>
    <cellStyle name="Обычный 2 2 5 3 15" xfId="18690"/>
    <cellStyle name="Обычный 2 2 5 3 16" xfId="18691"/>
    <cellStyle name="Обычный 2 2 5 3 17" xfId="18692"/>
    <cellStyle name="Обычный 2 2 5 3 18" xfId="18693"/>
    <cellStyle name="Обычный 2 2 5 3 19" xfId="18694"/>
    <cellStyle name="Обычный 2 2 5 3 2" xfId="18695"/>
    <cellStyle name="Обычный 2 2 5 3 2 2" xfId="18696"/>
    <cellStyle name="Обычный 2 2 5 3 2 3" xfId="18697"/>
    <cellStyle name="Обычный 2 2 5 3 2 4" xfId="18698"/>
    <cellStyle name="Обычный 2 2 5 3 2 5" xfId="18699"/>
    <cellStyle name="Обычный 2 2 5 3 2 6" xfId="18700"/>
    <cellStyle name="Обычный 2 2 5 3 2 7" xfId="18701"/>
    <cellStyle name="Обычный 2 2 5 3 2 8" xfId="18702"/>
    <cellStyle name="Обычный 2 2 5 3 2 9" xfId="18703"/>
    <cellStyle name="Обычный 2 2 5 3 3" xfId="18704"/>
    <cellStyle name="Обычный 2 2 5 3 3 2" xfId="18705"/>
    <cellStyle name="Обычный 2 2 5 3 3 3" xfId="18706"/>
    <cellStyle name="Обычный 2 2 5 3 3 4" xfId="18707"/>
    <cellStyle name="Обычный 2 2 5 3 3 5" xfId="18708"/>
    <cellStyle name="Обычный 2 2 5 3 3 6" xfId="18709"/>
    <cellStyle name="Обычный 2 2 5 3 3 7" xfId="18710"/>
    <cellStyle name="Обычный 2 2 5 3 3 8" xfId="18711"/>
    <cellStyle name="Обычный 2 2 5 3 4" xfId="18712"/>
    <cellStyle name="Обычный 2 2 5 3 4 2" xfId="18713"/>
    <cellStyle name="Обычный 2 2 5 3 4 3" xfId="18714"/>
    <cellStyle name="Обычный 2 2 5 3 4 4" xfId="18715"/>
    <cellStyle name="Обычный 2 2 5 3 4 5" xfId="18716"/>
    <cellStyle name="Обычный 2 2 5 3 4 6" xfId="18717"/>
    <cellStyle name="Обычный 2 2 5 3 4 7" xfId="18718"/>
    <cellStyle name="Обычный 2 2 5 3 4 8" xfId="18719"/>
    <cellStyle name="Обычный 2 2 5 3 5" xfId="18720"/>
    <cellStyle name="Обычный 2 2 5 3 5 2" xfId="18721"/>
    <cellStyle name="Обычный 2 2 5 3 5 3" xfId="18722"/>
    <cellStyle name="Обычный 2 2 5 3 5 4" xfId="18723"/>
    <cellStyle name="Обычный 2 2 5 3 5 5" xfId="18724"/>
    <cellStyle name="Обычный 2 2 5 3 5 6" xfId="18725"/>
    <cellStyle name="Обычный 2 2 5 3 5 7" xfId="18726"/>
    <cellStyle name="Обычный 2 2 5 3 5 8" xfId="18727"/>
    <cellStyle name="Обычный 2 2 5 3 6" xfId="18728"/>
    <cellStyle name="Обычный 2 2 5 3 6 2" xfId="18729"/>
    <cellStyle name="Обычный 2 2 5 3 6 3" xfId="18730"/>
    <cellStyle name="Обычный 2 2 5 3 6 4" xfId="18731"/>
    <cellStyle name="Обычный 2 2 5 3 6 5" xfId="18732"/>
    <cellStyle name="Обычный 2 2 5 3 6 6" xfId="18733"/>
    <cellStyle name="Обычный 2 2 5 3 6 7" xfId="18734"/>
    <cellStyle name="Обычный 2 2 5 3 6 8" xfId="18735"/>
    <cellStyle name="Обычный 2 2 5 3 7" xfId="18736"/>
    <cellStyle name="Обычный 2 2 5 3 7 2" xfId="18737"/>
    <cellStyle name="Обычный 2 2 5 3 7 3" xfId="18738"/>
    <cellStyle name="Обычный 2 2 5 3 7 4" xfId="18739"/>
    <cellStyle name="Обычный 2 2 5 3 7 5" xfId="18740"/>
    <cellStyle name="Обычный 2 2 5 3 7 6" xfId="18741"/>
    <cellStyle name="Обычный 2 2 5 3 7 7" xfId="18742"/>
    <cellStyle name="Обычный 2 2 5 3 7 8" xfId="18743"/>
    <cellStyle name="Обычный 2 2 5 3 8" xfId="18744"/>
    <cellStyle name="Обычный 2 2 5 3 8 2" xfId="18745"/>
    <cellStyle name="Обычный 2 2 5 3 8 3" xfId="18746"/>
    <cellStyle name="Обычный 2 2 5 3 8 4" xfId="18747"/>
    <cellStyle name="Обычный 2 2 5 3 8 5" xfId="18748"/>
    <cellStyle name="Обычный 2 2 5 3 8 6" xfId="18749"/>
    <cellStyle name="Обычный 2 2 5 3 8 7" xfId="18750"/>
    <cellStyle name="Обычный 2 2 5 3 8 8" xfId="18751"/>
    <cellStyle name="Обычный 2 2 5 3 9" xfId="18752"/>
    <cellStyle name="Обычный 2 2 5 4" xfId="18753"/>
    <cellStyle name="Обычный 2 2 5 4 10" xfId="18754"/>
    <cellStyle name="Обычный 2 2 5 4 11" xfId="18755"/>
    <cellStyle name="Обычный 2 2 5 4 12" xfId="18756"/>
    <cellStyle name="Обычный 2 2 5 4 13" xfId="18757"/>
    <cellStyle name="Обычный 2 2 5 4 14" xfId="18758"/>
    <cellStyle name="Обычный 2 2 5 4 15" xfId="18759"/>
    <cellStyle name="Обычный 2 2 5 4 16" xfId="18760"/>
    <cellStyle name="Обычный 2 2 5 4 17" xfId="18761"/>
    <cellStyle name="Обычный 2 2 5 4 18" xfId="18762"/>
    <cellStyle name="Обычный 2 2 5 4 19" xfId="18763"/>
    <cellStyle name="Обычный 2 2 5 4 2" xfId="18764"/>
    <cellStyle name="Обычный 2 2 5 4 2 2" xfId="18765"/>
    <cellStyle name="Обычный 2 2 5 4 2 3" xfId="18766"/>
    <cellStyle name="Обычный 2 2 5 4 2 4" xfId="18767"/>
    <cellStyle name="Обычный 2 2 5 4 2 5" xfId="18768"/>
    <cellStyle name="Обычный 2 2 5 4 2 6" xfId="18769"/>
    <cellStyle name="Обычный 2 2 5 4 2 7" xfId="18770"/>
    <cellStyle name="Обычный 2 2 5 4 2 8" xfId="18771"/>
    <cellStyle name="Обычный 2 2 5 4 3" xfId="18772"/>
    <cellStyle name="Обычный 2 2 5 4 3 2" xfId="18773"/>
    <cellStyle name="Обычный 2 2 5 4 3 3" xfId="18774"/>
    <cellStyle name="Обычный 2 2 5 4 3 4" xfId="18775"/>
    <cellStyle name="Обычный 2 2 5 4 3 5" xfId="18776"/>
    <cellStyle name="Обычный 2 2 5 4 3 6" xfId="18777"/>
    <cellStyle name="Обычный 2 2 5 4 3 7" xfId="18778"/>
    <cellStyle name="Обычный 2 2 5 4 3 8" xfId="18779"/>
    <cellStyle name="Обычный 2 2 5 4 4" xfId="18780"/>
    <cellStyle name="Обычный 2 2 5 4 4 2" xfId="18781"/>
    <cellStyle name="Обычный 2 2 5 4 4 3" xfId="18782"/>
    <cellStyle name="Обычный 2 2 5 4 4 4" xfId="18783"/>
    <cellStyle name="Обычный 2 2 5 4 4 5" xfId="18784"/>
    <cellStyle name="Обычный 2 2 5 4 4 6" xfId="18785"/>
    <cellStyle name="Обычный 2 2 5 4 4 7" xfId="18786"/>
    <cellStyle name="Обычный 2 2 5 4 4 8" xfId="18787"/>
    <cellStyle name="Обычный 2 2 5 4 5" xfId="18788"/>
    <cellStyle name="Обычный 2 2 5 4 5 2" xfId="18789"/>
    <cellStyle name="Обычный 2 2 5 4 5 3" xfId="18790"/>
    <cellStyle name="Обычный 2 2 5 4 5 4" xfId="18791"/>
    <cellStyle name="Обычный 2 2 5 4 5 5" xfId="18792"/>
    <cellStyle name="Обычный 2 2 5 4 5 6" xfId="18793"/>
    <cellStyle name="Обычный 2 2 5 4 5 7" xfId="18794"/>
    <cellStyle name="Обычный 2 2 5 4 5 8" xfId="18795"/>
    <cellStyle name="Обычный 2 2 5 4 6" xfId="18796"/>
    <cellStyle name="Обычный 2 2 5 4 6 2" xfId="18797"/>
    <cellStyle name="Обычный 2 2 5 4 6 3" xfId="18798"/>
    <cellStyle name="Обычный 2 2 5 4 6 4" xfId="18799"/>
    <cellStyle name="Обычный 2 2 5 4 6 5" xfId="18800"/>
    <cellStyle name="Обычный 2 2 5 4 6 6" xfId="18801"/>
    <cellStyle name="Обычный 2 2 5 4 6 7" xfId="18802"/>
    <cellStyle name="Обычный 2 2 5 4 6 8" xfId="18803"/>
    <cellStyle name="Обычный 2 2 5 4 7" xfId="18804"/>
    <cellStyle name="Обычный 2 2 5 4 7 2" xfId="18805"/>
    <cellStyle name="Обычный 2 2 5 4 7 3" xfId="18806"/>
    <cellStyle name="Обычный 2 2 5 4 7 4" xfId="18807"/>
    <cellStyle name="Обычный 2 2 5 4 7 5" xfId="18808"/>
    <cellStyle name="Обычный 2 2 5 4 7 6" xfId="18809"/>
    <cellStyle name="Обычный 2 2 5 4 7 7" xfId="18810"/>
    <cellStyle name="Обычный 2 2 5 4 7 8" xfId="18811"/>
    <cellStyle name="Обычный 2 2 5 4 8" xfId="18812"/>
    <cellStyle name="Обычный 2 2 5 4 8 2" xfId="18813"/>
    <cellStyle name="Обычный 2 2 5 4 8 3" xfId="18814"/>
    <cellStyle name="Обычный 2 2 5 4 8 4" xfId="18815"/>
    <cellStyle name="Обычный 2 2 5 4 8 5" xfId="18816"/>
    <cellStyle name="Обычный 2 2 5 4 8 6" xfId="18817"/>
    <cellStyle name="Обычный 2 2 5 4 8 7" xfId="18818"/>
    <cellStyle name="Обычный 2 2 5 4 8 8" xfId="18819"/>
    <cellStyle name="Обычный 2 2 5 4 9" xfId="18820"/>
    <cellStyle name="Обычный 2 2 5 5" xfId="18821"/>
    <cellStyle name="Обычный 2 2 5 5 2" xfId="18822"/>
    <cellStyle name="Обычный 2 2 5 5 3" xfId="18823"/>
    <cellStyle name="Обычный 2 2 5 5 4" xfId="18824"/>
    <cellStyle name="Обычный 2 2 5 5 5" xfId="18825"/>
    <cellStyle name="Обычный 2 2 5 5 6" xfId="18826"/>
    <cellStyle name="Обычный 2 2 5 5 7" xfId="18827"/>
    <cellStyle name="Обычный 2 2 5 5 8" xfId="18828"/>
    <cellStyle name="Обычный 2 2 5 5 9" xfId="18829"/>
    <cellStyle name="Обычный 2 2 5 6" xfId="18830"/>
    <cellStyle name="Обычный 2 2 5 6 2" xfId="18831"/>
    <cellStyle name="Обычный 2 2 5 6 3" xfId="18832"/>
    <cellStyle name="Обычный 2 2 5 6 4" xfId="18833"/>
    <cellStyle name="Обычный 2 2 5 6 5" xfId="18834"/>
    <cellStyle name="Обычный 2 2 5 6 6" xfId="18835"/>
    <cellStyle name="Обычный 2 2 5 6 7" xfId="18836"/>
    <cellStyle name="Обычный 2 2 5 6 8" xfId="18837"/>
    <cellStyle name="Обычный 2 2 5 7" xfId="18838"/>
    <cellStyle name="Обычный 2 2 5 7 2" xfId="18839"/>
    <cellStyle name="Обычный 2 2 5 7 3" xfId="18840"/>
    <cellStyle name="Обычный 2 2 5 7 4" xfId="18841"/>
    <cellStyle name="Обычный 2 2 5 7 5" xfId="18842"/>
    <cellStyle name="Обычный 2 2 5 7 6" xfId="18843"/>
    <cellStyle name="Обычный 2 2 5 7 7" xfId="18844"/>
    <cellStyle name="Обычный 2 2 5 7 8" xfId="18845"/>
    <cellStyle name="Обычный 2 2 5 8" xfId="18846"/>
    <cellStyle name="Обычный 2 2 5 8 2" xfId="18847"/>
    <cellStyle name="Обычный 2 2 5 8 3" xfId="18848"/>
    <cellStyle name="Обычный 2 2 5 8 4" xfId="18849"/>
    <cellStyle name="Обычный 2 2 5 8 5" xfId="18850"/>
    <cellStyle name="Обычный 2 2 5 8 6" xfId="18851"/>
    <cellStyle name="Обычный 2 2 5 8 7" xfId="18852"/>
    <cellStyle name="Обычный 2 2 5 8 8" xfId="18853"/>
    <cellStyle name="Обычный 2 2 5 9" xfId="18854"/>
    <cellStyle name="Обычный 2 2 5 9 2" xfId="18855"/>
    <cellStyle name="Обычный 2 2 5 9 3" xfId="18856"/>
    <cellStyle name="Обычный 2 2 5 9 4" xfId="18857"/>
    <cellStyle name="Обычный 2 2 5 9 5" xfId="18858"/>
    <cellStyle name="Обычный 2 2 5 9 6" xfId="18859"/>
    <cellStyle name="Обычный 2 2 5 9 7" xfId="18860"/>
    <cellStyle name="Обычный 2 2 5 9 8" xfId="18861"/>
    <cellStyle name="Обычный 2 2 6" xfId="18862"/>
    <cellStyle name="Обычный 2 2 6 2" xfId="18863"/>
    <cellStyle name="Обычный 2 2 6 3" xfId="18864"/>
    <cellStyle name="Обычный 2 2 7" xfId="18865"/>
    <cellStyle name="Обычный 2 2 7 10" xfId="18866"/>
    <cellStyle name="Обычный 2 2 7 11" xfId="18867"/>
    <cellStyle name="Обычный 2 2 7 12" xfId="18868"/>
    <cellStyle name="Обычный 2 2 7 13" xfId="18869"/>
    <cellStyle name="Обычный 2 2 7 14" xfId="18870"/>
    <cellStyle name="Обычный 2 2 7 15" xfId="18871"/>
    <cellStyle name="Обычный 2 2 7 16" xfId="18872"/>
    <cellStyle name="Обычный 2 2 7 17" xfId="18873"/>
    <cellStyle name="Обычный 2 2 7 18" xfId="18874"/>
    <cellStyle name="Обычный 2 2 7 19" xfId="18875"/>
    <cellStyle name="Обычный 2 2 7 2" xfId="18876"/>
    <cellStyle name="Обычный 2 2 7 2 2" xfId="18877"/>
    <cellStyle name="Обычный 2 2 7 2 3" xfId="18878"/>
    <cellStyle name="Обычный 2 2 7 2 4" xfId="18879"/>
    <cellStyle name="Обычный 2 2 7 2 5" xfId="18880"/>
    <cellStyle name="Обычный 2 2 7 2 6" xfId="18881"/>
    <cellStyle name="Обычный 2 2 7 2 7" xfId="18882"/>
    <cellStyle name="Обычный 2 2 7 2 8" xfId="18883"/>
    <cellStyle name="Обычный 2 2 7 3" xfId="18884"/>
    <cellStyle name="Обычный 2 2 7 3 2" xfId="18885"/>
    <cellStyle name="Обычный 2 2 7 3 3" xfId="18886"/>
    <cellStyle name="Обычный 2 2 7 3 4" xfId="18887"/>
    <cellStyle name="Обычный 2 2 7 3 5" xfId="18888"/>
    <cellStyle name="Обычный 2 2 7 3 6" xfId="18889"/>
    <cellStyle name="Обычный 2 2 7 3 7" xfId="18890"/>
    <cellStyle name="Обычный 2 2 7 3 8" xfId="18891"/>
    <cellStyle name="Обычный 2 2 7 4" xfId="18892"/>
    <cellStyle name="Обычный 2 2 7 4 2" xfId="18893"/>
    <cellStyle name="Обычный 2 2 7 4 3" xfId="18894"/>
    <cellStyle name="Обычный 2 2 7 4 4" xfId="18895"/>
    <cellStyle name="Обычный 2 2 7 4 5" xfId="18896"/>
    <cellStyle name="Обычный 2 2 7 4 6" xfId="18897"/>
    <cellStyle name="Обычный 2 2 7 4 7" xfId="18898"/>
    <cellStyle name="Обычный 2 2 7 4 8" xfId="18899"/>
    <cellStyle name="Обычный 2 2 7 5" xfId="18900"/>
    <cellStyle name="Обычный 2 2 7 5 2" xfId="18901"/>
    <cellStyle name="Обычный 2 2 7 5 3" xfId="18902"/>
    <cellStyle name="Обычный 2 2 7 5 4" xfId="18903"/>
    <cellStyle name="Обычный 2 2 7 5 5" xfId="18904"/>
    <cellStyle name="Обычный 2 2 7 5 6" xfId="18905"/>
    <cellStyle name="Обычный 2 2 7 5 7" xfId="18906"/>
    <cellStyle name="Обычный 2 2 7 5 8" xfId="18907"/>
    <cellStyle name="Обычный 2 2 7 6" xfId="18908"/>
    <cellStyle name="Обычный 2 2 7 6 2" xfId="18909"/>
    <cellStyle name="Обычный 2 2 7 6 3" xfId="18910"/>
    <cellStyle name="Обычный 2 2 7 6 4" xfId="18911"/>
    <cellStyle name="Обычный 2 2 7 6 5" xfId="18912"/>
    <cellStyle name="Обычный 2 2 7 6 6" xfId="18913"/>
    <cellStyle name="Обычный 2 2 7 6 7" xfId="18914"/>
    <cellStyle name="Обычный 2 2 7 6 8" xfId="18915"/>
    <cellStyle name="Обычный 2 2 7 7" xfId="18916"/>
    <cellStyle name="Обычный 2 2 7 7 2" xfId="18917"/>
    <cellStyle name="Обычный 2 2 7 7 3" xfId="18918"/>
    <cellStyle name="Обычный 2 2 7 7 4" xfId="18919"/>
    <cellStyle name="Обычный 2 2 7 7 5" xfId="18920"/>
    <cellStyle name="Обычный 2 2 7 7 6" xfId="18921"/>
    <cellStyle name="Обычный 2 2 7 7 7" xfId="18922"/>
    <cellStyle name="Обычный 2 2 7 7 8" xfId="18923"/>
    <cellStyle name="Обычный 2 2 7 8" xfId="18924"/>
    <cellStyle name="Обычный 2 2 7 8 2" xfId="18925"/>
    <cellStyle name="Обычный 2 2 7 8 3" xfId="18926"/>
    <cellStyle name="Обычный 2 2 7 8 4" xfId="18927"/>
    <cellStyle name="Обычный 2 2 7 8 5" xfId="18928"/>
    <cellStyle name="Обычный 2 2 7 8 6" xfId="18929"/>
    <cellStyle name="Обычный 2 2 7 8 7" xfId="18930"/>
    <cellStyle name="Обычный 2 2 7 8 8" xfId="18931"/>
    <cellStyle name="Обычный 2 2 7 9" xfId="18932"/>
    <cellStyle name="Обычный 2 2 8" xfId="18933"/>
    <cellStyle name="Обычный 2 2 8 10" xfId="18934"/>
    <cellStyle name="Обычный 2 2 8 11" xfId="18935"/>
    <cellStyle name="Обычный 2 2 8 12" xfId="18936"/>
    <cellStyle name="Обычный 2 2 8 13" xfId="18937"/>
    <cellStyle name="Обычный 2 2 8 14" xfId="18938"/>
    <cellStyle name="Обычный 2 2 8 15" xfId="18939"/>
    <cellStyle name="Обычный 2 2 8 16" xfId="18940"/>
    <cellStyle name="Обычный 2 2 8 17" xfId="18941"/>
    <cellStyle name="Обычный 2 2 8 18" xfId="18942"/>
    <cellStyle name="Обычный 2 2 8 2" xfId="18943"/>
    <cellStyle name="Обычный 2 2 8 2 2" xfId="18944"/>
    <cellStyle name="Обычный 2 2 8 2 3" xfId="18945"/>
    <cellStyle name="Обычный 2 2 8 2 4" xfId="18946"/>
    <cellStyle name="Обычный 2 2 8 2 5" xfId="18947"/>
    <cellStyle name="Обычный 2 2 8 2 6" xfId="18948"/>
    <cellStyle name="Обычный 2 2 8 2 7" xfId="18949"/>
    <cellStyle name="Обычный 2 2 8 2 8" xfId="18950"/>
    <cellStyle name="Обычный 2 2 8 3" xfId="18951"/>
    <cellStyle name="Обычный 2 2 8 3 2" xfId="18952"/>
    <cellStyle name="Обычный 2 2 8 3 3" xfId="18953"/>
    <cellStyle name="Обычный 2 2 8 3 4" xfId="18954"/>
    <cellStyle name="Обычный 2 2 8 3 5" xfId="18955"/>
    <cellStyle name="Обычный 2 2 8 3 6" xfId="18956"/>
    <cellStyle name="Обычный 2 2 8 3 7" xfId="18957"/>
    <cellStyle name="Обычный 2 2 8 3 8" xfId="18958"/>
    <cellStyle name="Обычный 2 2 8 4" xfId="18959"/>
    <cellStyle name="Обычный 2 2 8 4 2" xfId="18960"/>
    <cellStyle name="Обычный 2 2 8 4 3" xfId="18961"/>
    <cellStyle name="Обычный 2 2 8 4 4" xfId="18962"/>
    <cellStyle name="Обычный 2 2 8 4 5" xfId="18963"/>
    <cellStyle name="Обычный 2 2 8 4 6" xfId="18964"/>
    <cellStyle name="Обычный 2 2 8 4 7" xfId="18965"/>
    <cellStyle name="Обычный 2 2 8 4 8" xfId="18966"/>
    <cellStyle name="Обычный 2 2 8 5" xfId="18967"/>
    <cellStyle name="Обычный 2 2 8 5 2" xfId="18968"/>
    <cellStyle name="Обычный 2 2 8 5 3" xfId="18969"/>
    <cellStyle name="Обычный 2 2 8 5 4" xfId="18970"/>
    <cellStyle name="Обычный 2 2 8 5 5" xfId="18971"/>
    <cellStyle name="Обычный 2 2 8 5 6" xfId="18972"/>
    <cellStyle name="Обычный 2 2 8 5 7" xfId="18973"/>
    <cellStyle name="Обычный 2 2 8 5 8" xfId="18974"/>
    <cellStyle name="Обычный 2 2 8 6" xfId="18975"/>
    <cellStyle name="Обычный 2 2 8 6 2" xfId="18976"/>
    <cellStyle name="Обычный 2 2 8 6 3" xfId="18977"/>
    <cellStyle name="Обычный 2 2 8 6 4" xfId="18978"/>
    <cellStyle name="Обычный 2 2 8 6 5" xfId="18979"/>
    <cellStyle name="Обычный 2 2 8 6 6" xfId="18980"/>
    <cellStyle name="Обычный 2 2 8 6 7" xfId="18981"/>
    <cellStyle name="Обычный 2 2 8 6 8" xfId="18982"/>
    <cellStyle name="Обычный 2 2 8 7" xfId="18983"/>
    <cellStyle name="Обычный 2 2 8 7 2" xfId="18984"/>
    <cellStyle name="Обычный 2 2 8 7 3" xfId="18985"/>
    <cellStyle name="Обычный 2 2 8 7 4" xfId="18986"/>
    <cellStyle name="Обычный 2 2 8 7 5" xfId="18987"/>
    <cellStyle name="Обычный 2 2 8 7 6" xfId="18988"/>
    <cellStyle name="Обычный 2 2 8 7 7" xfId="18989"/>
    <cellStyle name="Обычный 2 2 8 7 8" xfId="18990"/>
    <cellStyle name="Обычный 2 2 8 8" xfId="18991"/>
    <cellStyle name="Обычный 2 2 8 8 2" xfId="18992"/>
    <cellStyle name="Обычный 2 2 8 8 3" xfId="18993"/>
    <cellStyle name="Обычный 2 2 8 8 4" xfId="18994"/>
    <cellStyle name="Обычный 2 2 8 8 5" xfId="18995"/>
    <cellStyle name="Обычный 2 2 8 8 6" xfId="18996"/>
    <cellStyle name="Обычный 2 2 8 8 7" xfId="18997"/>
    <cellStyle name="Обычный 2 2 8 8 8" xfId="18998"/>
    <cellStyle name="Обычный 2 2 8 9" xfId="18999"/>
    <cellStyle name="Обычный 2 2 9" xfId="19000"/>
    <cellStyle name="Обычный 2 2 9 2" xfId="19001"/>
    <cellStyle name="Обычный 2 2 9 3" xfId="19002"/>
    <cellStyle name="Обычный 2 2 9 4" xfId="19003"/>
    <cellStyle name="Обычный 2 2 9 5" xfId="19004"/>
    <cellStyle name="Обычный 2 2 9 6" xfId="19005"/>
    <cellStyle name="Обычный 2 2 9 7" xfId="19006"/>
    <cellStyle name="Обычный 2 2 9 8" xfId="19007"/>
    <cellStyle name="Обычный 2 3" xfId="19008"/>
    <cellStyle name="Обычный 2 3 2" xfId="19009"/>
    <cellStyle name="Обычный 2 3 2 10" xfId="19010"/>
    <cellStyle name="Обычный 2 3 2 10 2" xfId="19011"/>
    <cellStyle name="Обычный 2 3 2 10 3" xfId="19012"/>
    <cellStyle name="Обычный 2 3 2 10 4" xfId="19013"/>
    <cellStyle name="Обычный 2 3 2 10 5" xfId="19014"/>
    <cellStyle name="Обычный 2 3 2 10 6" xfId="19015"/>
    <cellStyle name="Обычный 2 3 2 10 7" xfId="19016"/>
    <cellStyle name="Обычный 2 3 2 10 8" xfId="19017"/>
    <cellStyle name="Обычный 2 3 2 11" xfId="19018"/>
    <cellStyle name="Обычный 2 3 2 12" xfId="19019"/>
    <cellStyle name="Обычный 2 3 2 13" xfId="19020"/>
    <cellStyle name="Обычный 2 3 2 14" xfId="19021"/>
    <cellStyle name="Обычный 2 3 2 15" xfId="19022"/>
    <cellStyle name="Обычный 2 3 2 16" xfId="19023"/>
    <cellStyle name="Обычный 2 3 2 17" xfId="19024"/>
    <cellStyle name="Обычный 2 3 2 18" xfId="19025"/>
    <cellStyle name="Обычный 2 3 2 19" xfId="19026"/>
    <cellStyle name="Обычный 2 3 2 2" xfId="19027"/>
    <cellStyle name="Обычный 2 3 2 2 10" xfId="19028"/>
    <cellStyle name="Обычный 2 3 2 2 11" xfId="19029"/>
    <cellStyle name="Обычный 2 3 2 2 12" xfId="19030"/>
    <cellStyle name="Обычный 2 3 2 2 13" xfId="19031"/>
    <cellStyle name="Обычный 2 3 2 2 14" xfId="19032"/>
    <cellStyle name="Обычный 2 3 2 2 15" xfId="19033"/>
    <cellStyle name="Обычный 2 3 2 2 16" xfId="19034"/>
    <cellStyle name="Обычный 2 3 2 2 17" xfId="19035"/>
    <cellStyle name="Обычный 2 3 2 2 18" xfId="19036"/>
    <cellStyle name="Обычный 2 3 2 2 19" xfId="19037"/>
    <cellStyle name="Обычный 2 3 2 2 2" xfId="19038"/>
    <cellStyle name="Обычный 2 3 2 2 2 2" xfId="19039"/>
    <cellStyle name="Обычный 2 3 2 2 2 3" xfId="19040"/>
    <cellStyle name="Обычный 2 3 2 2 2 4" xfId="19041"/>
    <cellStyle name="Обычный 2 3 2 2 2 5" xfId="19042"/>
    <cellStyle name="Обычный 2 3 2 2 2 6" xfId="19043"/>
    <cellStyle name="Обычный 2 3 2 2 2 7" xfId="19044"/>
    <cellStyle name="Обычный 2 3 2 2 2 8" xfId="19045"/>
    <cellStyle name="Обычный 2 3 2 2 3" xfId="19046"/>
    <cellStyle name="Обычный 2 3 2 2 3 2" xfId="19047"/>
    <cellStyle name="Обычный 2 3 2 2 3 3" xfId="19048"/>
    <cellStyle name="Обычный 2 3 2 2 3 4" xfId="19049"/>
    <cellStyle name="Обычный 2 3 2 2 3 5" xfId="19050"/>
    <cellStyle name="Обычный 2 3 2 2 3 6" xfId="19051"/>
    <cellStyle name="Обычный 2 3 2 2 3 7" xfId="19052"/>
    <cellStyle name="Обычный 2 3 2 2 3 8" xfId="19053"/>
    <cellStyle name="Обычный 2 3 2 2 4" xfId="19054"/>
    <cellStyle name="Обычный 2 3 2 2 4 2" xfId="19055"/>
    <cellStyle name="Обычный 2 3 2 2 4 3" xfId="19056"/>
    <cellStyle name="Обычный 2 3 2 2 4 4" xfId="19057"/>
    <cellStyle name="Обычный 2 3 2 2 4 5" xfId="19058"/>
    <cellStyle name="Обычный 2 3 2 2 4 6" xfId="19059"/>
    <cellStyle name="Обычный 2 3 2 2 4 7" xfId="19060"/>
    <cellStyle name="Обычный 2 3 2 2 4 8" xfId="19061"/>
    <cellStyle name="Обычный 2 3 2 2 5" xfId="19062"/>
    <cellStyle name="Обычный 2 3 2 2 5 2" xfId="19063"/>
    <cellStyle name="Обычный 2 3 2 2 5 3" xfId="19064"/>
    <cellStyle name="Обычный 2 3 2 2 5 4" xfId="19065"/>
    <cellStyle name="Обычный 2 3 2 2 5 5" xfId="19066"/>
    <cellStyle name="Обычный 2 3 2 2 5 6" xfId="19067"/>
    <cellStyle name="Обычный 2 3 2 2 5 7" xfId="19068"/>
    <cellStyle name="Обычный 2 3 2 2 5 8" xfId="19069"/>
    <cellStyle name="Обычный 2 3 2 2 6" xfId="19070"/>
    <cellStyle name="Обычный 2 3 2 2 6 2" xfId="19071"/>
    <cellStyle name="Обычный 2 3 2 2 6 3" xfId="19072"/>
    <cellStyle name="Обычный 2 3 2 2 6 4" xfId="19073"/>
    <cellStyle name="Обычный 2 3 2 2 6 5" xfId="19074"/>
    <cellStyle name="Обычный 2 3 2 2 6 6" xfId="19075"/>
    <cellStyle name="Обычный 2 3 2 2 6 7" xfId="19076"/>
    <cellStyle name="Обычный 2 3 2 2 6 8" xfId="19077"/>
    <cellStyle name="Обычный 2 3 2 2 7" xfId="19078"/>
    <cellStyle name="Обычный 2 3 2 2 7 2" xfId="19079"/>
    <cellStyle name="Обычный 2 3 2 2 7 3" xfId="19080"/>
    <cellStyle name="Обычный 2 3 2 2 7 4" xfId="19081"/>
    <cellStyle name="Обычный 2 3 2 2 7 5" xfId="19082"/>
    <cellStyle name="Обычный 2 3 2 2 7 6" xfId="19083"/>
    <cellStyle name="Обычный 2 3 2 2 7 7" xfId="19084"/>
    <cellStyle name="Обычный 2 3 2 2 7 8" xfId="19085"/>
    <cellStyle name="Обычный 2 3 2 2 8" xfId="19086"/>
    <cellStyle name="Обычный 2 3 2 2 8 2" xfId="19087"/>
    <cellStyle name="Обычный 2 3 2 2 8 3" xfId="19088"/>
    <cellStyle name="Обычный 2 3 2 2 8 4" xfId="19089"/>
    <cellStyle name="Обычный 2 3 2 2 8 5" xfId="19090"/>
    <cellStyle name="Обычный 2 3 2 2 8 6" xfId="19091"/>
    <cellStyle name="Обычный 2 3 2 2 8 7" xfId="19092"/>
    <cellStyle name="Обычный 2 3 2 2 8 8" xfId="19093"/>
    <cellStyle name="Обычный 2 3 2 2 9" xfId="19094"/>
    <cellStyle name="Обычный 2 3 2 20" xfId="19095"/>
    <cellStyle name="Обычный 2 3 2 21" xfId="19096"/>
    <cellStyle name="Обычный 2 3 2 22" xfId="19097"/>
    <cellStyle name="Обычный 2 3 2 23" xfId="19098"/>
    <cellStyle name="Обычный 2 3 2 3" xfId="19099"/>
    <cellStyle name="Обычный 2 3 2 3 10" xfId="19100"/>
    <cellStyle name="Обычный 2 3 2 3 11" xfId="19101"/>
    <cellStyle name="Обычный 2 3 2 3 12" xfId="19102"/>
    <cellStyle name="Обычный 2 3 2 3 13" xfId="19103"/>
    <cellStyle name="Обычный 2 3 2 3 14" xfId="19104"/>
    <cellStyle name="Обычный 2 3 2 3 15" xfId="19105"/>
    <cellStyle name="Обычный 2 3 2 3 16" xfId="19106"/>
    <cellStyle name="Обычный 2 3 2 3 17" xfId="19107"/>
    <cellStyle name="Обычный 2 3 2 3 18" xfId="19108"/>
    <cellStyle name="Обычный 2 3 2 3 2" xfId="19109"/>
    <cellStyle name="Обычный 2 3 2 3 2 2" xfId="19110"/>
    <cellStyle name="Обычный 2 3 2 3 2 3" xfId="19111"/>
    <cellStyle name="Обычный 2 3 2 3 2 4" xfId="19112"/>
    <cellStyle name="Обычный 2 3 2 3 2 5" xfId="19113"/>
    <cellStyle name="Обычный 2 3 2 3 2 6" xfId="19114"/>
    <cellStyle name="Обычный 2 3 2 3 2 7" xfId="19115"/>
    <cellStyle name="Обычный 2 3 2 3 2 8" xfId="19116"/>
    <cellStyle name="Обычный 2 3 2 3 3" xfId="19117"/>
    <cellStyle name="Обычный 2 3 2 3 3 2" xfId="19118"/>
    <cellStyle name="Обычный 2 3 2 3 3 3" xfId="19119"/>
    <cellStyle name="Обычный 2 3 2 3 3 4" xfId="19120"/>
    <cellStyle name="Обычный 2 3 2 3 3 5" xfId="19121"/>
    <cellStyle name="Обычный 2 3 2 3 3 6" xfId="19122"/>
    <cellStyle name="Обычный 2 3 2 3 3 7" xfId="19123"/>
    <cellStyle name="Обычный 2 3 2 3 3 8" xfId="19124"/>
    <cellStyle name="Обычный 2 3 2 3 4" xfId="19125"/>
    <cellStyle name="Обычный 2 3 2 3 4 2" xfId="19126"/>
    <cellStyle name="Обычный 2 3 2 3 4 3" xfId="19127"/>
    <cellStyle name="Обычный 2 3 2 3 4 4" xfId="19128"/>
    <cellStyle name="Обычный 2 3 2 3 4 5" xfId="19129"/>
    <cellStyle name="Обычный 2 3 2 3 4 6" xfId="19130"/>
    <cellStyle name="Обычный 2 3 2 3 4 7" xfId="19131"/>
    <cellStyle name="Обычный 2 3 2 3 4 8" xfId="19132"/>
    <cellStyle name="Обычный 2 3 2 3 5" xfId="19133"/>
    <cellStyle name="Обычный 2 3 2 3 5 2" xfId="19134"/>
    <cellStyle name="Обычный 2 3 2 3 5 3" xfId="19135"/>
    <cellStyle name="Обычный 2 3 2 3 5 4" xfId="19136"/>
    <cellStyle name="Обычный 2 3 2 3 5 5" xfId="19137"/>
    <cellStyle name="Обычный 2 3 2 3 5 6" xfId="19138"/>
    <cellStyle name="Обычный 2 3 2 3 5 7" xfId="19139"/>
    <cellStyle name="Обычный 2 3 2 3 5 8" xfId="19140"/>
    <cellStyle name="Обычный 2 3 2 3 6" xfId="19141"/>
    <cellStyle name="Обычный 2 3 2 3 6 2" xfId="19142"/>
    <cellStyle name="Обычный 2 3 2 3 6 3" xfId="19143"/>
    <cellStyle name="Обычный 2 3 2 3 6 4" xfId="19144"/>
    <cellStyle name="Обычный 2 3 2 3 6 5" xfId="19145"/>
    <cellStyle name="Обычный 2 3 2 3 6 6" xfId="19146"/>
    <cellStyle name="Обычный 2 3 2 3 6 7" xfId="19147"/>
    <cellStyle name="Обычный 2 3 2 3 6 8" xfId="19148"/>
    <cellStyle name="Обычный 2 3 2 3 7" xfId="19149"/>
    <cellStyle name="Обычный 2 3 2 3 7 2" xfId="19150"/>
    <cellStyle name="Обычный 2 3 2 3 7 3" xfId="19151"/>
    <cellStyle name="Обычный 2 3 2 3 7 4" xfId="19152"/>
    <cellStyle name="Обычный 2 3 2 3 7 5" xfId="19153"/>
    <cellStyle name="Обычный 2 3 2 3 7 6" xfId="19154"/>
    <cellStyle name="Обычный 2 3 2 3 7 7" xfId="19155"/>
    <cellStyle name="Обычный 2 3 2 3 7 8" xfId="19156"/>
    <cellStyle name="Обычный 2 3 2 3 8" xfId="19157"/>
    <cellStyle name="Обычный 2 3 2 3 8 2" xfId="19158"/>
    <cellStyle name="Обычный 2 3 2 3 8 3" xfId="19159"/>
    <cellStyle name="Обычный 2 3 2 3 8 4" xfId="19160"/>
    <cellStyle name="Обычный 2 3 2 3 8 5" xfId="19161"/>
    <cellStyle name="Обычный 2 3 2 3 8 6" xfId="19162"/>
    <cellStyle name="Обычный 2 3 2 3 8 7" xfId="19163"/>
    <cellStyle name="Обычный 2 3 2 3 8 8" xfId="19164"/>
    <cellStyle name="Обычный 2 3 2 3 9" xfId="19165"/>
    <cellStyle name="Обычный 2 3 2 4" xfId="19166"/>
    <cellStyle name="Обычный 2 3 2 4 2" xfId="19167"/>
    <cellStyle name="Обычный 2 3 2 4 3" xfId="19168"/>
    <cellStyle name="Обычный 2 3 2 4 4" xfId="19169"/>
    <cellStyle name="Обычный 2 3 2 4 5" xfId="19170"/>
    <cellStyle name="Обычный 2 3 2 4 6" xfId="19171"/>
    <cellStyle name="Обычный 2 3 2 4 7" xfId="19172"/>
    <cellStyle name="Обычный 2 3 2 4 8" xfId="19173"/>
    <cellStyle name="Обычный 2 3 2 5" xfId="19174"/>
    <cellStyle name="Обычный 2 3 2 5 2" xfId="19175"/>
    <cellStyle name="Обычный 2 3 2 5 3" xfId="19176"/>
    <cellStyle name="Обычный 2 3 2 5 4" xfId="19177"/>
    <cellStyle name="Обычный 2 3 2 5 5" xfId="19178"/>
    <cellStyle name="Обычный 2 3 2 5 6" xfId="19179"/>
    <cellStyle name="Обычный 2 3 2 5 7" xfId="19180"/>
    <cellStyle name="Обычный 2 3 2 5 8" xfId="19181"/>
    <cellStyle name="Обычный 2 3 2 6" xfId="19182"/>
    <cellStyle name="Обычный 2 3 2 6 2" xfId="19183"/>
    <cellStyle name="Обычный 2 3 2 6 3" xfId="19184"/>
    <cellStyle name="Обычный 2 3 2 6 4" xfId="19185"/>
    <cellStyle name="Обычный 2 3 2 6 5" xfId="19186"/>
    <cellStyle name="Обычный 2 3 2 6 6" xfId="19187"/>
    <cellStyle name="Обычный 2 3 2 6 7" xfId="19188"/>
    <cellStyle name="Обычный 2 3 2 6 8" xfId="19189"/>
    <cellStyle name="Обычный 2 3 2 7" xfId="19190"/>
    <cellStyle name="Обычный 2 3 2 7 2" xfId="19191"/>
    <cellStyle name="Обычный 2 3 2 7 3" xfId="19192"/>
    <cellStyle name="Обычный 2 3 2 7 4" xfId="19193"/>
    <cellStyle name="Обычный 2 3 2 7 5" xfId="19194"/>
    <cellStyle name="Обычный 2 3 2 7 6" xfId="19195"/>
    <cellStyle name="Обычный 2 3 2 7 7" xfId="19196"/>
    <cellStyle name="Обычный 2 3 2 7 8" xfId="19197"/>
    <cellStyle name="Обычный 2 3 2 8" xfId="19198"/>
    <cellStyle name="Обычный 2 3 2 8 2" xfId="19199"/>
    <cellStyle name="Обычный 2 3 2 8 3" xfId="19200"/>
    <cellStyle name="Обычный 2 3 2 8 4" xfId="19201"/>
    <cellStyle name="Обычный 2 3 2 8 5" xfId="19202"/>
    <cellStyle name="Обычный 2 3 2 8 6" xfId="19203"/>
    <cellStyle name="Обычный 2 3 2 8 7" xfId="19204"/>
    <cellStyle name="Обычный 2 3 2 8 8" xfId="19205"/>
    <cellStyle name="Обычный 2 3 2 9" xfId="19206"/>
    <cellStyle name="Обычный 2 3 2 9 2" xfId="19207"/>
    <cellStyle name="Обычный 2 3 2 9 3" xfId="19208"/>
    <cellStyle name="Обычный 2 3 2 9 4" xfId="19209"/>
    <cellStyle name="Обычный 2 3 2 9 5" xfId="19210"/>
    <cellStyle name="Обычный 2 3 2 9 6" xfId="19211"/>
    <cellStyle name="Обычный 2 3 2 9 7" xfId="19212"/>
    <cellStyle name="Обычный 2 3 2 9 8" xfId="19213"/>
    <cellStyle name="Обычный 2 3 3" xfId="19214"/>
    <cellStyle name="Обычный 2 3 4" xfId="19215"/>
    <cellStyle name="Обычный 2 3 5" xfId="19216"/>
    <cellStyle name="Обычный 2 3 6" xfId="19217"/>
    <cellStyle name="Обычный 2 4" xfId="19218"/>
    <cellStyle name="Обычный 2 4 10" xfId="19219"/>
    <cellStyle name="Обычный 2 4 2" xfId="19220"/>
    <cellStyle name="Обычный 2 4 2 10" xfId="19221"/>
    <cellStyle name="Обычный 2 4 2 10 2" xfId="19222"/>
    <cellStyle name="Обычный 2 4 2 10 3" xfId="19223"/>
    <cellStyle name="Обычный 2 4 2 10 4" xfId="19224"/>
    <cellStyle name="Обычный 2 4 2 10 5" xfId="19225"/>
    <cellStyle name="Обычный 2 4 2 10 6" xfId="19226"/>
    <cellStyle name="Обычный 2 4 2 10 7" xfId="19227"/>
    <cellStyle name="Обычный 2 4 2 10 8" xfId="19228"/>
    <cellStyle name="Обычный 2 4 2 11" xfId="19229"/>
    <cellStyle name="Обычный 2 4 2 12" xfId="19230"/>
    <cellStyle name="Обычный 2 4 2 13" xfId="19231"/>
    <cellStyle name="Обычный 2 4 2 14" xfId="19232"/>
    <cellStyle name="Обычный 2 4 2 15" xfId="19233"/>
    <cellStyle name="Обычный 2 4 2 16" xfId="19234"/>
    <cellStyle name="Обычный 2 4 2 17" xfId="19235"/>
    <cellStyle name="Обычный 2 4 2 18" xfId="19236"/>
    <cellStyle name="Обычный 2 4 2 19" xfId="19237"/>
    <cellStyle name="Обычный 2 4 2 2" xfId="19238"/>
    <cellStyle name="Обычный 2 4 2 2 10" xfId="19239"/>
    <cellStyle name="Обычный 2 4 2 2 11" xfId="19240"/>
    <cellStyle name="Обычный 2 4 2 2 12" xfId="19241"/>
    <cellStyle name="Обычный 2 4 2 2 13" xfId="19242"/>
    <cellStyle name="Обычный 2 4 2 2 14" xfId="19243"/>
    <cellStyle name="Обычный 2 4 2 2 15" xfId="19244"/>
    <cellStyle name="Обычный 2 4 2 2 16" xfId="19245"/>
    <cellStyle name="Обычный 2 4 2 2 17" xfId="19246"/>
    <cellStyle name="Обычный 2 4 2 2 18" xfId="19247"/>
    <cellStyle name="Обычный 2 4 2 2 19" xfId="19248"/>
    <cellStyle name="Обычный 2 4 2 2 2" xfId="19249"/>
    <cellStyle name="Обычный 2 4 2 2 2 2" xfId="19250"/>
    <cellStyle name="Обычный 2 4 2 2 2 3" xfId="19251"/>
    <cellStyle name="Обычный 2 4 2 2 2 4" xfId="19252"/>
    <cellStyle name="Обычный 2 4 2 2 2 5" xfId="19253"/>
    <cellStyle name="Обычный 2 4 2 2 2 6" xfId="19254"/>
    <cellStyle name="Обычный 2 4 2 2 2 7" xfId="19255"/>
    <cellStyle name="Обычный 2 4 2 2 2 8" xfId="19256"/>
    <cellStyle name="Обычный 2 4 2 2 2 9" xfId="19257"/>
    <cellStyle name="Обычный 2 4 2 2 20" xfId="19258"/>
    <cellStyle name="Обычный 2 4 2 2 21" xfId="19259"/>
    <cellStyle name="Обычный 2 4 2 2 3" xfId="19260"/>
    <cellStyle name="Обычный 2 4 2 2 3 2" xfId="19261"/>
    <cellStyle name="Обычный 2 4 2 2 3 3" xfId="19262"/>
    <cellStyle name="Обычный 2 4 2 2 3 4" xfId="19263"/>
    <cellStyle name="Обычный 2 4 2 2 3 5" xfId="19264"/>
    <cellStyle name="Обычный 2 4 2 2 3 6" xfId="19265"/>
    <cellStyle name="Обычный 2 4 2 2 3 7" xfId="19266"/>
    <cellStyle name="Обычный 2 4 2 2 3 8" xfId="19267"/>
    <cellStyle name="Обычный 2 4 2 2 4" xfId="19268"/>
    <cellStyle name="Обычный 2 4 2 2 4 10" xfId="19269"/>
    <cellStyle name="Обычный 2 4 2 2 4 2" xfId="19270"/>
    <cellStyle name="Обычный 2 4 2 2 4 3" xfId="19271"/>
    <cellStyle name="Обычный 2 4 2 2 4 4" xfId="19272"/>
    <cellStyle name="Обычный 2 4 2 2 4 5" xfId="19273"/>
    <cellStyle name="Обычный 2 4 2 2 4 6" xfId="19274"/>
    <cellStyle name="Обычный 2 4 2 2 4 7" xfId="19275"/>
    <cellStyle name="Обычный 2 4 2 2 4 8" xfId="19276"/>
    <cellStyle name="Обычный 2 4 2 2 4 9" xfId="19277"/>
    <cellStyle name="Обычный 2 4 2 2 5" xfId="19278"/>
    <cellStyle name="Обычный 2 4 2 2 5 2" xfId="19279"/>
    <cellStyle name="Обычный 2 4 2 2 5 3" xfId="19280"/>
    <cellStyle name="Обычный 2 4 2 2 5 4" xfId="19281"/>
    <cellStyle name="Обычный 2 4 2 2 5 5" xfId="19282"/>
    <cellStyle name="Обычный 2 4 2 2 5 6" xfId="19283"/>
    <cellStyle name="Обычный 2 4 2 2 5 7" xfId="19284"/>
    <cellStyle name="Обычный 2 4 2 2 5 8" xfId="19285"/>
    <cellStyle name="Обычный 2 4 2 2 6" xfId="19286"/>
    <cellStyle name="Обычный 2 4 2 2 6 2" xfId="19287"/>
    <cellStyle name="Обычный 2 4 2 2 6 3" xfId="19288"/>
    <cellStyle name="Обычный 2 4 2 2 6 4" xfId="19289"/>
    <cellStyle name="Обычный 2 4 2 2 6 5" xfId="19290"/>
    <cellStyle name="Обычный 2 4 2 2 6 6" xfId="19291"/>
    <cellStyle name="Обычный 2 4 2 2 6 7" xfId="19292"/>
    <cellStyle name="Обычный 2 4 2 2 6 8" xfId="19293"/>
    <cellStyle name="Обычный 2 4 2 2 7" xfId="19294"/>
    <cellStyle name="Обычный 2 4 2 2 7 2" xfId="19295"/>
    <cellStyle name="Обычный 2 4 2 2 7 3" xfId="19296"/>
    <cellStyle name="Обычный 2 4 2 2 7 4" xfId="19297"/>
    <cellStyle name="Обычный 2 4 2 2 7 5" xfId="19298"/>
    <cellStyle name="Обычный 2 4 2 2 7 6" xfId="19299"/>
    <cellStyle name="Обычный 2 4 2 2 7 7" xfId="19300"/>
    <cellStyle name="Обычный 2 4 2 2 7 8" xfId="19301"/>
    <cellStyle name="Обычный 2 4 2 2 8" xfId="19302"/>
    <cellStyle name="Обычный 2 4 2 2 8 2" xfId="19303"/>
    <cellStyle name="Обычный 2 4 2 2 8 3" xfId="19304"/>
    <cellStyle name="Обычный 2 4 2 2 8 4" xfId="19305"/>
    <cellStyle name="Обычный 2 4 2 2 8 5" xfId="19306"/>
    <cellStyle name="Обычный 2 4 2 2 8 6" xfId="19307"/>
    <cellStyle name="Обычный 2 4 2 2 8 7" xfId="19308"/>
    <cellStyle name="Обычный 2 4 2 2 8 8" xfId="19309"/>
    <cellStyle name="Обычный 2 4 2 2 9" xfId="19310"/>
    <cellStyle name="Обычный 2 4 2 20" xfId="19311"/>
    <cellStyle name="Обычный 2 4 2 21" xfId="19312"/>
    <cellStyle name="Обычный 2 4 2 22" xfId="19313"/>
    <cellStyle name="Обычный 2 4 2 23" xfId="19314"/>
    <cellStyle name="Обычный 2 4 2 3" xfId="19315"/>
    <cellStyle name="Обычный 2 4 2 3 10" xfId="19316"/>
    <cellStyle name="Обычный 2 4 2 3 11" xfId="19317"/>
    <cellStyle name="Обычный 2 4 2 3 12" xfId="19318"/>
    <cellStyle name="Обычный 2 4 2 3 13" xfId="19319"/>
    <cellStyle name="Обычный 2 4 2 3 14" xfId="19320"/>
    <cellStyle name="Обычный 2 4 2 3 15" xfId="19321"/>
    <cellStyle name="Обычный 2 4 2 3 16" xfId="19322"/>
    <cellStyle name="Обычный 2 4 2 3 17" xfId="19323"/>
    <cellStyle name="Обычный 2 4 2 3 18" xfId="19324"/>
    <cellStyle name="Обычный 2 4 2 3 19" xfId="19325"/>
    <cellStyle name="Обычный 2 4 2 3 2" xfId="19326"/>
    <cellStyle name="Обычный 2 4 2 3 2 2" xfId="19327"/>
    <cellStyle name="Обычный 2 4 2 3 2 3" xfId="19328"/>
    <cellStyle name="Обычный 2 4 2 3 2 4" xfId="19329"/>
    <cellStyle name="Обычный 2 4 2 3 2 5" xfId="19330"/>
    <cellStyle name="Обычный 2 4 2 3 2 6" xfId="19331"/>
    <cellStyle name="Обычный 2 4 2 3 2 7" xfId="19332"/>
    <cellStyle name="Обычный 2 4 2 3 2 8" xfId="19333"/>
    <cellStyle name="Обычный 2 4 2 3 3" xfId="19334"/>
    <cellStyle name="Обычный 2 4 2 3 3 2" xfId="19335"/>
    <cellStyle name="Обычный 2 4 2 3 3 3" xfId="19336"/>
    <cellStyle name="Обычный 2 4 2 3 3 4" xfId="19337"/>
    <cellStyle name="Обычный 2 4 2 3 3 5" xfId="19338"/>
    <cellStyle name="Обычный 2 4 2 3 3 6" xfId="19339"/>
    <cellStyle name="Обычный 2 4 2 3 3 7" xfId="19340"/>
    <cellStyle name="Обычный 2 4 2 3 3 8" xfId="19341"/>
    <cellStyle name="Обычный 2 4 2 3 4" xfId="19342"/>
    <cellStyle name="Обычный 2 4 2 3 4 2" xfId="19343"/>
    <cellStyle name="Обычный 2 4 2 3 4 3" xfId="19344"/>
    <cellStyle name="Обычный 2 4 2 3 4 4" xfId="19345"/>
    <cellStyle name="Обычный 2 4 2 3 4 5" xfId="19346"/>
    <cellStyle name="Обычный 2 4 2 3 4 6" xfId="19347"/>
    <cellStyle name="Обычный 2 4 2 3 4 7" xfId="19348"/>
    <cellStyle name="Обычный 2 4 2 3 4 8" xfId="19349"/>
    <cellStyle name="Обычный 2 4 2 3 5" xfId="19350"/>
    <cellStyle name="Обычный 2 4 2 3 5 2" xfId="19351"/>
    <cellStyle name="Обычный 2 4 2 3 5 3" xfId="19352"/>
    <cellStyle name="Обычный 2 4 2 3 5 4" xfId="19353"/>
    <cellStyle name="Обычный 2 4 2 3 5 5" xfId="19354"/>
    <cellStyle name="Обычный 2 4 2 3 5 6" xfId="19355"/>
    <cellStyle name="Обычный 2 4 2 3 5 7" xfId="19356"/>
    <cellStyle name="Обычный 2 4 2 3 5 8" xfId="19357"/>
    <cellStyle name="Обычный 2 4 2 3 6" xfId="19358"/>
    <cellStyle name="Обычный 2 4 2 3 6 2" xfId="19359"/>
    <cellStyle name="Обычный 2 4 2 3 6 3" xfId="19360"/>
    <cellStyle name="Обычный 2 4 2 3 6 4" xfId="19361"/>
    <cellStyle name="Обычный 2 4 2 3 6 5" xfId="19362"/>
    <cellStyle name="Обычный 2 4 2 3 6 6" xfId="19363"/>
    <cellStyle name="Обычный 2 4 2 3 6 7" xfId="19364"/>
    <cellStyle name="Обычный 2 4 2 3 6 8" xfId="19365"/>
    <cellStyle name="Обычный 2 4 2 3 7" xfId="19366"/>
    <cellStyle name="Обычный 2 4 2 3 7 2" xfId="19367"/>
    <cellStyle name="Обычный 2 4 2 3 7 3" xfId="19368"/>
    <cellStyle name="Обычный 2 4 2 3 7 4" xfId="19369"/>
    <cellStyle name="Обычный 2 4 2 3 7 5" xfId="19370"/>
    <cellStyle name="Обычный 2 4 2 3 7 6" xfId="19371"/>
    <cellStyle name="Обычный 2 4 2 3 7 7" xfId="19372"/>
    <cellStyle name="Обычный 2 4 2 3 7 8" xfId="19373"/>
    <cellStyle name="Обычный 2 4 2 3 8" xfId="19374"/>
    <cellStyle name="Обычный 2 4 2 3 8 2" xfId="19375"/>
    <cellStyle name="Обычный 2 4 2 3 8 3" xfId="19376"/>
    <cellStyle name="Обычный 2 4 2 3 8 4" xfId="19377"/>
    <cellStyle name="Обычный 2 4 2 3 8 5" xfId="19378"/>
    <cellStyle name="Обычный 2 4 2 3 8 6" xfId="19379"/>
    <cellStyle name="Обычный 2 4 2 3 8 7" xfId="19380"/>
    <cellStyle name="Обычный 2 4 2 3 8 8" xfId="19381"/>
    <cellStyle name="Обычный 2 4 2 3 9" xfId="19382"/>
    <cellStyle name="Обычный 2 4 2 4" xfId="19383"/>
    <cellStyle name="Обычный 2 4 2 4 2" xfId="19384"/>
    <cellStyle name="Обычный 2 4 2 4 3" xfId="19385"/>
    <cellStyle name="Обычный 2 4 2 4 4" xfId="19386"/>
    <cellStyle name="Обычный 2 4 2 4 5" xfId="19387"/>
    <cellStyle name="Обычный 2 4 2 4 6" xfId="19388"/>
    <cellStyle name="Обычный 2 4 2 4 7" xfId="19389"/>
    <cellStyle name="Обычный 2 4 2 4 8" xfId="19390"/>
    <cellStyle name="Обычный 2 4 2 4 9" xfId="19391"/>
    <cellStyle name="Обычный 2 4 2 5" xfId="19392"/>
    <cellStyle name="Обычный 2 4 2 5 2" xfId="19393"/>
    <cellStyle name="Обычный 2 4 2 5 3" xfId="19394"/>
    <cellStyle name="Обычный 2 4 2 5 4" xfId="19395"/>
    <cellStyle name="Обычный 2 4 2 5 5" xfId="19396"/>
    <cellStyle name="Обычный 2 4 2 5 6" xfId="19397"/>
    <cellStyle name="Обычный 2 4 2 5 7" xfId="19398"/>
    <cellStyle name="Обычный 2 4 2 5 8" xfId="19399"/>
    <cellStyle name="Обычный 2 4 2 6" xfId="19400"/>
    <cellStyle name="Обычный 2 4 2 6 2" xfId="19401"/>
    <cellStyle name="Обычный 2 4 2 6 3" xfId="19402"/>
    <cellStyle name="Обычный 2 4 2 6 4" xfId="19403"/>
    <cellStyle name="Обычный 2 4 2 6 5" xfId="19404"/>
    <cellStyle name="Обычный 2 4 2 6 6" xfId="19405"/>
    <cellStyle name="Обычный 2 4 2 6 7" xfId="19406"/>
    <cellStyle name="Обычный 2 4 2 6 8" xfId="19407"/>
    <cellStyle name="Обычный 2 4 2 7" xfId="19408"/>
    <cellStyle name="Обычный 2 4 2 7 2" xfId="19409"/>
    <cellStyle name="Обычный 2 4 2 7 3" xfId="19410"/>
    <cellStyle name="Обычный 2 4 2 7 4" xfId="19411"/>
    <cellStyle name="Обычный 2 4 2 7 5" xfId="19412"/>
    <cellStyle name="Обычный 2 4 2 7 6" xfId="19413"/>
    <cellStyle name="Обычный 2 4 2 7 7" xfId="19414"/>
    <cellStyle name="Обычный 2 4 2 7 8" xfId="19415"/>
    <cellStyle name="Обычный 2 4 2 8" xfId="19416"/>
    <cellStyle name="Обычный 2 4 2 8 2" xfId="19417"/>
    <cellStyle name="Обычный 2 4 2 8 3" xfId="19418"/>
    <cellStyle name="Обычный 2 4 2 8 4" xfId="19419"/>
    <cellStyle name="Обычный 2 4 2 8 5" xfId="19420"/>
    <cellStyle name="Обычный 2 4 2 8 6" xfId="19421"/>
    <cellStyle name="Обычный 2 4 2 8 7" xfId="19422"/>
    <cellStyle name="Обычный 2 4 2 8 8" xfId="19423"/>
    <cellStyle name="Обычный 2 4 2 9" xfId="19424"/>
    <cellStyle name="Обычный 2 4 2 9 2" xfId="19425"/>
    <cellStyle name="Обычный 2 4 2 9 3" xfId="19426"/>
    <cellStyle name="Обычный 2 4 2 9 4" xfId="19427"/>
    <cellStyle name="Обычный 2 4 2 9 5" xfId="19428"/>
    <cellStyle name="Обычный 2 4 2 9 6" xfId="19429"/>
    <cellStyle name="Обычный 2 4 2 9 7" xfId="19430"/>
    <cellStyle name="Обычный 2 4 2 9 8" xfId="19431"/>
    <cellStyle name="Обычный 2 4 3" xfId="19432"/>
    <cellStyle name="Обычный 2 4 3 10" xfId="19433"/>
    <cellStyle name="Обычный 2 4 3 10 2" xfId="19434"/>
    <cellStyle name="Обычный 2 4 3 10 3" xfId="19435"/>
    <cellStyle name="Обычный 2 4 3 10 4" xfId="19436"/>
    <cellStyle name="Обычный 2 4 3 10 5" xfId="19437"/>
    <cellStyle name="Обычный 2 4 3 10 6" xfId="19438"/>
    <cellStyle name="Обычный 2 4 3 10 7" xfId="19439"/>
    <cellStyle name="Обычный 2 4 3 10 8" xfId="19440"/>
    <cellStyle name="Обычный 2 4 3 11" xfId="19441"/>
    <cellStyle name="Обычный 2 4 3 11 2" xfId="19442"/>
    <cellStyle name="Обычный 2 4 3 11 3" xfId="19443"/>
    <cellStyle name="Обычный 2 4 3 11 4" xfId="19444"/>
    <cellStyle name="Обычный 2 4 3 11 5" xfId="19445"/>
    <cellStyle name="Обычный 2 4 3 11 6" xfId="19446"/>
    <cellStyle name="Обычный 2 4 3 11 7" xfId="19447"/>
    <cellStyle name="Обычный 2 4 3 11 8" xfId="19448"/>
    <cellStyle name="Обычный 2 4 3 12" xfId="19449"/>
    <cellStyle name="Обычный 2 4 3 13" xfId="19450"/>
    <cellStyle name="Обычный 2 4 3 14" xfId="19451"/>
    <cellStyle name="Обычный 2 4 3 15" xfId="19452"/>
    <cellStyle name="Обычный 2 4 3 16" xfId="19453"/>
    <cellStyle name="Обычный 2 4 3 17" xfId="19454"/>
    <cellStyle name="Обычный 2 4 3 18" xfId="19455"/>
    <cellStyle name="Обычный 2 4 3 19" xfId="19456"/>
    <cellStyle name="Обычный 2 4 3 2" xfId="19457"/>
    <cellStyle name="Обычный 2 4 3 2 10" xfId="19458"/>
    <cellStyle name="Обычный 2 4 3 2 10 2" xfId="19459"/>
    <cellStyle name="Обычный 2 4 3 2 10 3" xfId="19460"/>
    <cellStyle name="Обычный 2 4 3 2 10 4" xfId="19461"/>
    <cellStyle name="Обычный 2 4 3 2 10 5" xfId="19462"/>
    <cellStyle name="Обычный 2 4 3 2 10 6" xfId="19463"/>
    <cellStyle name="Обычный 2 4 3 2 10 7" xfId="19464"/>
    <cellStyle name="Обычный 2 4 3 2 10 8" xfId="19465"/>
    <cellStyle name="Обычный 2 4 3 2 11" xfId="19466"/>
    <cellStyle name="Обычный 2 4 3 2 12" xfId="19467"/>
    <cellStyle name="Обычный 2 4 3 2 13" xfId="19468"/>
    <cellStyle name="Обычный 2 4 3 2 14" xfId="19469"/>
    <cellStyle name="Обычный 2 4 3 2 15" xfId="19470"/>
    <cellStyle name="Обычный 2 4 3 2 16" xfId="19471"/>
    <cellStyle name="Обычный 2 4 3 2 17" xfId="19472"/>
    <cellStyle name="Обычный 2 4 3 2 18" xfId="19473"/>
    <cellStyle name="Обычный 2 4 3 2 19" xfId="19474"/>
    <cellStyle name="Обычный 2 4 3 2 2" xfId="19475"/>
    <cellStyle name="Обычный 2 4 3 2 2 10" xfId="19476"/>
    <cellStyle name="Обычный 2 4 3 2 2 11" xfId="19477"/>
    <cellStyle name="Обычный 2 4 3 2 2 12" xfId="19478"/>
    <cellStyle name="Обычный 2 4 3 2 2 13" xfId="19479"/>
    <cellStyle name="Обычный 2 4 3 2 2 14" xfId="19480"/>
    <cellStyle name="Обычный 2 4 3 2 2 15" xfId="19481"/>
    <cellStyle name="Обычный 2 4 3 2 2 16" xfId="19482"/>
    <cellStyle name="Обычный 2 4 3 2 2 17" xfId="19483"/>
    <cellStyle name="Обычный 2 4 3 2 2 18" xfId="19484"/>
    <cellStyle name="Обычный 2 4 3 2 2 19" xfId="19485"/>
    <cellStyle name="Обычный 2 4 3 2 2 2" xfId="19486"/>
    <cellStyle name="Обычный 2 4 3 2 2 2 2" xfId="19487"/>
    <cellStyle name="Обычный 2 4 3 2 2 2 3" xfId="19488"/>
    <cellStyle name="Обычный 2 4 3 2 2 2 4" xfId="19489"/>
    <cellStyle name="Обычный 2 4 3 2 2 2 5" xfId="19490"/>
    <cellStyle name="Обычный 2 4 3 2 2 2 6" xfId="19491"/>
    <cellStyle name="Обычный 2 4 3 2 2 2 7" xfId="19492"/>
    <cellStyle name="Обычный 2 4 3 2 2 2 8" xfId="19493"/>
    <cellStyle name="Обычный 2 4 3 2 2 2 9" xfId="19494"/>
    <cellStyle name="Обычный 2 4 3 2 2 3" xfId="19495"/>
    <cellStyle name="Обычный 2 4 3 2 2 3 2" xfId="19496"/>
    <cellStyle name="Обычный 2 4 3 2 2 3 3" xfId="19497"/>
    <cellStyle name="Обычный 2 4 3 2 2 3 4" xfId="19498"/>
    <cellStyle name="Обычный 2 4 3 2 2 3 5" xfId="19499"/>
    <cellStyle name="Обычный 2 4 3 2 2 3 6" xfId="19500"/>
    <cellStyle name="Обычный 2 4 3 2 2 3 7" xfId="19501"/>
    <cellStyle name="Обычный 2 4 3 2 2 3 8" xfId="19502"/>
    <cellStyle name="Обычный 2 4 3 2 2 4" xfId="19503"/>
    <cellStyle name="Обычный 2 4 3 2 2 4 2" xfId="19504"/>
    <cellStyle name="Обычный 2 4 3 2 2 4 3" xfId="19505"/>
    <cellStyle name="Обычный 2 4 3 2 2 4 4" xfId="19506"/>
    <cellStyle name="Обычный 2 4 3 2 2 4 5" xfId="19507"/>
    <cellStyle name="Обычный 2 4 3 2 2 4 6" xfId="19508"/>
    <cellStyle name="Обычный 2 4 3 2 2 4 7" xfId="19509"/>
    <cellStyle name="Обычный 2 4 3 2 2 4 8" xfId="19510"/>
    <cellStyle name="Обычный 2 4 3 2 2 5" xfId="19511"/>
    <cellStyle name="Обычный 2 4 3 2 2 5 2" xfId="19512"/>
    <cellStyle name="Обычный 2 4 3 2 2 5 3" xfId="19513"/>
    <cellStyle name="Обычный 2 4 3 2 2 5 4" xfId="19514"/>
    <cellStyle name="Обычный 2 4 3 2 2 5 5" xfId="19515"/>
    <cellStyle name="Обычный 2 4 3 2 2 5 6" xfId="19516"/>
    <cellStyle name="Обычный 2 4 3 2 2 5 7" xfId="19517"/>
    <cellStyle name="Обычный 2 4 3 2 2 5 8" xfId="19518"/>
    <cellStyle name="Обычный 2 4 3 2 2 6" xfId="19519"/>
    <cellStyle name="Обычный 2 4 3 2 2 6 2" xfId="19520"/>
    <cellStyle name="Обычный 2 4 3 2 2 6 3" xfId="19521"/>
    <cellStyle name="Обычный 2 4 3 2 2 6 4" xfId="19522"/>
    <cellStyle name="Обычный 2 4 3 2 2 6 5" xfId="19523"/>
    <cellStyle name="Обычный 2 4 3 2 2 6 6" xfId="19524"/>
    <cellStyle name="Обычный 2 4 3 2 2 6 7" xfId="19525"/>
    <cellStyle name="Обычный 2 4 3 2 2 6 8" xfId="19526"/>
    <cellStyle name="Обычный 2 4 3 2 2 7" xfId="19527"/>
    <cellStyle name="Обычный 2 4 3 2 2 7 2" xfId="19528"/>
    <cellStyle name="Обычный 2 4 3 2 2 7 3" xfId="19529"/>
    <cellStyle name="Обычный 2 4 3 2 2 7 4" xfId="19530"/>
    <cellStyle name="Обычный 2 4 3 2 2 7 5" xfId="19531"/>
    <cellStyle name="Обычный 2 4 3 2 2 7 6" xfId="19532"/>
    <cellStyle name="Обычный 2 4 3 2 2 7 7" xfId="19533"/>
    <cellStyle name="Обычный 2 4 3 2 2 7 8" xfId="19534"/>
    <cellStyle name="Обычный 2 4 3 2 2 8" xfId="19535"/>
    <cellStyle name="Обычный 2 4 3 2 2 8 2" xfId="19536"/>
    <cellStyle name="Обычный 2 4 3 2 2 8 3" xfId="19537"/>
    <cellStyle name="Обычный 2 4 3 2 2 8 4" xfId="19538"/>
    <cellStyle name="Обычный 2 4 3 2 2 8 5" xfId="19539"/>
    <cellStyle name="Обычный 2 4 3 2 2 8 6" xfId="19540"/>
    <cellStyle name="Обычный 2 4 3 2 2 8 7" xfId="19541"/>
    <cellStyle name="Обычный 2 4 3 2 2 8 8" xfId="19542"/>
    <cellStyle name="Обычный 2 4 3 2 2 9" xfId="19543"/>
    <cellStyle name="Обычный 2 4 3 2 20" xfId="19544"/>
    <cellStyle name="Обычный 2 4 3 2 21" xfId="19545"/>
    <cellStyle name="Обычный 2 4 3 2 22" xfId="19546"/>
    <cellStyle name="Обычный 2 4 3 2 23" xfId="19547"/>
    <cellStyle name="Обычный 2 4 3 2 3" xfId="19548"/>
    <cellStyle name="Обычный 2 4 3 2 3 10" xfId="19549"/>
    <cellStyle name="Обычный 2 4 3 2 3 11" xfId="19550"/>
    <cellStyle name="Обычный 2 4 3 2 3 12" xfId="19551"/>
    <cellStyle name="Обычный 2 4 3 2 3 13" xfId="19552"/>
    <cellStyle name="Обычный 2 4 3 2 3 14" xfId="19553"/>
    <cellStyle name="Обычный 2 4 3 2 3 15" xfId="19554"/>
    <cellStyle name="Обычный 2 4 3 2 3 16" xfId="19555"/>
    <cellStyle name="Обычный 2 4 3 2 3 17" xfId="19556"/>
    <cellStyle name="Обычный 2 4 3 2 3 18" xfId="19557"/>
    <cellStyle name="Обычный 2 4 3 2 3 19" xfId="19558"/>
    <cellStyle name="Обычный 2 4 3 2 3 2" xfId="19559"/>
    <cellStyle name="Обычный 2 4 3 2 3 2 2" xfId="19560"/>
    <cellStyle name="Обычный 2 4 3 2 3 2 3" xfId="19561"/>
    <cellStyle name="Обычный 2 4 3 2 3 2 4" xfId="19562"/>
    <cellStyle name="Обычный 2 4 3 2 3 2 5" xfId="19563"/>
    <cellStyle name="Обычный 2 4 3 2 3 2 6" xfId="19564"/>
    <cellStyle name="Обычный 2 4 3 2 3 2 7" xfId="19565"/>
    <cellStyle name="Обычный 2 4 3 2 3 2 8" xfId="19566"/>
    <cellStyle name="Обычный 2 4 3 2 3 3" xfId="19567"/>
    <cellStyle name="Обычный 2 4 3 2 3 3 2" xfId="19568"/>
    <cellStyle name="Обычный 2 4 3 2 3 3 3" xfId="19569"/>
    <cellStyle name="Обычный 2 4 3 2 3 3 4" xfId="19570"/>
    <cellStyle name="Обычный 2 4 3 2 3 3 5" xfId="19571"/>
    <cellStyle name="Обычный 2 4 3 2 3 3 6" xfId="19572"/>
    <cellStyle name="Обычный 2 4 3 2 3 3 7" xfId="19573"/>
    <cellStyle name="Обычный 2 4 3 2 3 3 8" xfId="19574"/>
    <cellStyle name="Обычный 2 4 3 2 3 4" xfId="19575"/>
    <cellStyle name="Обычный 2 4 3 2 3 4 2" xfId="19576"/>
    <cellStyle name="Обычный 2 4 3 2 3 4 3" xfId="19577"/>
    <cellStyle name="Обычный 2 4 3 2 3 4 4" xfId="19578"/>
    <cellStyle name="Обычный 2 4 3 2 3 4 5" xfId="19579"/>
    <cellStyle name="Обычный 2 4 3 2 3 4 6" xfId="19580"/>
    <cellStyle name="Обычный 2 4 3 2 3 4 7" xfId="19581"/>
    <cellStyle name="Обычный 2 4 3 2 3 4 8" xfId="19582"/>
    <cellStyle name="Обычный 2 4 3 2 3 5" xfId="19583"/>
    <cellStyle name="Обычный 2 4 3 2 3 5 2" xfId="19584"/>
    <cellStyle name="Обычный 2 4 3 2 3 5 3" xfId="19585"/>
    <cellStyle name="Обычный 2 4 3 2 3 5 4" xfId="19586"/>
    <cellStyle name="Обычный 2 4 3 2 3 5 5" xfId="19587"/>
    <cellStyle name="Обычный 2 4 3 2 3 5 6" xfId="19588"/>
    <cellStyle name="Обычный 2 4 3 2 3 5 7" xfId="19589"/>
    <cellStyle name="Обычный 2 4 3 2 3 5 8" xfId="19590"/>
    <cellStyle name="Обычный 2 4 3 2 3 6" xfId="19591"/>
    <cellStyle name="Обычный 2 4 3 2 3 6 2" xfId="19592"/>
    <cellStyle name="Обычный 2 4 3 2 3 6 3" xfId="19593"/>
    <cellStyle name="Обычный 2 4 3 2 3 6 4" xfId="19594"/>
    <cellStyle name="Обычный 2 4 3 2 3 6 5" xfId="19595"/>
    <cellStyle name="Обычный 2 4 3 2 3 6 6" xfId="19596"/>
    <cellStyle name="Обычный 2 4 3 2 3 6 7" xfId="19597"/>
    <cellStyle name="Обычный 2 4 3 2 3 6 8" xfId="19598"/>
    <cellStyle name="Обычный 2 4 3 2 3 7" xfId="19599"/>
    <cellStyle name="Обычный 2 4 3 2 3 7 2" xfId="19600"/>
    <cellStyle name="Обычный 2 4 3 2 3 7 3" xfId="19601"/>
    <cellStyle name="Обычный 2 4 3 2 3 7 4" xfId="19602"/>
    <cellStyle name="Обычный 2 4 3 2 3 7 5" xfId="19603"/>
    <cellStyle name="Обычный 2 4 3 2 3 7 6" xfId="19604"/>
    <cellStyle name="Обычный 2 4 3 2 3 7 7" xfId="19605"/>
    <cellStyle name="Обычный 2 4 3 2 3 7 8" xfId="19606"/>
    <cellStyle name="Обычный 2 4 3 2 3 8" xfId="19607"/>
    <cellStyle name="Обычный 2 4 3 2 3 8 2" xfId="19608"/>
    <cellStyle name="Обычный 2 4 3 2 3 8 3" xfId="19609"/>
    <cellStyle name="Обычный 2 4 3 2 3 8 4" xfId="19610"/>
    <cellStyle name="Обычный 2 4 3 2 3 8 5" xfId="19611"/>
    <cellStyle name="Обычный 2 4 3 2 3 8 6" xfId="19612"/>
    <cellStyle name="Обычный 2 4 3 2 3 8 7" xfId="19613"/>
    <cellStyle name="Обычный 2 4 3 2 3 8 8" xfId="19614"/>
    <cellStyle name="Обычный 2 4 3 2 3 9" xfId="19615"/>
    <cellStyle name="Обычный 2 4 3 2 4" xfId="19616"/>
    <cellStyle name="Обычный 2 4 3 2 4 2" xfId="19617"/>
    <cellStyle name="Обычный 2 4 3 2 4 3" xfId="19618"/>
    <cellStyle name="Обычный 2 4 3 2 4 4" xfId="19619"/>
    <cellStyle name="Обычный 2 4 3 2 4 5" xfId="19620"/>
    <cellStyle name="Обычный 2 4 3 2 4 6" xfId="19621"/>
    <cellStyle name="Обычный 2 4 3 2 4 7" xfId="19622"/>
    <cellStyle name="Обычный 2 4 3 2 4 8" xfId="19623"/>
    <cellStyle name="Обычный 2 4 3 2 4 9" xfId="19624"/>
    <cellStyle name="Обычный 2 4 3 2 5" xfId="19625"/>
    <cellStyle name="Обычный 2 4 3 2 5 2" xfId="19626"/>
    <cellStyle name="Обычный 2 4 3 2 5 3" xfId="19627"/>
    <cellStyle name="Обычный 2 4 3 2 5 4" xfId="19628"/>
    <cellStyle name="Обычный 2 4 3 2 5 5" xfId="19629"/>
    <cellStyle name="Обычный 2 4 3 2 5 6" xfId="19630"/>
    <cellStyle name="Обычный 2 4 3 2 5 7" xfId="19631"/>
    <cellStyle name="Обычный 2 4 3 2 5 8" xfId="19632"/>
    <cellStyle name="Обычный 2 4 3 2 6" xfId="19633"/>
    <cellStyle name="Обычный 2 4 3 2 6 2" xfId="19634"/>
    <cellStyle name="Обычный 2 4 3 2 6 3" xfId="19635"/>
    <cellStyle name="Обычный 2 4 3 2 6 4" xfId="19636"/>
    <cellStyle name="Обычный 2 4 3 2 6 5" xfId="19637"/>
    <cellStyle name="Обычный 2 4 3 2 6 6" xfId="19638"/>
    <cellStyle name="Обычный 2 4 3 2 6 7" xfId="19639"/>
    <cellStyle name="Обычный 2 4 3 2 6 8" xfId="19640"/>
    <cellStyle name="Обычный 2 4 3 2 7" xfId="19641"/>
    <cellStyle name="Обычный 2 4 3 2 7 2" xfId="19642"/>
    <cellStyle name="Обычный 2 4 3 2 7 3" xfId="19643"/>
    <cellStyle name="Обычный 2 4 3 2 7 4" xfId="19644"/>
    <cellStyle name="Обычный 2 4 3 2 7 5" xfId="19645"/>
    <cellStyle name="Обычный 2 4 3 2 7 6" xfId="19646"/>
    <cellStyle name="Обычный 2 4 3 2 7 7" xfId="19647"/>
    <cellStyle name="Обычный 2 4 3 2 7 8" xfId="19648"/>
    <cellStyle name="Обычный 2 4 3 2 8" xfId="19649"/>
    <cellStyle name="Обычный 2 4 3 2 8 2" xfId="19650"/>
    <cellStyle name="Обычный 2 4 3 2 8 3" xfId="19651"/>
    <cellStyle name="Обычный 2 4 3 2 8 4" xfId="19652"/>
    <cellStyle name="Обычный 2 4 3 2 8 5" xfId="19653"/>
    <cellStyle name="Обычный 2 4 3 2 8 6" xfId="19654"/>
    <cellStyle name="Обычный 2 4 3 2 8 7" xfId="19655"/>
    <cellStyle name="Обычный 2 4 3 2 8 8" xfId="19656"/>
    <cellStyle name="Обычный 2 4 3 2 9" xfId="19657"/>
    <cellStyle name="Обычный 2 4 3 2 9 2" xfId="19658"/>
    <cellStyle name="Обычный 2 4 3 2 9 3" xfId="19659"/>
    <cellStyle name="Обычный 2 4 3 2 9 4" xfId="19660"/>
    <cellStyle name="Обычный 2 4 3 2 9 5" xfId="19661"/>
    <cellStyle name="Обычный 2 4 3 2 9 6" xfId="19662"/>
    <cellStyle name="Обычный 2 4 3 2 9 7" xfId="19663"/>
    <cellStyle name="Обычный 2 4 3 2 9 8" xfId="19664"/>
    <cellStyle name="Обычный 2 4 3 20" xfId="19665"/>
    <cellStyle name="Обычный 2 4 3 21" xfId="19666"/>
    <cellStyle name="Обычный 2 4 3 22" xfId="19667"/>
    <cellStyle name="Обычный 2 4 3 23" xfId="19668"/>
    <cellStyle name="Обычный 2 4 3 24" xfId="19669"/>
    <cellStyle name="Обычный 2 4 3 3" xfId="19670"/>
    <cellStyle name="Обычный 2 4 3 3 10" xfId="19671"/>
    <cellStyle name="Обычный 2 4 3 3 11" xfId="19672"/>
    <cellStyle name="Обычный 2 4 3 3 12" xfId="19673"/>
    <cellStyle name="Обычный 2 4 3 3 13" xfId="19674"/>
    <cellStyle name="Обычный 2 4 3 3 14" xfId="19675"/>
    <cellStyle name="Обычный 2 4 3 3 15" xfId="19676"/>
    <cellStyle name="Обычный 2 4 3 3 16" xfId="19677"/>
    <cellStyle name="Обычный 2 4 3 3 17" xfId="19678"/>
    <cellStyle name="Обычный 2 4 3 3 18" xfId="19679"/>
    <cellStyle name="Обычный 2 4 3 3 19" xfId="19680"/>
    <cellStyle name="Обычный 2 4 3 3 2" xfId="19681"/>
    <cellStyle name="Обычный 2 4 3 3 2 2" xfId="19682"/>
    <cellStyle name="Обычный 2 4 3 3 2 3" xfId="19683"/>
    <cellStyle name="Обычный 2 4 3 3 2 4" xfId="19684"/>
    <cellStyle name="Обычный 2 4 3 3 2 5" xfId="19685"/>
    <cellStyle name="Обычный 2 4 3 3 2 6" xfId="19686"/>
    <cellStyle name="Обычный 2 4 3 3 2 7" xfId="19687"/>
    <cellStyle name="Обычный 2 4 3 3 2 8" xfId="19688"/>
    <cellStyle name="Обычный 2 4 3 3 2 9" xfId="19689"/>
    <cellStyle name="Обычный 2 4 3 3 3" xfId="19690"/>
    <cellStyle name="Обычный 2 4 3 3 3 2" xfId="19691"/>
    <cellStyle name="Обычный 2 4 3 3 3 3" xfId="19692"/>
    <cellStyle name="Обычный 2 4 3 3 3 4" xfId="19693"/>
    <cellStyle name="Обычный 2 4 3 3 3 5" xfId="19694"/>
    <cellStyle name="Обычный 2 4 3 3 3 6" xfId="19695"/>
    <cellStyle name="Обычный 2 4 3 3 3 7" xfId="19696"/>
    <cellStyle name="Обычный 2 4 3 3 3 8" xfId="19697"/>
    <cellStyle name="Обычный 2 4 3 3 4" xfId="19698"/>
    <cellStyle name="Обычный 2 4 3 3 4 2" xfId="19699"/>
    <cellStyle name="Обычный 2 4 3 3 4 3" xfId="19700"/>
    <cellStyle name="Обычный 2 4 3 3 4 4" xfId="19701"/>
    <cellStyle name="Обычный 2 4 3 3 4 5" xfId="19702"/>
    <cellStyle name="Обычный 2 4 3 3 4 6" xfId="19703"/>
    <cellStyle name="Обычный 2 4 3 3 4 7" xfId="19704"/>
    <cellStyle name="Обычный 2 4 3 3 4 8" xfId="19705"/>
    <cellStyle name="Обычный 2 4 3 3 5" xfId="19706"/>
    <cellStyle name="Обычный 2 4 3 3 5 2" xfId="19707"/>
    <cellStyle name="Обычный 2 4 3 3 5 3" xfId="19708"/>
    <cellStyle name="Обычный 2 4 3 3 5 4" xfId="19709"/>
    <cellStyle name="Обычный 2 4 3 3 5 5" xfId="19710"/>
    <cellStyle name="Обычный 2 4 3 3 5 6" xfId="19711"/>
    <cellStyle name="Обычный 2 4 3 3 5 7" xfId="19712"/>
    <cellStyle name="Обычный 2 4 3 3 5 8" xfId="19713"/>
    <cellStyle name="Обычный 2 4 3 3 6" xfId="19714"/>
    <cellStyle name="Обычный 2 4 3 3 6 2" xfId="19715"/>
    <cellStyle name="Обычный 2 4 3 3 6 3" xfId="19716"/>
    <cellStyle name="Обычный 2 4 3 3 6 4" xfId="19717"/>
    <cellStyle name="Обычный 2 4 3 3 6 5" xfId="19718"/>
    <cellStyle name="Обычный 2 4 3 3 6 6" xfId="19719"/>
    <cellStyle name="Обычный 2 4 3 3 6 7" xfId="19720"/>
    <cellStyle name="Обычный 2 4 3 3 6 8" xfId="19721"/>
    <cellStyle name="Обычный 2 4 3 3 7" xfId="19722"/>
    <cellStyle name="Обычный 2 4 3 3 7 2" xfId="19723"/>
    <cellStyle name="Обычный 2 4 3 3 7 3" xfId="19724"/>
    <cellStyle name="Обычный 2 4 3 3 7 4" xfId="19725"/>
    <cellStyle name="Обычный 2 4 3 3 7 5" xfId="19726"/>
    <cellStyle name="Обычный 2 4 3 3 7 6" xfId="19727"/>
    <cellStyle name="Обычный 2 4 3 3 7 7" xfId="19728"/>
    <cellStyle name="Обычный 2 4 3 3 7 8" xfId="19729"/>
    <cellStyle name="Обычный 2 4 3 3 8" xfId="19730"/>
    <cellStyle name="Обычный 2 4 3 3 8 2" xfId="19731"/>
    <cellStyle name="Обычный 2 4 3 3 8 3" xfId="19732"/>
    <cellStyle name="Обычный 2 4 3 3 8 4" xfId="19733"/>
    <cellStyle name="Обычный 2 4 3 3 8 5" xfId="19734"/>
    <cellStyle name="Обычный 2 4 3 3 8 6" xfId="19735"/>
    <cellStyle name="Обычный 2 4 3 3 8 7" xfId="19736"/>
    <cellStyle name="Обычный 2 4 3 3 8 8" xfId="19737"/>
    <cellStyle name="Обычный 2 4 3 3 9" xfId="19738"/>
    <cellStyle name="Обычный 2 4 3 4" xfId="19739"/>
    <cellStyle name="Обычный 2 4 3 4 10" xfId="19740"/>
    <cellStyle name="Обычный 2 4 3 4 11" xfId="19741"/>
    <cellStyle name="Обычный 2 4 3 4 12" xfId="19742"/>
    <cellStyle name="Обычный 2 4 3 4 13" xfId="19743"/>
    <cellStyle name="Обычный 2 4 3 4 14" xfId="19744"/>
    <cellStyle name="Обычный 2 4 3 4 15" xfId="19745"/>
    <cellStyle name="Обычный 2 4 3 4 16" xfId="19746"/>
    <cellStyle name="Обычный 2 4 3 4 17" xfId="19747"/>
    <cellStyle name="Обычный 2 4 3 4 18" xfId="19748"/>
    <cellStyle name="Обычный 2 4 3 4 19" xfId="19749"/>
    <cellStyle name="Обычный 2 4 3 4 2" xfId="19750"/>
    <cellStyle name="Обычный 2 4 3 4 2 2" xfId="19751"/>
    <cellStyle name="Обычный 2 4 3 4 2 3" xfId="19752"/>
    <cellStyle name="Обычный 2 4 3 4 2 4" xfId="19753"/>
    <cellStyle name="Обычный 2 4 3 4 2 5" xfId="19754"/>
    <cellStyle name="Обычный 2 4 3 4 2 6" xfId="19755"/>
    <cellStyle name="Обычный 2 4 3 4 2 7" xfId="19756"/>
    <cellStyle name="Обычный 2 4 3 4 2 8" xfId="19757"/>
    <cellStyle name="Обычный 2 4 3 4 3" xfId="19758"/>
    <cellStyle name="Обычный 2 4 3 4 3 2" xfId="19759"/>
    <cellStyle name="Обычный 2 4 3 4 3 3" xfId="19760"/>
    <cellStyle name="Обычный 2 4 3 4 3 4" xfId="19761"/>
    <cellStyle name="Обычный 2 4 3 4 3 5" xfId="19762"/>
    <cellStyle name="Обычный 2 4 3 4 3 6" xfId="19763"/>
    <cellStyle name="Обычный 2 4 3 4 3 7" xfId="19764"/>
    <cellStyle name="Обычный 2 4 3 4 3 8" xfId="19765"/>
    <cellStyle name="Обычный 2 4 3 4 4" xfId="19766"/>
    <cellStyle name="Обычный 2 4 3 4 4 2" xfId="19767"/>
    <cellStyle name="Обычный 2 4 3 4 4 3" xfId="19768"/>
    <cellStyle name="Обычный 2 4 3 4 4 4" xfId="19769"/>
    <cellStyle name="Обычный 2 4 3 4 4 5" xfId="19770"/>
    <cellStyle name="Обычный 2 4 3 4 4 6" xfId="19771"/>
    <cellStyle name="Обычный 2 4 3 4 4 7" xfId="19772"/>
    <cellStyle name="Обычный 2 4 3 4 4 8" xfId="19773"/>
    <cellStyle name="Обычный 2 4 3 4 5" xfId="19774"/>
    <cellStyle name="Обычный 2 4 3 4 5 2" xfId="19775"/>
    <cellStyle name="Обычный 2 4 3 4 5 3" xfId="19776"/>
    <cellStyle name="Обычный 2 4 3 4 5 4" xfId="19777"/>
    <cellStyle name="Обычный 2 4 3 4 5 5" xfId="19778"/>
    <cellStyle name="Обычный 2 4 3 4 5 6" xfId="19779"/>
    <cellStyle name="Обычный 2 4 3 4 5 7" xfId="19780"/>
    <cellStyle name="Обычный 2 4 3 4 5 8" xfId="19781"/>
    <cellStyle name="Обычный 2 4 3 4 6" xfId="19782"/>
    <cellStyle name="Обычный 2 4 3 4 6 2" xfId="19783"/>
    <cellStyle name="Обычный 2 4 3 4 6 3" xfId="19784"/>
    <cellStyle name="Обычный 2 4 3 4 6 4" xfId="19785"/>
    <cellStyle name="Обычный 2 4 3 4 6 5" xfId="19786"/>
    <cellStyle name="Обычный 2 4 3 4 6 6" xfId="19787"/>
    <cellStyle name="Обычный 2 4 3 4 6 7" xfId="19788"/>
    <cellStyle name="Обычный 2 4 3 4 6 8" xfId="19789"/>
    <cellStyle name="Обычный 2 4 3 4 7" xfId="19790"/>
    <cellStyle name="Обычный 2 4 3 4 7 2" xfId="19791"/>
    <cellStyle name="Обычный 2 4 3 4 7 3" xfId="19792"/>
    <cellStyle name="Обычный 2 4 3 4 7 4" xfId="19793"/>
    <cellStyle name="Обычный 2 4 3 4 7 5" xfId="19794"/>
    <cellStyle name="Обычный 2 4 3 4 7 6" xfId="19795"/>
    <cellStyle name="Обычный 2 4 3 4 7 7" xfId="19796"/>
    <cellStyle name="Обычный 2 4 3 4 7 8" xfId="19797"/>
    <cellStyle name="Обычный 2 4 3 4 8" xfId="19798"/>
    <cellStyle name="Обычный 2 4 3 4 8 2" xfId="19799"/>
    <cellStyle name="Обычный 2 4 3 4 8 3" xfId="19800"/>
    <cellStyle name="Обычный 2 4 3 4 8 4" xfId="19801"/>
    <cellStyle name="Обычный 2 4 3 4 8 5" xfId="19802"/>
    <cellStyle name="Обычный 2 4 3 4 8 6" xfId="19803"/>
    <cellStyle name="Обычный 2 4 3 4 8 7" xfId="19804"/>
    <cellStyle name="Обычный 2 4 3 4 8 8" xfId="19805"/>
    <cellStyle name="Обычный 2 4 3 4 9" xfId="19806"/>
    <cellStyle name="Обычный 2 4 3 5" xfId="19807"/>
    <cellStyle name="Обычный 2 4 3 5 2" xfId="19808"/>
    <cellStyle name="Обычный 2 4 3 5 3" xfId="19809"/>
    <cellStyle name="Обычный 2 4 3 5 4" xfId="19810"/>
    <cellStyle name="Обычный 2 4 3 5 5" xfId="19811"/>
    <cellStyle name="Обычный 2 4 3 5 6" xfId="19812"/>
    <cellStyle name="Обычный 2 4 3 5 7" xfId="19813"/>
    <cellStyle name="Обычный 2 4 3 5 8" xfId="19814"/>
    <cellStyle name="Обычный 2 4 3 5 9" xfId="19815"/>
    <cellStyle name="Обычный 2 4 3 6" xfId="19816"/>
    <cellStyle name="Обычный 2 4 3 6 2" xfId="19817"/>
    <cellStyle name="Обычный 2 4 3 6 3" xfId="19818"/>
    <cellStyle name="Обычный 2 4 3 6 4" xfId="19819"/>
    <cellStyle name="Обычный 2 4 3 6 5" xfId="19820"/>
    <cellStyle name="Обычный 2 4 3 6 6" xfId="19821"/>
    <cellStyle name="Обычный 2 4 3 6 7" xfId="19822"/>
    <cellStyle name="Обычный 2 4 3 6 8" xfId="19823"/>
    <cellStyle name="Обычный 2 4 3 7" xfId="19824"/>
    <cellStyle name="Обычный 2 4 3 7 2" xfId="19825"/>
    <cellStyle name="Обычный 2 4 3 7 3" xfId="19826"/>
    <cellStyle name="Обычный 2 4 3 7 4" xfId="19827"/>
    <cellStyle name="Обычный 2 4 3 7 5" xfId="19828"/>
    <cellStyle name="Обычный 2 4 3 7 6" xfId="19829"/>
    <cellStyle name="Обычный 2 4 3 7 7" xfId="19830"/>
    <cellStyle name="Обычный 2 4 3 7 8" xfId="19831"/>
    <cellStyle name="Обычный 2 4 3 8" xfId="19832"/>
    <cellStyle name="Обычный 2 4 3 8 2" xfId="19833"/>
    <cellStyle name="Обычный 2 4 3 8 3" xfId="19834"/>
    <cellStyle name="Обычный 2 4 3 8 4" xfId="19835"/>
    <cellStyle name="Обычный 2 4 3 8 5" xfId="19836"/>
    <cellStyle name="Обычный 2 4 3 8 6" xfId="19837"/>
    <cellStyle name="Обычный 2 4 3 8 7" xfId="19838"/>
    <cellStyle name="Обычный 2 4 3 8 8" xfId="19839"/>
    <cellStyle name="Обычный 2 4 3 9" xfId="19840"/>
    <cellStyle name="Обычный 2 4 3 9 2" xfId="19841"/>
    <cellStyle name="Обычный 2 4 3 9 3" xfId="19842"/>
    <cellStyle name="Обычный 2 4 3 9 4" xfId="19843"/>
    <cellStyle name="Обычный 2 4 3 9 5" xfId="19844"/>
    <cellStyle name="Обычный 2 4 3 9 6" xfId="19845"/>
    <cellStyle name="Обычный 2 4 3 9 7" xfId="19846"/>
    <cellStyle name="Обычный 2 4 3 9 8" xfId="19847"/>
    <cellStyle name="Обычный 2 4 4" xfId="19848"/>
    <cellStyle name="Обычный 2 4 4 10" xfId="19849"/>
    <cellStyle name="Обычный 2 4 4 10 2" xfId="19850"/>
    <cellStyle name="Обычный 2 4 4 10 3" xfId="19851"/>
    <cellStyle name="Обычный 2 4 4 10 4" xfId="19852"/>
    <cellStyle name="Обычный 2 4 4 10 5" xfId="19853"/>
    <cellStyle name="Обычный 2 4 4 10 6" xfId="19854"/>
    <cellStyle name="Обычный 2 4 4 10 7" xfId="19855"/>
    <cellStyle name="Обычный 2 4 4 10 8" xfId="19856"/>
    <cellStyle name="Обычный 2 4 4 11" xfId="19857"/>
    <cellStyle name="Обычный 2 4 4 12" xfId="19858"/>
    <cellStyle name="Обычный 2 4 4 13" xfId="19859"/>
    <cellStyle name="Обычный 2 4 4 14" xfId="19860"/>
    <cellStyle name="Обычный 2 4 4 15" xfId="19861"/>
    <cellStyle name="Обычный 2 4 4 16" xfId="19862"/>
    <cellStyle name="Обычный 2 4 4 17" xfId="19863"/>
    <cellStyle name="Обычный 2 4 4 18" xfId="19864"/>
    <cellStyle name="Обычный 2 4 4 19" xfId="19865"/>
    <cellStyle name="Обычный 2 4 4 2" xfId="19866"/>
    <cellStyle name="Обычный 2 4 4 2 10" xfId="19867"/>
    <cellStyle name="Обычный 2 4 4 2 11" xfId="19868"/>
    <cellStyle name="Обычный 2 4 4 2 12" xfId="19869"/>
    <cellStyle name="Обычный 2 4 4 2 13" xfId="19870"/>
    <cellStyle name="Обычный 2 4 4 2 14" xfId="19871"/>
    <cellStyle name="Обычный 2 4 4 2 15" xfId="19872"/>
    <cellStyle name="Обычный 2 4 4 2 16" xfId="19873"/>
    <cellStyle name="Обычный 2 4 4 2 17" xfId="19874"/>
    <cellStyle name="Обычный 2 4 4 2 18" xfId="19875"/>
    <cellStyle name="Обычный 2 4 4 2 19" xfId="19876"/>
    <cellStyle name="Обычный 2 4 4 2 2" xfId="19877"/>
    <cellStyle name="Обычный 2 4 4 2 2 2" xfId="19878"/>
    <cellStyle name="Обычный 2 4 4 2 2 3" xfId="19879"/>
    <cellStyle name="Обычный 2 4 4 2 2 4" xfId="19880"/>
    <cellStyle name="Обычный 2 4 4 2 2 5" xfId="19881"/>
    <cellStyle name="Обычный 2 4 4 2 2 6" xfId="19882"/>
    <cellStyle name="Обычный 2 4 4 2 2 7" xfId="19883"/>
    <cellStyle name="Обычный 2 4 4 2 2 8" xfId="19884"/>
    <cellStyle name="Обычный 2 4 4 2 3" xfId="19885"/>
    <cellStyle name="Обычный 2 4 4 2 3 2" xfId="19886"/>
    <cellStyle name="Обычный 2 4 4 2 3 3" xfId="19887"/>
    <cellStyle name="Обычный 2 4 4 2 3 4" xfId="19888"/>
    <cellStyle name="Обычный 2 4 4 2 3 5" xfId="19889"/>
    <cellStyle name="Обычный 2 4 4 2 3 6" xfId="19890"/>
    <cellStyle name="Обычный 2 4 4 2 3 7" xfId="19891"/>
    <cellStyle name="Обычный 2 4 4 2 3 8" xfId="19892"/>
    <cellStyle name="Обычный 2 4 4 2 4" xfId="19893"/>
    <cellStyle name="Обычный 2 4 4 2 4 2" xfId="19894"/>
    <cellStyle name="Обычный 2 4 4 2 4 3" xfId="19895"/>
    <cellStyle name="Обычный 2 4 4 2 4 4" xfId="19896"/>
    <cellStyle name="Обычный 2 4 4 2 4 5" xfId="19897"/>
    <cellStyle name="Обычный 2 4 4 2 4 6" xfId="19898"/>
    <cellStyle name="Обычный 2 4 4 2 4 7" xfId="19899"/>
    <cellStyle name="Обычный 2 4 4 2 4 8" xfId="19900"/>
    <cellStyle name="Обычный 2 4 4 2 5" xfId="19901"/>
    <cellStyle name="Обычный 2 4 4 2 5 2" xfId="19902"/>
    <cellStyle name="Обычный 2 4 4 2 5 3" xfId="19903"/>
    <cellStyle name="Обычный 2 4 4 2 5 4" xfId="19904"/>
    <cellStyle name="Обычный 2 4 4 2 5 5" xfId="19905"/>
    <cellStyle name="Обычный 2 4 4 2 5 6" xfId="19906"/>
    <cellStyle name="Обычный 2 4 4 2 5 7" xfId="19907"/>
    <cellStyle name="Обычный 2 4 4 2 5 8" xfId="19908"/>
    <cellStyle name="Обычный 2 4 4 2 6" xfId="19909"/>
    <cellStyle name="Обычный 2 4 4 2 6 2" xfId="19910"/>
    <cellStyle name="Обычный 2 4 4 2 6 3" xfId="19911"/>
    <cellStyle name="Обычный 2 4 4 2 6 4" xfId="19912"/>
    <cellStyle name="Обычный 2 4 4 2 6 5" xfId="19913"/>
    <cellStyle name="Обычный 2 4 4 2 6 6" xfId="19914"/>
    <cellStyle name="Обычный 2 4 4 2 6 7" xfId="19915"/>
    <cellStyle name="Обычный 2 4 4 2 6 8" xfId="19916"/>
    <cellStyle name="Обычный 2 4 4 2 7" xfId="19917"/>
    <cellStyle name="Обычный 2 4 4 2 7 2" xfId="19918"/>
    <cellStyle name="Обычный 2 4 4 2 7 3" xfId="19919"/>
    <cellStyle name="Обычный 2 4 4 2 7 4" xfId="19920"/>
    <cellStyle name="Обычный 2 4 4 2 7 5" xfId="19921"/>
    <cellStyle name="Обычный 2 4 4 2 7 6" xfId="19922"/>
    <cellStyle name="Обычный 2 4 4 2 7 7" xfId="19923"/>
    <cellStyle name="Обычный 2 4 4 2 7 8" xfId="19924"/>
    <cellStyle name="Обычный 2 4 4 2 8" xfId="19925"/>
    <cellStyle name="Обычный 2 4 4 2 8 2" xfId="19926"/>
    <cellStyle name="Обычный 2 4 4 2 8 3" xfId="19927"/>
    <cellStyle name="Обычный 2 4 4 2 8 4" xfId="19928"/>
    <cellStyle name="Обычный 2 4 4 2 8 5" xfId="19929"/>
    <cellStyle name="Обычный 2 4 4 2 8 6" xfId="19930"/>
    <cellStyle name="Обычный 2 4 4 2 8 7" xfId="19931"/>
    <cellStyle name="Обычный 2 4 4 2 8 8" xfId="19932"/>
    <cellStyle name="Обычный 2 4 4 2 9" xfId="19933"/>
    <cellStyle name="Обычный 2 4 4 20" xfId="19934"/>
    <cellStyle name="Обычный 2 4 4 21" xfId="19935"/>
    <cellStyle name="Обычный 2 4 4 22" xfId="19936"/>
    <cellStyle name="Обычный 2 4 4 23" xfId="19937"/>
    <cellStyle name="Обычный 2 4 4 3" xfId="19938"/>
    <cellStyle name="Обычный 2 4 4 3 10" xfId="19939"/>
    <cellStyle name="Обычный 2 4 4 3 11" xfId="19940"/>
    <cellStyle name="Обычный 2 4 4 3 12" xfId="19941"/>
    <cellStyle name="Обычный 2 4 4 3 13" xfId="19942"/>
    <cellStyle name="Обычный 2 4 4 3 14" xfId="19943"/>
    <cellStyle name="Обычный 2 4 4 3 15" xfId="19944"/>
    <cellStyle name="Обычный 2 4 4 3 16" xfId="19945"/>
    <cellStyle name="Обычный 2 4 4 3 17" xfId="19946"/>
    <cellStyle name="Обычный 2 4 4 3 18" xfId="19947"/>
    <cellStyle name="Обычный 2 4 4 3 2" xfId="19948"/>
    <cellStyle name="Обычный 2 4 4 3 2 2" xfId="19949"/>
    <cellStyle name="Обычный 2 4 4 3 2 3" xfId="19950"/>
    <cellStyle name="Обычный 2 4 4 3 2 4" xfId="19951"/>
    <cellStyle name="Обычный 2 4 4 3 2 5" xfId="19952"/>
    <cellStyle name="Обычный 2 4 4 3 2 6" xfId="19953"/>
    <cellStyle name="Обычный 2 4 4 3 2 7" xfId="19954"/>
    <cellStyle name="Обычный 2 4 4 3 2 8" xfId="19955"/>
    <cellStyle name="Обычный 2 4 4 3 3" xfId="19956"/>
    <cellStyle name="Обычный 2 4 4 3 3 2" xfId="19957"/>
    <cellStyle name="Обычный 2 4 4 3 3 3" xfId="19958"/>
    <cellStyle name="Обычный 2 4 4 3 3 4" xfId="19959"/>
    <cellStyle name="Обычный 2 4 4 3 3 5" xfId="19960"/>
    <cellStyle name="Обычный 2 4 4 3 3 6" xfId="19961"/>
    <cellStyle name="Обычный 2 4 4 3 3 7" xfId="19962"/>
    <cellStyle name="Обычный 2 4 4 3 3 8" xfId="19963"/>
    <cellStyle name="Обычный 2 4 4 3 4" xfId="19964"/>
    <cellStyle name="Обычный 2 4 4 3 4 2" xfId="19965"/>
    <cellStyle name="Обычный 2 4 4 3 4 3" xfId="19966"/>
    <cellStyle name="Обычный 2 4 4 3 4 4" xfId="19967"/>
    <cellStyle name="Обычный 2 4 4 3 4 5" xfId="19968"/>
    <cellStyle name="Обычный 2 4 4 3 4 6" xfId="19969"/>
    <cellStyle name="Обычный 2 4 4 3 4 7" xfId="19970"/>
    <cellStyle name="Обычный 2 4 4 3 4 8" xfId="19971"/>
    <cellStyle name="Обычный 2 4 4 3 5" xfId="19972"/>
    <cellStyle name="Обычный 2 4 4 3 5 2" xfId="19973"/>
    <cellStyle name="Обычный 2 4 4 3 5 3" xfId="19974"/>
    <cellStyle name="Обычный 2 4 4 3 5 4" xfId="19975"/>
    <cellStyle name="Обычный 2 4 4 3 5 5" xfId="19976"/>
    <cellStyle name="Обычный 2 4 4 3 5 6" xfId="19977"/>
    <cellStyle name="Обычный 2 4 4 3 5 7" xfId="19978"/>
    <cellStyle name="Обычный 2 4 4 3 5 8" xfId="19979"/>
    <cellStyle name="Обычный 2 4 4 3 6" xfId="19980"/>
    <cellStyle name="Обычный 2 4 4 3 6 2" xfId="19981"/>
    <cellStyle name="Обычный 2 4 4 3 6 3" xfId="19982"/>
    <cellStyle name="Обычный 2 4 4 3 6 4" xfId="19983"/>
    <cellStyle name="Обычный 2 4 4 3 6 5" xfId="19984"/>
    <cellStyle name="Обычный 2 4 4 3 6 6" xfId="19985"/>
    <cellStyle name="Обычный 2 4 4 3 6 7" xfId="19986"/>
    <cellStyle name="Обычный 2 4 4 3 6 8" xfId="19987"/>
    <cellStyle name="Обычный 2 4 4 3 7" xfId="19988"/>
    <cellStyle name="Обычный 2 4 4 3 7 2" xfId="19989"/>
    <cellStyle name="Обычный 2 4 4 3 7 3" xfId="19990"/>
    <cellStyle name="Обычный 2 4 4 3 7 4" xfId="19991"/>
    <cellStyle name="Обычный 2 4 4 3 7 5" xfId="19992"/>
    <cellStyle name="Обычный 2 4 4 3 7 6" xfId="19993"/>
    <cellStyle name="Обычный 2 4 4 3 7 7" xfId="19994"/>
    <cellStyle name="Обычный 2 4 4 3 7 8" xfId="19995"/>
    <cellStyle name="Обычный 2 4 4 3 8" xfId="19996"/>
    <cellStyle name="Обычный 2 4 4 3 8 2" xfId="19997"/>
    <cellStyle name="Обычный 2 4 4 3 8 3" xfId="19998"/>
    <cellStyle name="Обычный 2 4 4 3 8 4" xfId="19999"/>
    <cellStyle name="Обычный 2 4 4 3 8 5" xfId="20000"/>
    <cellStyle name="Обычный 2 4 4 3 8 6" xfId="20001"/>
    <cellStyle name="Обычный 2 4 4 3 8 7" xfId="20002"/>
    <cellStyle name="Обычный 2 4 4 3 8 8" xfId="20003"/>
    <cellStyle name="Обычный 2 4 4 3 9" xfId="20004"/>
    <cellStyle name="Обычный 2 4 4 4" xfId="20005"/>
    <cellStyle name="Обычный 2 4 4 4 2" xfId="20006"/>
    <cellStyle name="Обычный 2 4 4 4 3" xfId="20007"/>
    <cellStyle name="Обычный 2 4 4 4 4" xfId="20008"/>
    <cellStyle name="Обычный 2 4 4 4 5" xfId="20009"/>
    <cellStyle name="Обычный 2 4 4 4 6" xfId="20010"/>
    <cellStyle name="Обычный 2 4 4 4 7" xfId="20011"/>
    <cellStyle name="Обычный 2 4 4 4 8" xfId="20012"/>
    <cellStyle name="Обычный 2 4 4 5" xfId="20013"/>
    <cellStyle name="Обычный 2 4 4 5 2" xfId="20014"/>
    <cellStyle name="Обычный 2 4 4 5 3" xfId="20015"/>
    <cellStyle name="Обычный 2 4 4 5 4" xfId="20016"/>
    <cellStyle name="Обычный 2 4 4 5 5" xfId="20017"/>
    <cellStyle name="Обычный 2 4 4 5 6" xfId="20018"/>
    <cellStyle name="Обычный 2 4 4 5 7" xfId="20019"/>
    <cellStyle name="Обычный 2 4 4 5 8" xfId="20020"/>
    <cellStyle name="Обычный 2 4 4 6" xfId="20021"/>
    <cellStyle name="Обычный 2 4 4 6 2" xfId="20022"/>
    <cellStyle name="Обычный 2 4 4 6 3" xfId="20023"/>
    <cellStyle name="Обычный 2 4 4 6 4" xfId="20024"/>
    <cellStyle name="Обычный 2 4 4 6 5" xfId="20025"/>
    <cellStyle name="Обычный 2 4 4 6 6" xfId="20026"/>
    <cellStyle name="Обычный 2 4 4 6 7" xfId="20027"/>
    <cellStyle name="Обычный 2 4 4 6 8" xfId="20028"/>
    <cellStyle name="Обычный 2 4 4 7" xfId="20029"/>
    <cellStyle name="Обычный 2 4 4 7 2" xfId="20030"/>
    <cellStyle name="Обычный 2 4 4 7 3" xfId="20031"/>
    <cellStyle name="Обычный 2 4 4 7 4" xfId="20032"/>
    <cellStyle name="Обычный 2 4 4 7 5" xfId="20033"/>
    <cellStyle name="Обычный 2 4 4 7 6" xfId="20034"/>
    <cellStyle name="Обычный 2 4 4 7 7" xfId="20035"/>
    <cellStyle name="Обычный 2 4 4 7 8" xfId="20036"/>
    <cellStyle name="Обычный 2 4 4 8" xfId="20037"/>
    <cellStyle name="Обычный 2 4 4 8 2" xfId="20038"/>
    <cellStyle name="Обычный 2 4 4 8 3" xfId="20039"/>
    <cellStyle name="Обычный 2 4 4 8 4" xfId="20040"/>
    <cellStyle name="Обычный 2 4 4 8 5" xfId="20041"/>
    <cellStyle name="Обычный 2 4 4 8 6" xfId="20042"/>
    <cellStyle name="Обычный 2 4 4 8 7" xfId="20043"/>
    <cellStyle name="Обычный 2 4 4 8 8" xfId="20044"/>
    <cellStyle name="Обычный 2 4 4 9" xfId="20045"/>
    <cellStyle name="Обычный 2 4 4 9 2" xfId="20046"/>
    <cellStyle name="Обычный 2 4 4 9 3" xfId="20047"/>
    <cellStyle name="Обычный 2 4 4 9 4" xfId="20048"/>
    <cellStyle name="Обычный 2 4 4 9 5" xfId="20049"/>
    <cellStyle name="Обычный 2 4 4 9 6" xfId="20050"/>
    <cellStyle name="Обычный 2 4 4 9 7" xfId="20051"/>
    <cellStyle name="Обычный 2 4 4 9 8" xfId="20052"/>
    <cellStyle name="Обычный 2 4 5" xfId="20053"/>
    <cellStyle name="Обычный 2 4 5 2" xfId="20054"/>
    <cellStyle name="Обычный 2 4 6" xfId="20055"/>
    <cellStyle name="Обычный 2 4 7" xfId="20056"/>
    <cellStyle name="Обычный 2 4 8" xfId="20057"/>
    <cellStyle name="Обычный 2 4 9" xfId="20058"/>
    <cellStyle name="Обычный 2 5" xfId="20059"/>
    <cellStyle name="Обычный 2 5 2" xfId="20060"/>
    <cellStyle name="Обычный 2 5 2 2" xfId="20061"/>
    <cellStyle name="Обычный 2 5 2 3" xfId="20062"/>
    <cellStyle name="Обычный 2 5 3" xfId="20063"/>
    <cellStyle name="Обычный 2 5 4" xfId="20064"/>
    <cellStyle name="Обычный 2 6" xfId="20065"/>
    <cellStyle name="Обычный 2 6 10" xfId="20066"/>
    <cellStyle name="Обычный 2 6 10 2" xfId="20067"/>
    <cellStyle name="Обычный 2 6 10 3" xfId="20068"/>
    <cellStyle name="Обычный 2 6 10 4" xfId="20069"/>
    <cellStyle name="Обычный 2 6 10 5" xfId="20070"/>
    <cellStyle name="Обычный 2 6 10 6" xfId="20071"/>
    <cellStyle name="Обычный 2 6 10 7" xfId="20072"/>
    <cellStyle name="Обычный 2 6 10 8" xfId="20073"/>
    <cellStyle name="Обычный 2 6 11" xfId="20074"/>
    <cellStyle name="Обычный 2 6 12" xfId="20075"/>
    <cellStyle name="Обычный 2 6 13" xfId="20076"/>
    <cellStyle name="Обычный 2 6 14" xfId="20077"/>
    <cellStyle name="Обычный 2 6 15" xfId="20078"/>
    <cellStyle name="Обычный 2 6 16" xfId="20079"/>
    <cellStyle name="Обычный 2 6 17" xfId="20080"/>
    <cellStyle name="Обычный 2 6 18" xfId="20081"/>
    <cellStyle name="Обычный 2 6 19" xfId="20082"/>
    <cellStyle name="Обычный 2 6 2" xfId="20083"/>
    <cellStyle name="Обычный 2 6 2 10" xfId="20084"/>
    <cellStyle name="Обычный 2 6 2 11" xfId="20085"/>
    <cellStyle name="Обычный 2 6 2 12" xfId="20086"/>
    <cellStyle name="Обычный 2 6 2 13" xfId="20087"/>
    <cellStyle name="Обычный 2 6 2 14" xfId="20088"/>
    <cellStyle name="Обычный 2 6 2 15" xfId="20089"/>
    <cellStyle name="Обычный 2 6 2 16" xfId="20090"/>
    <cellStyle name="Обычный 2 6 2 17" xfId="20091"/>
    <cellStyle name="Обычный 2 6 2 18" xfId="20092"/>
    <cellStyle name="Обычный 2 6 2 2" xfId="20093"/>
    <cellStyle name="Обычный 2 6 2 2 2" xfId="20094"/>
    <cellStyle name="Обычный 2 6 2 2 3" xfId="20095"/>
    <cellStyle name="Обычный 2 6 2 2 4" xfId="20096"/>
    <cellStyle name="Обычный 2 6 2 2 5" xfId="20097"/>
    <cellStyle name="Обычный 2 6 2 2 6" xfId="20098"/>
    <cellStyle name="Обычный 2 6 2 2 7" xfId="20099"/>
    <cellStyle name="Обычный 2 6 2 2 8" xfId="20100"/>
    <cellStyle name="Обычный 2 6 2 3" xfId="20101"/>
    <cellStyle name="Обычный 2 6 2 3 2" xfId="20102"/>
    <cellStyle name="Обычный 2 6 2 3 3" xfId="20103"/>
    <cellStyle name="Обычный 2 6 2 3 4" xfId="20104"/>
    <cellStyle name="Обычный 2 6 2 3 5" xfId="20105"/>
    <cellStyle name="Обычный 2 6 2 3 6" xfId="20106"/>
    <cellStyle name="Обычный 2 6 2 3 7" xfId="20107"/>
    <cellStyle name="Обычный 2 6 2 3 8" xfId="20108"/>
    <cellStyle name="Обычный 2 6 2 4" xfId="20109"/>
    <cellStyle name="Обычный 2 6 2 4 2" xfId="20110"/>
    <cellStyle name="Обычный 2 6 2 4 3" xfId="20111"/>
    <cellStyle name="Обычный 2 6 2 4 4" xfId="20112"/>
    <cellStyle name="Обычный 2 6 2 4 5" xfId="20113"/>
    <cellStyle name="Обычный 2 6 2 4 6" xfId="20114"/>
    <cellStyle name="Обычный 2 6 2 4 7" xfId="20115"/>
    <cellStyle name="Обычный 2 6 2 4 8" xfId="20116"/>
    <cellStyle name="Обычный 2 6 2 5" xfId="20117"/>
    <cellStyle name="Обычный 2 6 2 5 2" xfId="20118"/>
    <cellStyle name="Обычный 2 6 2 5 3" xfId="20119"/>
    <cellStyle name="Обычный 2 6 2 5 4" xfId="20120"/>
    <cellStyle name="Обычный 2 6 2 5 5" xfId="20121"/>
    <cellStyle name="Обычный 2 6 2 5 6" xfId="20122"/>
    <cellStyle name="Обычный 2 6 2 5 7" xfId="20123"/>
    <cellStyle name="Обычный 2 6 2 5 8" xfId="20124"/>
    <cellStyle name="Обычный 2 6 2 6" xfId="20125"/>
    <cellStyle name="Обычный 2 6 2 6 2" xfId="20126"/>
    <cellStyle name="Обычный 2 6 2 6 3" xfId="20127"/>
    <cellStyle name="Обычный 2 6 2 6 4" xfId="20128"/>
    <cellStyle name="Обычный 2 6 2 6 5" xfId="20129"/>
    <cellStyle name="Обычный 2 6 2 6 6" xfId="20130"/>
    <cellStyle name="Обычный 2 6 2 6 7" xfId="20131"/>
    <cellStyle name="Обычный 2 6 2 6 8" xfId="20132"/>
    <cellStyle name="Обычный 2 6 2 7" xfId="20133"/>
    <cellStyle name="Обычный 2 6 2 7 2" xfId="20134"/>
    <cellStyle name="Обычный 2 6 2 7 3" xfId="20135"/>
    <cellStyle name="Обычный 2 6 2 7 4" xfId="20136"/>
    <cellStyle name="Обычный 2 6 2 7 5" xfId="20137"/>
    <cellStyle name="Обычный 2 6 2 7 6" xfId="20138"/>
    <cellStyle name="Обычный 2 6 2 7 7" xfId="20139"/>
    <cellStyle name="Обычный 2 6 2 7 8" xfId="20140"/>
    <cellStyle name="Обычный 2 6 2 8" xfId="20141"/>
    <cellStyle name="Обычный 2 6 2 8 2" xfId="20142"/>
    <cellStyle name="Обычный 2 6 2 8 3" xfId="20143"/>
    <cellStyle name="Обычный 2 6 2 8 4" xfId="20144"/>
    <cellStyle name="Обычный 2 6 2 8 5" xfId="20145"/>
    <cellStyle name="Обычный 2 6 2 8 6" xfId="20146"/>
    <cellStyle name="Обычный 2 6 2 8 7" xfId="20147"/>
    <cellStyle name="Обычный 2 6 2 8 8" xfId="20148"/>
    <cellStyle name="Обычный 2 6 2 9" xfId="20149"/>
    <cellStyle name="Обычный 2 6 20" xfId="20150"/>
    <cellStyle name="Обычный 2 6 3" xfId="20151"/>
    <cellStyle name="Обычный 2 6 3 10" xfId="20152"/>
    <cellStyle name="Обычный 2 6 3 11" xfId="20153"/>
    <cellStyle name="Обычный 2 6 3 12" xfId="20154"/>
    <cellStyle name="Обычный 2 6 3 13" xfId="20155"/>
    <cellStyle name="Обычный 2 6 3 14" xfId="20156"/>
    <cellStyle name="Обычный 2 6 3 15" xfId="20157"/>
    <cellStyle name="Обычный 2 6 3 16" xfId="20158"/>
    <cellStyle name="Обычный 2 6 3 17" xfId="20159"/>
    <cellStyle name="Обычный 2 6 3 18" xfId="20160"/>
    <cellStyle name="Обычный 2 6 3 2" xfId="20161"/>
    <cellStyle name="Обычный 2 6 3 2 2" xfId="20162"/>
    <cellStyle name="Обычный 2 6 3 2 3" xfId="20163"/>
    <cellStyle name="Обычный 2 6 3 2 4" xfId="20164"/>
    <cellStyle name="Обычный 2 6 3 2 5" xfId="20165"/>
    <cellStyle name="Обычный 2 6 3 2 6" xfId="20166"/>
    <cellStyle name="Обычный 2 6 3 2 7" xfId="20167"/>
    <cellStyle name="Обычный 2 6 3 2 8" xfId="20168"/>
    <cellStyle name="Обычный 2 6 3 3" xfId="20169"/>
    <cellStyle name="Обычный 2 6 3 3 2" xfId="20170"/>
    <cellStyle name="Обычный 2 6 3 3 3" xfId="20171"/>
    <cellStyle name="Обычный 2 6 3 3 4" xfId="20172"/>
    <cellStyle name="Обычный 2 6 3 3 5" xfId="20173"/>
    <cellStyle name="Обычный 2 6 3 3 6" xfId="20174"/>
    <cellStyle name="Обычный 2 6 3 3 7" xfId="20175"/>
    <cellStyle name="Обычный 2 6 3 3 8" xfId="20176"/>
    <cellStyle name="Обычный 2 6 3 4" xfId="20177"/>
    <cellStyle name="Обычный 2 6 3 4 2" xfId="20178"/>
    <cellStyle name="Обычный 2 6 3 4 3" xfId="20179"/>
    <cellStyle name="Обычный 2 6 3 4 4" xfId="20180"/>
    <cellStyle name="Обычный 2 6 3 4 5" xfId="20181"/>
    <cellStyle name="Обычный 2 6 3 4 6" xfId="20182"/>
    <cellStyle name="Обычный 2 6 3 4 7" xfId="20183"/>
    <cellStyle name="Обычный 2 6 3 4 8" xfId="20184"/>
    <cellStyle name="Обычный 2 6 3 5" xfId="20185"/>
    <cellStyle name="Обычный 2 6 3 5 2" xfId="20186"/>
    <cellStyle name="Обычный 2 6 3 5 3" xfId="20187"/>
    <cellStyle name="Обычный 2 6 3 5 4" xfId="20188"/>
    <cellStyle name="Обычный 2 6 3 5 5" xfId="20189"/>
    <cellStyle name="Обычный 2 6 3 5 6" xfId="20190"/>
    <cellStyle name="Обычный 2 6 3 5 7" xfId="20191"/>
    <cellStyle name="Обычный 2 6 3 5 8" xfId="20192"/>
    <cellStyle name="Обычный 2 6 3 6" xfId="20193"/>
    <cellStyle name="Обычный 2 6 3 6 2" xfId="20194"/>
    <cellStyle name="Обычный 2 6 3 6 3" xfId="20195"/>
    <cellStyle name="Обычный 2 6 3 6 4" xfId="20196"/>
    <cellStyle name="Обычный 2 6 3 6 5" xfId="20197"/>
    <cellStyle name="Обычный 2 6 3 6 6" xfId="20198"/>
    <cellStyle name="Обычный 2 6 3 6 7" xfId="20199"/>
    <cellStyle name="Обычный 2 6 3 6 8" xfId="20200"/>
    <cellStyle name="Обычный 2 6 3 7" xfId="20201"/>
    <cellStyle name="Обычный 2 6 3 7 2" xfId="20202"/>
    <cellStyle name="Обычный 2 6 3 7 3" xfId="20203"/>
    <cellStyle name="Обычный 2 6 3 7 4" xfId="20204"/>
    <cellStyle name="Обычный 2 6 3 7 5" xfId="20205"/>
    <cellStyle name="Обычный 2 6 3 7 6" xfId="20206"/>
    <cellStyle name="Обычный 2 6 3 7 7" xfId="20207"/>
    <cellStyle name="Обычный 2 6 3 7 8" xfId="20208"/>
    <cellStyle name="Обычный 2 6 3 8" xfId="20209"/>
    <cellStyle name="Обычный 2 6 3 8 2" xfId="20210"/>
    <cellStyle name="Обычный 2 6 3 8 3" xfId="20211"/>
    <cellStyle name="Обычный 2 6 3 8 4" xfId="20212"/>
    <cellStyle name="Обычный 2 6 3 8 5" xfId="20213"/>
    <cellStyle name="Обычный 2 6 3 8 6" xfId="20214"/>
    <cellStyle name="Обычный 2 6 3 8 7" xfId="20215"/>
    <cellStyle name="Обычный 2 6 3 8 8" xfId="20216"/>
    <cellStyle name="Обычный 2 6 3 9" xfId="20217"/>
    <cellStyle name="Обычный 2 6 4" xfId="20218"/>
    <cellStyle name="Обычный 2 6 4 2" xfId="20219"/>
    <cellStyle name="Обычный 2 6 4 3" xfId="20220"/>
    <cellStyle name="Обычный 2 6 4 4" xfId="20221"/>
    <cellStyle name="Обычный 2 6 4 5" xfId="20222"/>
    <cellStyle name="Обычный 2 6 4 6" xfId="20223"/>
    <cellStyle name="Обычный 2 6 4 7" xfId="20224"/>
    <cellStyle name="Обычный 2 6 4 8" xfId="20225"/>
    <cellStyle name="Обычный 2 6 5" xfId="20226"/>
    <cellStyle name="Обычный 2 6 5 2" xfId="20227"/>
    <cellStyle name="Обычный 2 6 5 3" xfId="20228"/>
    <cellStyle name="Обычный 2 6 5 4" xfId="20229"/>
    <cellStyle name="Обычный 2 6 5 5" xfId="20230"/>
    <cellStyle name="Обычный 2 6 5 6" xfId="20231"/>
    <cellStyle name="Обычный 2 6 5 7" xfId="20232"/>
    <cellStyle name="Обычный 2 6 5 8" xfId="20233"/>
    <cellStyle name="Обычный 2 6 6" xfId="20234"/>
    <cellStyle name="Обычный 2 6 6 2" xfId="20235"/>
    <cellStyle name="Обычный 2 6 6 3" xfId="20236"/>
    <cellStyle name="Обычный 2 6 6 4" xfId="20237"/>
    <cellStyle name="Обычный 2 6 6 5" xfId="20238"/>
    <cellStyle name="Обычный 2 6 6 6" xfId="20239"/>
    <cellStyle name="Обычный 2 6 6 7" xfId="20240"/>
    <cellStyle name="Обычный 2 6 6 8" xfId="20241"/>
    <cellStyle name="Обычный 2 6 7" xfId="20242"/>
    <cellStyle name="Обычный 2 6 7 2" xfId="20243"/>
    <cellStyle name="Обычный 2 6 7 3" xfId="20244"/>
    <cellStyle name="Обычный 2 6 7 4" xfId="20245"/>
    <cellStyle name="Обычный 2 6 7 5" xfId="20246"/>
    <cellStyle name="Обычный 2 6 7 6" xfId="20247"/>
    <cellStyle name="Обычный 2 6 7 7" xfId="20248"/>
    <cellStyle name="Обычный 2 6 7 8" xfId="20249"/>
    <cellStyle name="Обычный 2 6 8" xfId="20250"/>
    <cellStyle name="Обычный 2 6 8 2" xfId="20251"/>
    <cellStyle name="Обычный 2 6 8 3" xfId="20252"/>
    <cellStyle name="Обычный 2 6 8 4" xfId="20253"/>
    <cellStyle name="Обычный 2 6 8 5" xfId="20254"/>
    <cellStyle name="Обычный 2 6 8 6" xfId="20255"/>
    <cellStyle name="Обычный 2 6 8 7" xfId="20256"/>
    <cellStyle name="Обычный 2 6 8 8" xfId="20257"/>
    <cellStyle name="Обычный 2 6 9" xfId="20258"/>
    <cellStyle name="Обычный 2 6 9 2" xfId="20259"/>
    <cellStyle name="Обычный 2 6 9 3" xfId="20260"/>
    <cellStyle name="Обычный 2 6 9 4" xfId="20261"/>
    <cellStyle name="Обычный 2 6 9 5" xfId="20262"/>
    <cellStyle name="Обычный 2 6 9 6" xfId="20263"/>
    <cellStyle name="Обычный 2 6 9 7" xfId="20264"/>
    <cellStyle name="Обычный 2 6 9 8" xfId="20265"/>
    <cellStyle name="Обычный 2 7" xfId="20266"/>
    <cellStyle name="Обычный 2 8" xfId="20267"/>
    <cellStyle name="Обычный 2 9" xfId="20268"/>
    <cellStyle name="Обычный 20" xfId="20269"/>
    <cellStyle name="Обычный 20 10" xfId="20270"/>
    <cellStyle name="Обычный 20 10 2" xfId="20271"/>
    <cellStyle name="Обычный 20 10 3" xfId="20272"/>
    <cellStyle name="Обычный 20 10 4" xfId="20273"/>
    <cellStyle name="Обычный 20 10 5" xfId="20274"/>
    <cellStyle name="Обычный 20 10 6" xfId="20275"/>
    <cellStyle name="Обычный 20 10 7" xfId="20276"/>
    <cellStyle name="Обычный 20 10 8" xfId="20277"/>
    <cellStyle name="Обычный 20 11" xfId="20278"/>
    <cellStyle name="Обычный 20 12" xfId="20279"/>
    <cellStyle name="Обычный 20 13" xfId="20280"/>
    <cellStyle name="Обычный 20 14" xfId="20281"/>
    <cellStyle name="Обычный 20 15" xfId="20282"/>
    <cellStyle name="Обычный 20 16" xfId="20283"/>
    <cellStyle name="Обычный 20 17" xfId="20284"/>
    <cellStyle name="Обычный 20 18" xfId="20285"/>
    <cellStyle name="Обычный 20 19" xfId="20286"/>
    <cellStyle name="Обычный 20 2" xfId="20287"/>
    <cellStyle name="Обычный 20 2 10" xfId="20288"/>
    <cellStyle name="Обычный 20 2 11" xfId="20289"/>
    <cellStyle name="Обычный 20 2 12" xfId="20290"/>
    <cellStyle name="Обычный 20 2 13" xfId="20291"/>
    <cellStyle name="Обычный 20 2 14" xfId="20292"/>
    <cellStyle name="Обычный 20 2 15" xfId="20293"/>
    <cellStyle name="Обычный 20 2 16" xfId="20294"/>
    <cellStyle name="Обычный 20 2 17" xfId="20295"/>
    <cellStyle name="Обычный 20 2 18" xfId="20296"/>
    <cellStyle name="Обычный 20 2 2" xfId="20297"/>
    <cellStyle name="Обычный 20 2 2 2" xfId="20298"/>
    <cellStyle name="Обычный 20 2 2 3" xfId="20299"/>
    <cellStyle name="Обычный 20 2 2 4" xfId="20300"/>
    <cellStyle name="Обычный 20 2 2 5" xfId="20301"/>
    <cellStyle name="Обычный 20 2 2 6" xfId="20302"/>
    <cellStyle name="Обычный 20 2 2 7" xfId="20303"/>
    <cellStyle name="Обычный 20 2 2 8" xfId="20304"/>
    <cellStyle name="Обычный 20 2 3" xfId="20305"/>
    <cellStyle name="Обычный 20 2 3 2" xfId="20306"/>
    <cellStyle name="Обычный 20 2 3 3" xfId="20307"/>
    <cellStyle name="Обычный 20 2 3 4" xfId="20308"/>
    <cellStyle name="Обычный 20 2 3 5" xfId="20309"/>
    <cellStyle name="Обычный 20 2 3 6" xfId="20310"/>
    <cellStyle name="Обычный 20 2 3 7" xfId="20311"/>
    <cellStyle name="Обычный 20 2 3 8" xfId="20312"/>
    <cellStyle name="Обычный 20 2 4" xfId="20313"/>
    <cellStyle name="Обычный 20 2 4 2" xfId="20314"/>
    <cellStyle name="Обычный 20 2 4 3" xfId="20315"/>
    <cellStyle name="Обычный 20 2 4 4" xfId="20316"/>
    <cellStyle name="Обычный 20 2 4 5" xfId="20317"/>
    <cellStyle name="Обычный 20 2 4 6" xfId="20318"/>
    <cellStyle name="Обычный 20 2 4 7" xfId="20319"/>
    <cellStyle name="Обычный 20 2 4 8" xfId="20320"/>
    <cellStyle name="Обычный 20 2 5" xfId="20321"/>
    <cellStyle name="Обычный 20 2 5 2" xfId="20322"/>
    <cellStyle name="Обычный 20 2 5 3" xfId="20323"/>
    <cellStyle name="Обычный 20 2 5 4" xfId="20324"/>
    <cellStyle name="Обычный 20 2 5 5" xfId="20325"/>
    <cellStyle name="Обычный 20 2 5 6" xfId="20326"/>
    <cellStyle name="Обычный 20 2 5 7" xfId="20327"/>
    <cellStyle name="Обычный 20 2 5 8" xfId="20328"/>
    <cellStyle name="Обычный 20 2 6" xfId="20329"/>
    <cellStyle name="Обычный 20 2 6 2" xfId="20330"/>
    <cellStyle name="Обычный 20 2 6 3" xfId="20331"/>
    <cellStyle name="Обычный 20 2 6 4" xfId="20332"/>
    <cellStyle name="Обычный 20 2 6 5" xfId="20333"/>
    <cellStyle name="Обычный 20 2 6 6" xfId="20334"/>
    <cellStyle name="Обычный 20 2 6 7" xfId="20335"/>
    <cellStyle name="Обычный 20 2 6 8" xfId="20336"/>
    <cellStyle name="Обычный 20 2 7" xfId="20337"/>
    <cellStyle name="Обычный 20 2 7 2" xfId="20338"/>
    <cellStyle name="Обычный 20 2 7 3" xfId="20339"/>
    <cellStyle name="Обычный 20 2 7 4" xfId="20340"/>
    <cellStyle name="Обычный 20 2 7 5" xfId="20341"/>
    <cellStyle name="Обычный 20 2 7 6" xfId="20342"/>
    <cellStyle name="Обычный 20 2 7 7" xfId="20343"/>
    <cellStyle name="Обычный 20 2 7 8" xfId="20344"/>
    <cellStyle name="Обычный 20 2 8" xfId="20345"/>
    <cellStyle name="Обычный 20 2 8 2" xfId="20346"/>
    <cellStyle name="Обычный 20 2 8 3" xfId="20347"/>
    <cellStyle name="Обычный 20 2 8 4" xfId="20348"/>
    <cellStyle name="Обычный 20 2 8 5" xfId="20349"/>
    <cellStyle name="Обычный 20 2 8 6" xfId="20350"/>
    <cellStyle name="Обычный 20 2 8 7" xfId="20351"/>
    <cellStyle name="Обычный 20 2 8 8" xfId="20352"/>
    <cellStyle name="Обычный 20 2 9" xfId="20353"/>
    <cellStyle name="Обычный 20 20" xfId="20354"/>
    <cellStyle name="Обычный 20 21" xfId="20355"/>
    <cellStyle name="Обычный 20 22" xfId="20356"/>
    <cellStyle name="Обычный 20 3" xfId="20357"/>
    <cellStyle name="Обычный 20 3 10" xfId="20358"/>
    <cellStyle name="Обычный 20 3 11" xfId="20359"/>
    <cellStyle name="Обычный 20 3 12" xfId="20360"/>
    <cellStyle name="Обычный 20 3 13" xfId="20361"/>
    <cellStyle name="Обычный 20 3 14" xfId="20362"/>
    <cellStyle name="Обычный 20 3 15" xfId="20363"/>
    <cellStyle name="Обычный 20 3 16" xfId="20364"/>
    <cellStyle name="Обычный 20 3 17" xfId="20365"/>
    <cellStyle name="Обычный 20 3 18" xfId="20366"/>
    <cellStyle name="Обычный 20 3 2" xfId="20367"/>
    <cellStyle name="Обычный 20 3 2 2" xfId="20368"/>
    <cellStyle name="Обычный 20 3 2 3" xfId="20369"/>
    <cellStyle name="Обычный 20 3 2 4" xfId="20370"/>
    <cellStyle name="Обычный 20 3 2 5" xfId="20371"/>
    <cellStyle name="Обычный 20 3 2 6" xfId="20372"/>
    <cellStyle name="Обычный 20 3 2 7" xfId="20373"/>
    <cellStyle name="Обычный 20 3 2 8" xfId="20374"/>
    <cellStyle name="Обычный 20 3 3" xfId="20375"/>
    <cellStyle name="Обычный 20 3 3 2" xfId="20376"/>
    <cellStyle name="Обычный 20 3 3 3" xfId="20377"/>
    <cellStyle name="Обычный 20 3 3 4" xfId="20378"/>
    <cellStyle name="Обычный 20 3 3 5" xfId="20379"/>
    <cellStyle name="Обычный 20 3 3 6" xfId="20380"/>
    <cellStyle name="Обычный 20 3 3 7" xfId="20381"/>
    <cellStyle name="Обычный 20 3 3 8" xfId="20382"/>
    <cellStyle name="Обычный 20 3 4" xfId="20383"/>
    <cellStyle name="Обычный 20 3 4 2" xfId="20384"/>
    <cellStyle name="Обычный 20 3 4 3" xfId="20385"/>
    <cellStyle name="Обычный 20 3 4 4" xfId="20386"/>
    <cellStyle name="Обычный 20 3 4 5" xfId="20387"/>
    <cellStyle name="Обычный 20 3 4 6" xfId="20388"/>
    <cellStyle name="Обычный 20 3 4 7" xfId="20389"/>
    <cellStyle name="Обычный 20 3 4 8" xfId="20390"/>
    <cellStyle name="Обычный 20 3 5" xfId="20391"/>
    <cellStyle name="Обычный 20 3 5 2" xfId="20392"/>
    <cellStyle name="Обычный 20 3 5 3" xfId="20393"/>
    <cellStyle name="Обычный 20 3 5 4" xfId="20394"/>
    <cellStyle name="Обычный 20 3 5 5" xfId="20395"/>
    <cellStyle name="Обычный 20 3 5 6" xfId="20396"/>
    <cellStyle name="Обычный 20 3 5 7" xfId="20397"/>
    <cellStyle name="Обычный 20 3 5 8" xfId="20398"/>
    <cellStyle name="Обычный 20 3 6" xfId="20399"/>
    <cellStyle name="Обычный 20 3 6 2" xfId="20400"/>
    <cellStyle name="Обычный 20 3 6 3" xfId="20401"/>
    <cellStyle name="Обычный 20 3 6 4" xfId="20402"/>
    <cellStyle name="Обычный 20 3 6 5" xfId="20403"/>
    <cellStyle name="Обычный 20 3 6 6" xfId="20404"/>
    <cellStyle name="Обычный 20 3 6 7" xfId="20405"/>
    <cellStyle name="Обычный 20 3 6 8" xfId="20406"/>
    <cellStyle name="Обычный 20 3 7" xfId="20407"/>
    <cellStyle name="Обычный 20 3 7 2" xfId="20408"/>
    <cellStyle name="Обычный 20 3 7 3" xfId="20409"/>
    <cellStyle name="Обычный 20 3 7 4" xfId="20410"/>
    <cellStyle name="Обычный 20 3 7 5" xfId="20411"/>
    <cellStyle name="Обычный 20 3 7 6" xfId="20412"/>
    <cellStyle name="Обычный 20 3 7 7" xfId="20413"/>
    <cellStyle name="Обычный 20 3 7 8" xfId="20414"/>
    <cellStyle name="Обычный 20 3 8" xfId="20415"/>
    <cellStyle name="Обычный 20 3 8 2" xfId="20416"/>
    <cellStyle name="Обычный 20 3 8 3" xfId="20417"/>
    <cellStyle name="Обычный 20 3 8 4" xfId="20418"/>
    <cellStyle name="Обычный 20 3 8 5" xfId="20419"/>
    <cellStyle name="Обычный 20 3 8 6" xfId="20420"/>
    <cellStyle name="Обычный 20 3 8 7" xfId="20421"/>
    <cellStyle name="Обычный 20 3 8 8" xfId="20422"/>
    <cellStyle name="Обычный 20 3 9" xfId="20423"/>
    <cellStyle name="Обычный 20 4" xfId="20424"/>
    <cellStyle name="Обычный 20 4 2" xfId="20425"/>
    <cellStyle name="Обычный 20 4 3" xfId="20426"/>
    <cellStyle name="Обычный 20 4 4" xfId="20427"/>
    <cellStyle name="Обычный 20 4 5" xfId="20428"/>
    <cellStyle name="Обычный 20 4 6" xfId="20429"/>
    <cellStyle name="Обычный 20 4 7" xfId="20430"/>
    <cellStyle name="Обычный 20 4 8" xfId="20431"/>
    <cellStyle name="Обычный 20 5" xfId="20432"/>
    <cellStyle name="Обычный 20 5 2" xfId="20433"/>
    <cellStyle name="Обычный 20 5 3" xfId="20434"/>
    <cellStyle name="Обычный 20 5 4" xfId="20435"/>
    <cellStyle name="Обычный 20 5 5" xfId="20436"/>
    <cellStyle name="Обычный 20 5 6" xfId="20437"/>
    <cellStyle name="Обычный 20 5 7" xfId="20438"/>
    <cellStyle name="Обычный 20 5 8" xfId="20439"/>
    <cellStyle name="Обычный 20 6" xfId="20440"/>
    <cellStyle name="Обычный 20 6 2" xfId="20441"/>
    <cellStyle name="Обычный 20 6 3" xfId="20442"/>
    <cellStyle name="Обычный 20 6 4" xfId="20443"/>
    <cellStyle name="Обычный 20 6 5" xfId="20444"/>
    <cellStyle name="Обычный 20 6 6" xfId="20445"/>
    <cellStyle name="Обычный 20 6 7" xfId="20446"/>
    <cellStyle name="Обычный 20 6 8" xfId="20447"/>
    <cellStyle name="Обычный 20 7" xfId="20448"/>
    <cellStyle name="Обычный 20 7 2" xfId="20449"/>
    <cellStyle name="Обычный 20 7 3" xfId="20450"/>
    <cellStyle name="Обычный 20 7 4" xfId="20451"/>
    <cellStyle name="Обычный 20 7 5" xfId="20452"/>
    <cellStyle name="Обычный 20 7 6" xfId="20453"/>
    <cellStyle name="Обычный 20 7 7" xfId="20454"/>
    <cellStyle name="Обычный 20 7 8" xfId="20455"/>
    <cellStyle name="Обычный 20 8" xfId="20456"/>
    <cellStyle name="Обычный 20 8 2" xfId="20457"/>
    <cellStyle name="Обычный 20 8 3" xfId="20458"/>
    <cellStyle name="Обычный 20 8 4" xfId="20459"/>
    <cellStyle name="Обычный 20 8 5" xfId="20460"/>
    <cellStyle name="Обычный 20 8 6" xfId="20461"/>
    <cellStyle name="Обычный 20 8 7" xfId="20462"/>
    <cellStyle name="Обычный 20 8 8" xfId="20463"/>
    <cellStyle name="Обычный 20 9" xfId="20464"/>
    <cellStyle name="Обычный 20 9 2" xfId="20465"/>
    <cellStyle name="Обычный 20 9 3" xfId="20466"/>
    <cellStyle name="Обычный 20 9 4" xfId="20467"/>
    <cellStyle name="Обычный 20 9 5" xfId="20468"/>
    <cellStyle name="Обычный 20 9 6" xfId="20469"/>
    <cellStyle name="Обычный 20 9 7" xfId="20470"/>
    <cellStyle name="Обычный 20 9 8" xfId="20471"/>
    <cellStyle name="Обычный 21" xfId="20472"/>
    <cellStyle name="Обычный 21 10" xfId="20473"/>
    <cellStyle name="Обычный 21 10 2" xfId="20474"/>
    <cellStyle name="Обычный 21 10 3" xfId="20475"/>
    <cellStyle name="Обычный 21 10 4" xfId="20476"/>
    <cellStyle name="Обычный 21 10 5" xfId="20477"/>
    <cellStyle name="Обычный 21 10 6" xfId="20478"/>
    <cellStyle name="Обычный 21 10 7" xfId="20479"/>
    <cellStyle name="Обычный 21 10 8" xfId="20480"/>
    <cellStyle name="Обычный 21 11" xfId="20481"/>
    <cellStyle name="Обычный 21 12" xfId="20482"/>
    <cellStyle name="Обычный 21 13" xfId="20483"/>
    <cellStyle name="Обычный 21 14" xfId="20484"/>
    <cellStyle name="Обычный 21 15" xfId="20485"/>
    <cellStyle name="Обычный 21 16" xfId="20486"/>
    <cellStyle name="Обычный 21 17" xfId="20487"/>
    <cellStyle name="Обычный 21 18" xfId="20488"/>
    <cellStyle name="Обычный 21 19" xfId="20489"/>
    <cellStyle name="Обычный 21 2" xfId="20490"/>
    <cellStyle name="Обычный 21 2 10" xfId="20491"/>
    <cellStyle name="Обычный 21 2 11" xfId="20492"/>
    <cellStyle name="Обычный 21 2 12" xfId="20493"/>
    <cellStyle name="Обычный 21 2 13" xfId="20494"/>
    <cellStyle name="Обычный 21 2 14" xfId="20495"/>
    <cellStyle name="Обычный 21 2 15" xfId="20496"/>
    <cellStyle name="Обычный 21 2 16" xfId="20497"/>
    <cellStyle name="Обычный 21 2 17" xfId="20498"/>
    <cellStyle name="Обычный 21 2 18" xfId="20499"/>
    <cellStyle name="Обычный 21 2 2" xfId="20500"/>
    <cellStyle name="Обычный 21 2 2 2" xfId="20501"/>
    <cellStyle name="Обычный 21 2 2 3" xfId="20502"/>
    <cellStyle name="Обычный 21 2 2 4" xfId="20503"/>
    <cellStyle name="Обычный 21 2 2 5" xfId="20504"/>
    <cellStyle name="Обычный 21 2 2 6" xfId="20505"/>
    <cellStyle name="Обычный 21 2 2 7" xfId="20506"/>
    <cellStyle name="Обычный 21 2 2 8" xfId="20507"/>
    <cellStyle name="Обычный 21 2 3" xfId="20508"/>
    <cellStyle name="Обычный 21 2 3 2" xfId="20509"/>
    <cellStyle name="Обычный 21 2 3 3" xfId="20510"/>
    <cellStyle name="Обычный 21 2 3 4" xfId="20511"/>
    <cellStyle name="Обычный 21 2 3 5" xfId="20512"/>
    <cellStyle name="Обычный 21 2 3 6" xfId="20513"/>
    <cellStyle name="Обычный 21 2 3 7" xfId="20514"/>
    <cellStyle name="Обычный 21 2 3 8" xfId="20515"/>
    <cellStyle name="Обычный 21 2 4" xfId="20516"/>
    <cellStyle name="Обычный 21 2 4 2" xfId="20517"/>
    <cellStyle name="Обычный 21 2 4 3" xfId="20518"/>
    <cellStyle name="Обычный 21 2 4 4" xfId="20519"/>
    <cellStyle name="Обычный 21 2 4 5" xfId="20520"/>
    <cellStyle name="Обычный 21 2 4 6" xfId="20521"/>
    <cellStyle name="Обычный 21 2 4 7" xfId="20522"/>
    <cellStyle name="Обычный 21 2 4 8" xfId="20523"/>
    <cellStyle name="Обычный 21 2 5" xfId="20524"/>
    <cellStyle name="Обычный 21 2 5 2" xfId="20525"/>
    <cellStyle name="Обычный 21 2 5 3" xfId="20526"/>
    <cellStyle name="Обычный 21 2 5 4" xfId="20527"/>
    <cellStyle name="Обычный 21 2 5 5" xfId="20528"/>
    <cellStyle name="Обычный 21 2 5 6" xfId="20529"/>
    <cellStyle name="Обычный 21 2 5 7" xfId="20530"/>
    <cellStyle name="Обычный 21 2 5 8" xfId="20531"/>
    <cellStyle name="Обычный 21 2 6" xfId="20532"/>
    <cellStyle name="Обычный 21 2 6 2" xfId="20533"/>
    <cellStyle name="Обычный 21 2 6 3" xfId="20534"/>
    <cellStyle name="Обычный 21 2 6 4" xfId="20535"/>
    <cellStyle name="Обычный 21 2 6 5" xfId="20536"/>
    <cellStyle name="Обычный 21 2 6 6" xfId="20537"/>
    <cellStyle name="Обычный 21 2 6 7" xfId="20538"/>
    <cellStyle name="Обычный 21 2 6 8" xfId="20539"/>
    <cellStyle name="Обычный 21 2 7" xfId="20540"/>
    <cellStyle name="Обычный 21 2 7 2" xfId="20541"/>
    <cellStyle name="Обычный 21 2 7 3" xfId="20542"/>
    <cellStyle name="Обычный 21 2 7 4" xfId="20543"/>
    <cellStyle name="Обычный 21 2 7 5" xfId="20544"/>
    <cellStyle name="Обычный 21 2 7 6" xfId="20545"/>
    <cellStyle name="Обычный 21 2 7 7" xfId="20546"/>
    <cellStyle name="Обычный 21 2 7 8" xfId="20547"/>
    <cellStyle name="Обычный 21 2 8" xfId="20548"/>
    <cellStyle name="Обычный 21 2 8 2" xfId="20549"/>
    <cellStyle name="Обычный 21 2 8 3" xfId="20550"/>
    <cellStyle name="Обычный 21 2 8 4" xfId="20551"/>
    <cellStyle name="Обычный 21 2 8 5" xfId="20552"/>
    <cellStyle name="Обычный 21 2 8 6" xfId="20553"/>
    <cellStyle name="Обычный 21 2 8 7" xfId="20554"/>
    <cellStyle name="Обычный 21 2 8 8" xfId="20555"/>
    <cellStyle name="Обычный 21 2 9" xfId="20556"/>
    <cellStyle name="Обычный 21 20" xfId="20557"/>
    <cellStyle name="Обычный 21 21" xfId="20558"/>
    <cellStyle name="Обычный 21 22" xfId="20559"/>
    <cellStyle name="Обычный 21 3" xfId="20560"/>
    <cellStyle name="Обычный 21 3 10" xfId="20561"/>
    <cellStyle name="Обычный 21 3 11" xfId="20562"/>
    <cellStyle name="Обычный 21 3 12" xfId="20563"/>
    <cellStyle name="Обычный 21 3 13" xfId="20564"/>
    <cellStyle name="Обычный 21 3 14" xfId="20565"/>
    <cellStyle name="Обычный 21 3 15" xfId="20566"/>
    <cellStyle name="Обычный 21 3 16" xfId="20567"/>
    <cellStyle name="Обычный 21 3 17" xfId="20568"/>
    <cellStyle name="Обычный 21 3 18" xfId="20569"/>
    <cellStyle name="Обычный 21 3 2" xfId="20570"/>
    <cellStyle name="Обычный 21 3 2 2" xfId="20571"/>
    <cellStyle name="Обычный 21 3 2 3" xfId="20572"/>
    <cellStyle name="Обычный 21 3 2 4" xfId="20573"/>
    <cellStyle name="Обычный 21 3 2 5" xfId="20574"/>
    <cellStyle name="Обычный 21 3 2 6" xfId="20575"/>
    <cellStyle name="Обычный 21 3 2 7" xfId="20576"/>
    <cellStyle name="Обычный 21 3 2 8" xfId="20577"/>
    <cellStyle name="Обычный 21 3 3" xfId="20578"/>
    <cellStyle name="Обычный 21 3 3 2" xfId="20579"/>
    <cellStyle name="Обычный 21 3 3 3" xfId="20580"/>
    <cellStyle name="Обычный 21 3 3 4" xfId="20581"/>
    <cellStyle name="Обычный 21 3 3 5" xfId="20582"/>
    <cellStyle name="Обычный 21 3 3 6" xfId="20583"/>
    <cellStyle name="Обычный 21 3 3 7" xfId="20584"/>
    <cellStyle name="Обычный 21 3 3 8" xfId="20585"/>
    <cellStyle name="Обычный 21 3 4" xfId="20586"/>
    <cellStyle name="Обычный 21 3 4 2" xfId="20587"/>
    <cellStyle name="Обычный 21 3 4 3" xfId="20588"/>
    <cellStyle name="Обычный 21 3 4 4" xfId="20589"/>
    <cellStyle name="Обычный 21 3 4 5" xfId="20590"/>
    <cellStyle name="Обычный 21 3 4 6" xfId="20591"/>
    <cellStyle name="Обычный 21 3 4 7" xfId="20592"/>
    <cellStyle name="Обычный 21 3 4 8" xfId="20593"/>
    <cellStyle name="Обычный 21 3 5" xfId="20594"/>
    <cellStyle name="Обычный 21 3 5 2" xfId="20595"/>
    <cellStyle name="Обычный 21 3 5 3" xfId="20596"/>
    <cellStyle name="Обычный 21 3 5 4" xfId="20597"/>
    <cellStyle name="Обычный 21 3 5 5" xfId="20598"/>
    <cellStyle name="Обычный 21 3 5 6" xfId="20599"/>
    <cellStyle name="Обычный 21 3 5 7" xfId="20600"/>
    <cellStyle name="Обычный 21 3 5 8" xfId="20601"/>
    <cellStyle name="Обычный 21 3 6" xfId="20602"/>
    <cellStyle name="Обычный 21 3 6 2" xfId="20603"/>
    <cellStyle name="Обычный 21 3 6 3" xfId="20604"/>
    <cellStyle name="Обычный 21 3 6 4" xfId="20605"/>
    <cellStyle name="Обычный 21 3 6 5" xfId="20606"/>
    <cellStyle name="Обычный 21 3 6 6" xfId="20607"/>
    <cellStyle name="Обычный 21 3 6 7" xfId="20608"/>
    <cellStyle name="Обычный 21 3 6 8" xfId="20609"/>
    <cellStyle name="Обычный 21 3 7" xfId="20610"/>
    <cellStyle name="Обычный 21 3 7 2" xfId="20611"/>
    <cellStyle name="Обычный 21 3 7 3" xfId="20612"/>
    <cellStyle name="Обычный 21 3 7 4" xfId="20613"/>
    <cellStyle name="Обычный 21 3 7 5" xfId="20614"/>
    <cellStyle name="Обычный 21 3 7 6" xfId="20615"/>
    <cellStyle name="Обычный 21 3 7 7" xfId="20616"/>
    <cellStyle name="Обычный 21 3 7 8" xfId="20617"/>
    <cellStyle name="Обычный 21 3 8" xfId="20618"/>
    <cellStyle name="Обычный 21 3 8 2" xfId="20619"/>
    <cellStyle name="Обычный 21 3 8 3" xfId="20620"/>
    <cellStyle name="Обычный 21 3 8 4" xfId="20621"/>
    <cellStyle name="Обычный 21 3 8 5" xfId="20622"/>
    <cellStyle name="Обычный 21 3 8 6" xfId="20623"/>
    <cellStyle name="Обычный 21 3 8 7" xfId="20624"/>
    <cellStyle name="Обычный 21 3 8 8" xfId="20625"/>
    <cellStyle name="Обычный 21 3 9" xfId="20626"/>
    <cellStyle name="Обычный 21 4" xfId="20627"/>
    <cellStyle name="Обычный 21 4 2" xfId="20628"/>
    <cellStyle name="Обычный 21 4 3" xfId="20629"/>
    <cellStyle name="Обычный 21 4 4" xfId="20630"/>
    <cellStyle name="Обычный 21 4 5" xfId="20631"/>
    <cellStyle name="Обычный 21 4 6" xfId="20632"/>
    <cellStyle name="Обычный 21 4 7" xfId="20633"/>
    <cellStyle name="Обычный 21 4 8" xfId="20634"/>
    <cellStyle name="Обычный 21 5" xfId="20635"/>
    <cellStyle name="Обычный 21 5 2" xfId="20636"/>
    <cellStyle name="Обычный 21 5 3" xfId="20637"/>
    <cellStyle name="Обычный 21 5 4" xfId="20638"/>
    <cellStyle name="Обычный 21 5 5" xfId="20639"/>
    <cellStyle name="Обычный 21 5 6" xfId="20640"/>
    <cellStyle name="Обычный 21 5 7" xfId="20641"/>
    <cellStyle name="Обычный 21 5 8" xfId="20642"/>
    <cellStyle name="Обычный 21 6" xfId="20643"/>
    <cellStyle name="Обычный 21 6 2" xfId="20644"/>
    <cellStyle name="Обычный 21 6 3" xfId="20645"/>
    <cellStyle name="Обычный 21 6 4" xfId="20646"/>
    <cellStyle name="Обычный 21 6 5" xfId="20647"/>
    <cellStyle name="Обычный 21 6 6" xfId="20648"/>
    <cellStyle name="Обычный 21 6 7" xfId="20649"/>
    <cellStyle name="Обычный 21 6 8" xfId="20650"/>
    <cellStyle name="Обычный 21 7" xfId="20651"/>
    <cellStyle name="Обычный 21 7 2" xfId="20652"/>
    <cellStyle name="Обычный 21 7 3" xfId="20653"/>
    <cellStyle name="Обычный 21 7 4" xfId="20654"/>
    <cellStyle name="Обычный 21 7 5" xfId="20655"/>
    <cellStyle name="Обычный 21 7 6" xfId="20656"/>
    <cellStyle name="Обычный 21 7 7" xfId="20657"/>
    <cellStyle name="Обычный 21 7 8" xfId="20658"/>
    <cellStyle name="Обычный 21 8" xfId="20659"/>
    <cellStyle name="Обычный 21 8 2" xfId="20660"/>
    <cellStyle name="Обычный 21 8 3" xfId="20661"/>
    <cellStyle name="Обычный 21 8 4" xfId="20662"/>
    <cellStyle name="Обычный 21 8 5" xfId="20663"/>
    <cellStyle name="Обычный 21 8 6" xfId="20664"/>
    <cellStyle name="Обычный 21 8 7" xfId="20665"/>
    <cellStyle name="Обычный 21 8 8" xfId="20666"/>
    <cellStyle name="Обычный 21 9" xfId="20667"/>
    <cellStyle name="Обычный 21 9 2" xfId="20668"/>
    <cellStyle name="Обычный 21 9 3" xfId="20669"/>
    <cellStyle name="Обычный 21 9 4" xfId="20670"/>
    <cellStyle name="Обычный 21 9 5" xfId="20671"/>
    <cellStyle name="Обычный 21 9 6" xfId="20672"/>
    <cellStyle name="Обычный 21 9 7" xfId="20673"/>
    <cellStyle name="Обычный 21 9 8" xfId="20674"/>
    <cellStyle name="Обычный 22" xfId="20675"/>
    <cellStyle name="Обычный 22 10" xfId="20676"/>
    <cellStyle name="Обычный 22 10 2" xfId="20677"/>
    <cellStyle name="Обычный 22 10 3" xfId="20678"/>
    <cellStyle name="Обычный 22 10 4" xfId="20679"/>
    <cellStyle name="Обычный 22 10 5" xfId="20680"/>
    <cellStyle name="Обычный 22 10 6" xfId="20681"/>
    <cellStyle name="Обычный 22 10 7" xfId="20682"/>
    <cellStyle name="Обычный 22 10 8" xfId="20683"/>
    <cellStyle name="Обычный 22 11" xfId="20684"/>
    <cellStyle name="Обычный 22 12" xfId="20685"/>
    <cellStyle name="Обычный 22 13" xfId="20686"/>
    <cellStyle name="Обычный 22 14" xfId="20687"/>
    <cellStyle name="Обычный 22 15" xfId="20688"/>
    <cellStyle name="Обычный 22 16" xfId="20689"/>
    <cellStyle name="Обычный 22 17" xfId="20690"/>
    <cellStyle name="Обычный 22 18" xfId="20691"/>
    <cellStyle name="Обычный 22 19" xfId="20692"/>
    <cellStyle name="Обычный 22 2" xfId="20693"/>
    <cellStyle name="Обычный 22 2 10" xfId="20694"/>
    <cellStyle name="Обычный 22 2 11" xfId="20695"/>
    <cellStyle name="Обычный 22 2 12" xfId="20696"/>
    <cellStyle name="Обычный 22 2 13" xfId="20697"/>
    <cellStyle name="Обычный 22 2 14" xfId="20698"/>
    <cellStyle name="Обычный 22 2 15" xfId="20699"/>
    <cellStyle name="Обычный 22 2 16" xfId="20700"/>
    <cellStyle name="Обычный 22 2 17" xfId="20701"/>
    <cellStyle name="Обычный 22 2 18" xfId="20702"/>
    <cellStyle name="Обычный 22 2 2" xfId="20703"/>
    <cellStyle name="Обычный 22 2 2 2" xfId="20704"/>
    <cellStyle name="Обычный 22 2 2 3" xfId="20705"/>
    <cellStyle name="Обычный 22 2 2 4" xfId="20706"/>
    <cellStyle name="Обычный 22 2 2 5" xfId="20707"/>
    <cellStyle name="Обычный 22 2 2 6" xfId="20708"/>
    <cellStyle name="Обычный 22 2 2 7" xfId="20709"/>
    <cellStyle name="Обычный 22 2 2 8" xfId="20710"/>
    <cellStyle name="Обычный 22 2 3" xfId="20711"/>
    <cellStyle name="Обычный 22 2 3 2" xfId="20712"/>
    <cellStyle name="Обычный 22 2 3 3" xfId="20713"/>
    <cellStyle name="Обычный 22 2 3 4" xfId="20714"/>
    <cellStyle name="Обычный 22 2 3 5" xfId="20715"/>
    <cellStyle name="Обычный 22 2 3 6" xfId="20716"/>
    <cellStyle name="Обычный 22 2 3 7" xfId="20717"/>
    <cellStyle name="Обычный 22 2 3 8" xfId="20718"/>
    <cellStyle name="Обычный 22 2 4" xfId="20719"/>
    <cellStyle name="Обычный 22 2 4 2" xfId="20720"/>
    <cellStyle name="Обычный 22 2 4 3" xfId="20721"/>
    <cellStyle name="Обычный 22 2 4 4" xfId="20722"/>
    <cellStyle name="Обычный 22 2 4 5" xfId="20723"/>
    <cellStyle name="Обычный 22 2 4 6" xfId="20724"/>
    <cellStyle name="Обычный 22 2 4 7" xfId="20725"/>
    <cellStyle name="Обычный 22 2 4 8" xfId="20726"/>
    <cellStyle name="Обычный 22 2 5" xfId="20727"/>
    <cellStyle name="Обычный 22 2 5 2" xfId="20728"/>
    <cellStyle name="Обычный 22 2 5 3" xfId="20729"/>
    <cellStyle name="Обычный 22 2 5 4" xfId="20730"/>
    <cellStyle name="Обычный 22 2 5 5" xfId="20731"/>
    <cellStyle name="Обычный 22 2 5 6" xfId="20732"/>
    <cellStyle name="Обычный 22 2 5 7" xfId="20733"/>
    <cellStyle name="Обычный 22 2 5 8" xfId="20734"/>
    <cellStyle name="Обычный 22 2 6" xfId="20735"/>
    <cellStyle name="Обычный 22 2 6 2" xfId="20736"/>
    <cellStyle name="Обычный 22 2 6 3" xfId="20737"/>
    <cellStyle name="Обычный 22 2 6 4" xfId="20738"/>
    <cellStyle name="Обычный 22 2 6 5" xfId="20739"/>
    <cellStyle name="Обычный 22 2 6 6" xfId="20740"/>
    <cellStyle name="Обычный 22 2 6 7" xfId="20741"/>
    <cellStyle name="Обычный 22 2 6 8" xfId="20742"/>
    <cellStyle name="Обычный 22 2 7" xfId="20743"/>
    <cellStyle name="Обычный 22 2 7 2" xfId="20744"/>
    <cellStyle name="Обычный 22 2 7 3" xfId="20745"/>
    <cellStyle name="Обычный 22 2 7 4" xfId="20746"/>
    <cellStyle name="Обычный 22 2 7 5" xfId="20747"/>
    <cellStyle name="Обычный 22 2 7 6" xfId="20748"/>
    <cellStyle name="Обычный 22 2 7 7" xfId="20749"/>
    <cellStyle name="Обычный 22 2 7 8" xfId="20750"/>
    <cellStyle name="Обычный 22 2 8" xfId="20751"/>
    <cellStyle name="Обычный 22 2 8 2" xfId="20752"/>
    <cellStyle name="Обычный 22 2 8 3" xfId="20753"/>
    <cellStyle name="Обычный 22 2 8 4" xfId="20754"/>
    <cellStyle name="Обычный 22 2 8 5" xfId="20755"/>
    <cellStyle name="Обычный 22 2 8 6" xfId="20756"/>
    <cellStyle name="Обычный 22 2 8 7" xfId="20757"/>
    <cellStyle name="Обычный 22 2 8 8" xfId="20758"/>
    <cellStyle name="Обычный 22 2 9" xfId="20759"/>
    <cellStyle name="Обычный 22 20" xfId="20760"/>
    <cellStyle name="Обычный 22 21" xfId="20761"/>
    <cellStyle name="Обычный 22 3" xfId="20762"/>
    <cellStyle name="Обычный 22 3 10" xfId="20763"/>
    <cellStyle name="Обычный 22 3 11" xfId="20764"/>
    <cellStyle name="Обычный 22 3 12" xfId="20765"/>
    <cellStyle name="Обычный 22 3 13" xfId="20766"/>
    <cellStyle name="Обычный 22 3 14" xfId="20767"/>
    <cellStyle name="Обычный 22 3 15" xfId="20768"/>
    <cellStyle name="Обычный 22 3 16" xfId="20769"/>
    <cellStyle name="Обычный 22 3 17" xfId="20770"/>
    <cellStyle name="Обычный 22 3 18" xfId="20771"/>
    <cellStyle name="Обычный 22 3 2" xfId="20772"/>
    <cellStyle name="Обычный 22 3 2 2" xfId="20773"/>
    <cellStyle name="Обычный 22 3 2 3" xfId="20774"/>
    <cellStyle name="Обычный 22 3 2 4" xfId="20775"/>
    <cellStyle name="Обычный 22 3 2 5" xfId="20776"/>
    <cellStyle name="Обычный 22 3 2 6" xfId="20777"/>
    <cellStyle name="Обычный 22 3 2 7" xfId="20778"/>
    <cellStyle name="Обычный 22 3 2 8" xfId="20779"/>
    <cellStyle name="Обычный 22 3 3" xfId="20780"/>
    <cellStyle name="Обычный 22 3 3 2" xfId="20781"/>
    <cellStyle name="Обычный 22 3 3 3" xfId="20782"/>
    <cellStyle name="Обычный 22 3 3 4" xfId="20783"/>
    <cellStyle name="Обычный 22 3 3 5" xfId="20784"/>
    <cellStyle name="Обычный 22 3 3 6" xfId="20785"/>
    <cellStyle name="Обычный 22 3 3 7" xfId="20786"/>
    <cellStyle name="Обычный 22 3 3 8" xfId="20787"/>
    <cellStyle name="Обычный 22 3 4" xfId="20788"/>
    <cellStyle name="Обычный 22 3 4 2" xfId="20789"/>
    <cellStyle name="Обычный 22 3 4 3" xfId="20790"/>
    <cellStyle name="Обычный 22 3 4 4" xfId="20791"/>
    <cellStyle name="Обычный 22 3 4 5" xfId="20792"/>
    <cellStyle name="Обычный 22 3 4 6" xfId="20793"/>
    <cellStyle name="Обычный 22 3 4 7" xfId="20794"/>
    <cellStyle name="Обычный 22 3 4 8" xfId="20795"/>
    <cellStyle name="Обычный 22 3 5" xfId="20796"/>
    <cellStyle name="Обычный 22 3 5 2" xfId="20797"/>
    <cellStyle name="Обычный 22 3 5 3" xfId="20798"/>
    <cellStyle name="Обычный 22 3 5 4" xfId="20799"/>
    <cellStyle name="Обычный 22 3 5 5" xfId="20800"/>
    <cellStyle name="Обычный 22 3 5 6" xfId="20801"/>
    <cellStyle name="Обычный 22 3 5 7" xfId="20802"/>
    <cellStyle name="Обычный 22 3 5 8" xfId="20803"/>
    <cellStyle name="Обычный 22 3 6" xfId="20804"/>
    <cellStyle name="Обычный 22 3 6 2" xfId="20805"/>
    <cellStyle name="Обычный 22 3 6 3" xfId="20806"/>
    <cellStyle name="Обычный 22 3 6 4" xfId="20807"/>
    <cellStyle name="Обычный 22 3 6 5" xfId="20808"/>
    <cellStyle name="Обычный 22 3 6 6" xfId="20809"/>
    <cellStyle name="Обычный 22 3 6 7" xfId="20810"/>
    <cellStyle name="Обычный 22 3 6 8" xfId="20811"/>
    <cellStyle name="Обычный 22 3 7" xfId="20812"/>
    <cellStyle name="Обычный 22 3 7 2" xfId="20813"/>
    <cellStyle name="Обычный 22 3 7 3" xfId="20814"/>
    <cellStyle name="Обычный 22 3 7 4" xfId="20815"/>
    <cellStyle name="Обычный 22 3 7 5" xfId="20816"/>
    <cellStyle name="Обычный 22 3 7 6" xfId="20817"/>
    <cellStyle name="Обычный 22 3 7 7" xfId="20818"/>
    <cellStyle name="Обычный 22 3 7 8" xfId="20819"/>
    <cellStyle name="Обычный 22 3 8" xfId="20820"/>
    <cellStyle name="Обычный 22 3 8 2" xfId="20821"/>
    <cellStyle name="Обычный 22 3 8 3" xfId="20822"/>
    <cellStyle name="Обычный 22 3 8 4" xfId="20823"/>
    <cellStyle name="Обычный 22 3 8 5" xfId="20824"/>
    <cellStyle name="Обычный 22 3 8 6" xfId="20825"/>
    <cellStyle name="Обычный 22 3 8 7" xfId="20826"/>
    <cellStyle name="Обычный 22 3 8 8" xfId="20827"/>
    <cellStyle name="Обычный 22 3 9" xfId="20828"/>
    <cellStyle name="Обычный 22 4" xfId="20829"/>
    <cellStyle name="Обычный 22 4 2" xfId="20830"/>
    <cellStyle name="Обычный 22 4 3" xfId="20831"/>
    <cellStyle name="Обычный 22 4 4" xfId="20832"/>
    <cellStyle name="Обычный 22 4 5" xfId="20833"/>
    <cellStyle name="Обычный 22 4 6" xfId="20834"/>
    <cellStyle name="Обычный 22 4 7" xfId="20835"/>
    <cellStyle name="Обычный 22 4 8" xfId="20836"/>
    <cellStyle name="Обычный 22 5" xfId="20837"/>
    <cellStyle name="Обычный 22 5 2" xfId="20838"/>
    <cellStyle name="Обычный 22 5 3" xfId="20839"/>
    <cellStyle name="Обычный 22 5 4" xfId="20840"/>
    <cellStyle name="Обычный 22 5 5" xfId="20841"/>
    <cellStyle name="Обычный 22 5 6" xfId="20842"/>
    <cellStyle name="Обычный 22 5 7" xfId="20843"/>
    <cellStyle name="Обычный 22 5 8" xfId="20844"/>
    <cellStyle name="Обычный 22 6" xfId="20845"/>
    <cellStyle name="Обычный 22 6 2" xfId="20846"/>
    <cellStyle name="Обычный 22 6 3" xfId="20847"/>
    <cellStyle name="Обычный 22 6 4" xfId="20848"/>
    <cellStyle name="Обычный 22 6 5" xfId="20849"/>
    <cellStyle name="Обычный 22 6 6" xfId="20850"/>
    <cellStyle name="Обычный 22 6 7" xfId="20851"/>
    <cellStyle name="Обычный 22 6 8" xfId="20852"/>
    <cellStyle name="Обычный 22 7" xfId="20853"/>
    <cellStyle name="Обычный 22 7 2" xfId="20854"/>
    <cellStyle name="Обычный 22 7 3" xfId="20855"/>
    <cellStyle name="Обычный 22 7 4" xfId="20856"/>
    <cellStyle name="Обычный 22 7 5" xfId="20857"/>
    <cellStyle name="Обычный 22 7 6" xfId="20858"/>
    <cellStyle name="Обычный 22 7 7" xfId="20859"/>
    <cellStyle name="Обычный 22 7 8" xfId="20860"/>
    <cellStyle name="Обычный 22 8" xfId="20861"/>
    <cellStyle name="Обычный 22 8 2" xfId="20862"/>
    <cellStyle name="Обычный 22 8 3" xfId="20863"/>
    <cellStyle name="Обычный 22 8 4" xfId="20864"/>
    <cellStyle name="Обычный 22 8 5" xfId="20865"/>
    <cellStyle name="Обычный 22 8 6" xfId="20866"/>
    <cellStyle name="Обычный 22 8 7" xfId="20867"/>
    <cellStyle name="Обычный 22 8 8" xfId="20868"/>
    <cellStyle name="Обычный 22 9" xfId="20869"/>
    <cellStyle name="Обычный 22 9 2" xfId="20870"/>
    <cellStyle name="Обычный 22 9 3" xfId="20871"/>
    <cellStyle name="Обычный 22 9 4" xfId="20872"/>
    <cellStyle name="Обычный 22 9 5" xfId="20873"/>
    <cellStyle name="Обычный 22 9 6" xfId="20874"/>
    <cellStyle name="Обычный 22 9 7" xfId="20875"/>
    <cellStyle name="Обычный 22 9 8" xfId="20876"/>
    <cellStyle name="Обычный 23" xfId="20877"/>
    <cellStyle name="Обычный 23 10" xfId="20878"/>
    <cellStyle name="Обычный 23 11" xfId="20879"/>
    <cellStyle name="Обычный 23 12" xfId="20880"/>
    <cellStyle name="Обычный 23 13" xfId="20881"/>
    <cellStyle name="Обычный 23 14" xfId="20882"/>
    <cellStyle name="Обычный 23 15" xfId="20883"/>
    <cellStyle name="Обычный 23 2" xfId="20884"/>
    <cellStyle name="Обычный 23 2 2" xfId="20885"/>
    <cellStyle name="Обычный 23 2 3" xfId="20886"/>
    <cellStyle name="Обычный 23 2 4" xfId="20887"/>
    <cellStyle name="Обычный 23 2 5" xfId="20888"/>
    <cellStyle name="Обычный 23 2 6" xfId="20889"/>
    <cellStyle name="Обычный 23 2 7" xfId="20890"/>
    <cellStyle name="Обычный 23 2 8" xfId="20891"/>
    <cellStyle name="Обычный 23 3" xfId="20892"/>
    <cellStyle name="Обычный 23 3 2" xfId="20893"/>
    <cellStyle name="Обычный 23 3 3" xfId="20894"/>
    <cellStyle name="Обычный 23 3 4" xfId="20895"/>
    <cellStyle name="Обычный 23 3 5" xfId="20896"/>
    <cellStyle name="Обычный 23 3 6" xfId="20897"/>
    <cellStyle name="Обычный 23 3 7" xfId="20898"/>
    <cellStyle name="Обычный 23 3 8" xfId="20899"/>
    <cellStyle name="Обычный 23 4" xfId="20900"/>
    <cellStyle name="Обычный 23 4 2" xfId="20901"/>
    <cellStyle name="Обычный 23 4 3" xfId="20902"/>
    <cellStyle name="Обычный 23 4 4" xfId="20903"/>
    <cellStyle name="Обычный 23 4 5" xfId="20904"/>
    <cellStyle name="Обычный 23 4 6" xfId="20905"/>
    <cellStyle name="Обычный 23 4 7" xfId="20906"/>
    <cellStyle name="Обычный 23 4 8" xfId="20907"/>
    <cellStyle name="Обычный 23 5" xfId="20908"/>
    <cellStyle name="Обычный 23 5 2" xfId="20909"/>
    <cellStyle name="Обычный 23 5 3" xfId="20910"/>
    <cellStyle name="Обычный 23 5 4" xfId="20911"/>
    <cellStyle name="Обычный 23 5 5" xfId="20912"/>
    <cellStyle name="Обычный 23 5 6" xfId="20913"/>
    <cellStyle name="Обычный 23 5 7" xfId="20914"/>
    <cellStyle name="Обычный 23 5 8" xfId="20915"/>
    <cellStyle name="Обычный 23 6" xfId="20916"/>
    <cellStyle name="Обычный 23 7" xfId="20917"/>
    <cellStyle name="Обычный 23 8" xfId="20918"/>
    <cellStyle name="Обычный 23 9" xfId="20919"/>
    <cellStyle name="Обычный 24" xfId="20920"/>
    <cellStyle name="Обычный 24 10" xfId="20921"/>
    <cellStyle name="Обычный 24 11" xfId="20922"/>
    <cellStyle name="Обычный 24 12" xfId="20923"/>
    <cellStyle name="Обычный 24 13" xfId="20924"/>
    <cellStyle name="Обычный 24 14" xfId="20925"/>
    <cellStyle name="Обычный 24 15" xfId="20926"/>
    <cellStyle name="Обычный 24 16" xfId="20927"/>
    <cellStyle name="Обычный 24 17" xfId="20928"/>
    <cellStyle name="Обычный 24 18" xfId="20929"/>
    <cellStyle name="Обычный 24 19" xfId="20930"/>
    <cellStyle name="Обычный 24 2" xfId="20931"/>
    <cellStyle name="Обычный 24 2 2" xfId="20932"/>
    <cellStyle name="Обычный 24 2 3" xfId="20933"/>
    <cellStyle name="Обычный 24 2 4" xfId="20934"/>
    <cellStyle name="Обычный 24 2 5" xfId="20935"/>
    <cellStyle name="Обычный 24 2 6" xfId="20936"/>
    <cellStyle name="Обычный 24 2 7" xfId="20937"/>
    <cellStyle name="Обычный 24 2 8" xfId="20938"/>
    <cellStyle name="Обычный 24 3" xfId="20939"/>
    <cellStyle name="Обычный 24 3 2" xfId="20940"/>
    <cellStyle name="Обычный 24 3 3" xfId="20941"/>
    <cellStyle name="Обычный 24 3 4" xfId="20942"/>
    <cellStyle name="Обычный 24 3 5" xfId="20943"/>
    <cellStyle name="Обычный 24 3 6" xfId="20944"/>
    <cellStyle name="Обычный 24 3 7" xfId="20945"/>
    <cellStyle name="Обычный 24 3 8" xfId="20946"/>
    <cellStyle name="Обычный 24 4" xfId="20947"/>
    <cellStyle name="Обычный 24 4 2" xfId="20948"/>
    <cellStyle name="Обычный 24 4 3" xfId="20949"/>
    <cellStyle name="Обычный 24 4 4" xfId="20950"/>
    <cellStyle name="Обычный 24 4 5" xfId="20951"/>
    <cellStyle name="Обычный 24 4 6" xfId="20952"/>
    <cellStyle name="Обычный 24 4 7" xfId="20953"/>
    <cellStyle name="Обычный 24 4 8" xfId="20954"/>
    <cellStyle name="Обычный 24 5" xfId="20955"/>
    <cellStyle name="Обычный 24 5 2" xfId="20956"/>
    <cellStyle name="Обычный 24 5 3" xfId="20957"/>
    <cellStyle name="Обычный 24 5 4" xfId="20958"/>
    <cellStyle name="Обычный 24 5 5" xfId="20959"/>
    <cellStyle name="Обычный 24 5 6" xfId="20960"/>
    <cellStyle name="Обычный 24 5 7" xfId="20961"/>
    <cellStyle name="Обычный 24 5 8" xfId="20962"/>
    <cellStyle name="Обычный 24 6" xfId="20963"/>
    <cellStyle name="Обычный 24 6 2" xfId="20964"/>
    <cellStyle name="Обычный 24 6 3" xfId="20965"/>
    <cellStyle name="Обычный 24 6 4" xfId="20966"/>
    <cellStyle name="Обычный 24 6 5" xfId="20967"/>
    <cellStyle name="Обычный 24 6 6" xfId="20968"/>
    <cellStyle name="Обычный 24 6 7" xfId="20969"/>
    <cellStyle name="Обычный 24 6 8" xfId="20970"/>
    <cellStyle name="Обычный 24 7" xfId="20971"/>
    <cellStyle name="Обычный 24 7 2" xfId="20972"/>
    <cellStyle name="Обычный 24 7 3" xfId="20973"/>
    <cellStyle name="Обычный 24 7 4" xfId="20974"/>
    <cellStyle name="Обычный 24 7 5" xfId="20975"/>
    <cellStyle name="Обычный 24 7 6" xfId="20976"/>
    <cellStyle name="Обычный 24 7 7" xfId="20977"/>
    <cellStyle name="Обычный 24 7 8" xfId="20978"/>
    <cellStyle name="Обычный 24 8" xfId="20979"/>
    <cellStyle name="Обычный 24 8 2" xfId="20980"/>
    <cellStyle name="Обычный 24 8 3" xfId="20981"/>
    <cellStyle name="Обычный 24 8 4" xfId="20982"/>
    <cellStyle name="Обычный 24 8 5" xfId="20983"/>
    <cellStyle name="Обычный 24 8 6" xfId="20984"/>
    <cellStyle name="Обычный 24 8 7" xfId="20985"/>
    <cellStyle name="Обычный 24 8 8" xfId="20986"/>
    <cellStyle name="Обычный 24 9" xfId="20987"/>
    <cellStyle name="Обычный 25" xfId="20988"/>
    <cellStyle name="Обычный 25 2" xfId="20989"/>
    <cellStyle name="Обычный 25 3" xfId="20990"/>
    <cellStyle name="Обычный 25 4" xfId="20991"/>
    <cellStyle name="Обычный 25 5" xfId="20992"/>
    <cellStyle name="Обычный 25 6" xfId="20993"/>
    <cellStyle name="Обычный 25 7" xfId="20994"/>
    <cellStyle name="Обычный 25 8" xfId="20995"/>
    <cellStyle name="Обычный 26" xfId="20996"/>
    <cellStyle name="Обычный 26 2" xfId="20997"/>
    <cellStyle name="Обычный 26 3" xfId="20998"/>
    <cellStyle name="Обычный 26 4" xfId="20999"/>
    <cellStyle name="Обычный 26 5" xfId="21000"/>
    <cellStyle name="Обычный 26 6" xfId="21001"/>
    <cellStyle name="Обычный 26 7" xfId="21002"/>
    <cellStyle name="Обычный 26 8" xfId="21003"/>
    <cellStyle name="Обычный 27" xfId="21004"/>
    <cellStyle name="Обычный 27 2" xfId="21005"/>
    <cellStyle name="Обычный 27 3" xfId="21006"/>
    <cellStyle name="Обычный 27 4" xfId="21007"/>
    <cellStyle name="Обычный 27 5" xfId="21008"/>
    <cellStyle name="Обычный 27 6" xfId="21009"/>
    <cellStyle name="Обычный 27 7" xfId="21010"/>
    <cellStyle name="Обычный 27 8" xfId="21011"/>
    <cellStyle name="Обычный 28" xfId="21012"/>
    <cellStyle name="Обычный 28 2" xfId="21013"/>
    <cellStyle name="Обычный 28 3" xfId="21014"/>
    <cellStyle name="Обычный 28 4" xfId="21015"/>
    <cellStyle name="Обычный 28 5" xfId="21016"/>
    <cellStyle name="Обычный 28 6" xfId="21017"/>
    <cellStyle name="Обычный 28 7" xfId="21018"/>
    <cellStyle name="Обычный 28 8" xfId="21019"/>
    <cellStyle name="Обычный 29" xfId="21020"/>
    <cellStyle name="Обычный 29 2" xfId="21021"/>
    <cellStyle name="Обычный 29 3" xfId="21022"/>
    <cellStyle name="Обычный 29 4" xfId="21023"/>
    <cellStyle name="Обычный 29 5" xfId="21024"/>
    <cellStyle name="Обычный 29 6" xfId="21025"/>
    <cellStyle name="Обычный 29 7" xfId="21026"/>
    <cellStyle name="Обычный 29 8" xfId="21027"/>
    <cellStyle name="Обычный 3" xfId="21028"/>
    <cellStyle name="Обычный 3 10" xfId="21029"/>
    <cellStyle name="Обычный 3 10 10" xfId="21030"/>
    <cellStyle name="Обычный 3 10 10 2" xfId="21031"/>
    <cellStyle name="Обычный 3 10 10 3" xfId="21032"/>
    <cellStyle name="Обычный 3 10 10 4" xfId="21033"/>
    <cellStyle name="Обычный 3 10 10 5" xfId="21034"/>
    <cellStyle name="Обычный 3 10 10 6" xfId="21035"/>
    <cellStyle name="Обычный 3 10 10 7" xfId="21036"/>
    <cellStyle name="Обычный 3 10 10 8" xfId="21037"/>
    <cellStyle name="Обычный 3 10 11" xfId="21038"/>
    <cellStyle name="Обычный 3 10 11 2" xfId="21039"/>
    <cellStyle name="Обычный 3 10 11 3" xfId="21040"/>
    <cellStyle name="Обычный 3 10 11 4" xfId="21041"/>
    <cellStyle name="Обычный 3 10 11 5" xfId="21042"/>
    <cellStyle name="Обычный 3 10 11 6" xfId="21043"/>
    <cellStyle name="Обычный 3 10 11 7" xfId="21044"/>
    <cellStyle name="Обычный 3 10 11 8" xfId="21045"/>
    <cellStyle name="Обычный 3 10 12" xfId="21046"/>
    <cellStyle name="Обычный 3 10 12 2" xfId="21047"/>
    <cellStyle name="Обычный 3 10 12 3" xfId="21048"/>
    <cellStyle name="Обычный 3 10 12 4" xfId="21049"/>
    <cellStyle name="Обычный 3 10 12 5" xfId="21050"/>
    <cellStyle name="Обычный 3 10 12 6" xfId="21051"/>
    <cellStyle name="Обычный 3 10 12 7" xfId="21052"/>
    <cellStyle name="Обычный 3 10 12 8" xfId="21053"/>
    <cellStyle name="Обычный 3 10 13" xfId="21054"/>
    <cellStyle name="Обычный 3 10 14" xfId="21055"/>
    <cellStyle name="Обычный 3 10 15" xfId="21056"/>
    <cellStyle name="Обычный 3 10 16" xfId="21057"/>
    <cellStyle name="Обычный 3 10 17" xfId="21058"/>
    <cellStyle name="Обычный 3 10 18" xfId="21059"/>
    <cellStyle name="Обычный 3 10 19" xfId="21060"/>
    <cellStyle name="Обычный 3 10 2" xfId="21061"/>
    <cellStyle name="Обычный 3 10 2 10" xfId="21062"/>
    <cellStyle name="Обычный 3 10 2 10 2" xfId="21063"/>
    <cellStyle name="Обычный 3 10 2 10 3" xfId="21064"/>
    <cellStyle name="Обычный 3 10 2 10 4" xfId="21065"/>
    <cellStyle name="Обычный 3 10 2 10 5" xfId="21066"/>
    <cellStyle name="Обычный 3 10 2 10 6" xfId="21067"/>
    <cellStyle name="Обычный 3 10 2 10 7" xfId="21068"/>
    <cellStyle name="Обычный 3 10 2 10 8" xfId="21069"/>
    <cellStyle name="Обычный 3 10 2 11" xfId="21070"/>
    <cellStyle name="Обычный 3 10 2 11 2" xfId="21071"/>
    <cellStyle name="Обычный 3 10 2 11 3" xfId="21072"/>
    <cellStyle name="Обычный 3 10 2 11 4" xfId="21073"/>
    <cellStyle name="Обычный 3 10 2 11 5" xfId="21074"/>
    <cellStyle name="Обычный 3 10 2 11 6" xfId="21075"/>
    <cellStyle name="Обычный 3 10 2 11 7" xfId="21076"/>
    <cellStyle name="Обычный 3 10 2 11 8" xfId="21077"/>
    <cellStyle name="Обычный 3 10 2 12" xfId="21078"/>
    <cellStyle name="Обычный 3 10 2 13" xfId="21079"/>
    <cellStyle name="Обычный 3 10 2 14" xfId="21080"/>
    <cellStyle name="Обычный 3 10 2 15" xfId="21081"/>
    <cellStyle name="Обычный 3 10 2 16" xfId="21082"/>
    <cellStyle name="Обычный 3 10 2 17" xfId="21083"/>
    <cellStyle name="Обычный 3 10 2 18" xfId="21084"/>
    <cellStyle name="Обычный 3 10 2 19" xfId="21085"/>
    <cellStyle name="Обычный 3 10 2 2" xfId="21086"/>
    <cellStyle name="Обычный 3 10 2 2 10" xfId="21087"/>
    <cellStyle name="Обычный 3 10 2 2 10 2" xfId="21088"/>
    <cellStyle name="Обычный 3 10 2 2 10 3" xfId="21089"/>
    <cellStyle name="Обычный 3 10 2 2 10 4" xfId="21090"/>
    <cellStyle name="Обычный 3 10 2 2 10 5" xfId="21091"/>
    <cellStyle name="Обычный 3 10 2 2 10 6" xfId="21092"/>
    <cellStyle name="Обычный 3 10 2 2 10 7" xfId="21093"/>
    <cellStyle name="Обычный 3 10 2 2 10 8" xfId="21094"/>
    <cellStyle name="Обычный 3 10 2 2 11" xfId="21095"/>
    <cellStyle name="Обычный 3 10 2 2 12" xfId="21096"/>
    <cellStyle name="Обычный 3 10 2 2 13" xfId="21097"/>
    <cellStyle name="Обычный 3 10 2 2 14" xfId="21098"/>
    <cellStyle name="Обычный 3 10 2 2 15" xfId="21099"/>
    <cellStyle name="Обычный 3 10 2 2 16" xfId="21100"/>
    <cellStyle name="Обычный 3 10 2 2 17" xfId="21101"/>
    <cellStyle name="Обычный 3 10 2 2 18" xfId="21102"/>
    <cellStyle name="Обычный 3 10 2 2 19" xfId="21103"/>
    <cellStyle name="Обычный 3 10 2 2 2" xfId="21104"/>
    <cellStyle name="Обычный 3 10 2 2 2 10" xfId="21105"/>
    <cellStyle name="Обычный 3 10 2 2 2 11" xfId="21106"/>
    <cellStyle name="Обычный 3 10 2 2 2 12" xfId="21107"/>
    <cellStyle name="Обычный 3 10 2 2 2 13" xfId="21108"/>
    <cellStyle name="Обычный 3 10 2 2 2 14" xfId="21109"/>
    <cellStyle name="Обычный 3 10 2 2 2 15" xfId="21110"/>
    <cellStyle name="Обычный 3 10 2 2 2 16" xfId="21111"/>
    <cellStyle name="Обычный 3 10 2 2 2 17" xfId="21112"/>
    <cellStyle name="Обычный 3 10 2 2 2 18" xfId="21113"/>
    <cellStyle name="Обычный 3 10 2 2 2 2" xfId="21114"/>
    <cellStyle name="Обычный 3 10 2 2 2 2 2" xfId="21115"/>
    <cellStyle name="Обычный 3 10 2 2 2 2 3" xfId="21116"/>
    <cellStyle name="Обычный 3 10 2 2 2 2 4" xfId="21117"/>
    <cellStyle name="Обычный 3 10 2 2 2 2 5" xfId="21118"/>
    <cellStyle name="Обычный 3 10 2 2 2 2 6" xfId="21119"/>
    <cellStyle name="Обычный 3 10 2 2 2 2 7" xfId="21120"/>
    <cellStyle name="Обычный 3 10 2 2 2 2 8" xfId="21121"/>
    <cellStyle name="Обычный 3 10 2 2 2 3" xfId="21122"/>
    <cellStyle name="Обычный 3 10 2 2 2 3 2" xfId="21123"/>
    <cellStyle name="Обычный 3 10 2 2 2 3 3" xfId="21124"/>
    <cellStyle name="Обычный 3 10 2 2 2 3 4" xfId="21125"/>
    <cellStyle name="Обычный 3 10 2 2 2 3 5" xfId="21126"/>
    <cellStyle name="Обычный 3 10 2 2 2 3 6" xfId="21127"/>
    <cellStyle name="Обычный 3 10 2 2 2 3 7" xfId="21128"/>
    <cellStyle name="Обычный 3 10 2 2 2 3 8" xfId="21129"/>
    <cellStyle name="Обычный 3 10 2 2 2 4" xfId="21130"/>
    <cellStyle name="Обычный 3 10 2 2 2 4 2" xfId="21131"/>
    <cellStyle name="Обычный 3 10 2 2 2 4 3" xfId="21132"/>
    <cellStyle name="Обычный 3 10 2 2 2 4 4" xfId="21133"/>
    <cellStyle name="Обычный 3 10 2 2 2 4 5" xfId="21134"/>
    <cellStyle name="Обычный 3 10 2 2 2 4 6" xfId="21135"/>
    <cellStyle name="Обычный 3 10 2 2 2 4 7" xfId="21136"/>
    <cellStyle name="Обычный 3 10 2 2 2 4 8" xfId="21137"/>
    <cellStyle name="Обычный 3 10 2 2 2 5" xfId="21138"/>
    <cellStyle name="Обычный 3 10 2 2 2 5 2" xfId="21139"/>
    <cellStyle name="Обычный 3 10 2 2 2 5 3" xfId="21140"/>
    <cellStyle name="Обычный 3 10 2 2 2 5 4" xfId="21141"/>
    <cellStyle name="Обычный 3 10 2 2 2 5 5" xfId="21142"/>
    <cellStyle name="Обычный 3 10 2 2 2 5 6" xfId="21143"/>
    <cellStyle name="Обычный 3 10 2 2 2 5 7" xfId="21144"/>
    <cellStyle name="Обычный 3 10 2 2 2 5 8" xfId="21145"/>
    <cellStyle name="Обычный 3 10 2 2 2 6" xfId="21146"/>
    <cellStyle name="Обычный 3 10 2 2 2 6 2" xfId="21147"/>
    <cellStyle name="Обычный 3 10 2 2 2 6 3" xfId="21148"/>
    <cellStyle name="Обычный 3 10 2 2 2 6 4" xfId="21149"/>
    <cellStyle name="Обычный 3 10 2 2 2 6 5" xfId="21150"/>
    <cellStyle name="Обычный 3 10 2 2 2 6 6" xfId="21151"/>
    <cellStyle name="Обычный 3 10 2 2 2 6 7" xfId="21152"/>
    <cellStyle name="Обычный 3 10 2 2 2 6 8" xfId="21153"/>
    <cellStyle name="Обычный 3 10 2 2 2 7" xfId="21154"/>
    <cellStyle name="Обычный 3 10 2 2 2 7 2" xfId="21155"/>
    <cellStyle name="Обычный 3 10 2 2 2 7 3" xfId="21156"/>
    <cellStyle name="Обычный 3 10 2 2 2 7 4" xfId="21157"/>
    <cellStyle name="Обычный 3 10 2 2 2 7 5" xfId="21158"/>
    <cellStyle name="Обычный 3 10 2 2 2 7 6" xfId="21159"/>
    <cellStyle name="Обычный 3 10 2 2 2 7 7" xfId="21160"/>
    <cellStyle name="Обычный 3 10 2 2 2 7 8" xfId="21161"/>
    <cellStyle name="Обычный 3 10 2 2 2 8" xfId="21162"/>
    <cellStyle name="Обычный 3 10 2 2 2 8 2" xfId="21163"/>
    <cellStyle name="Обычный 3 10 2 2 2 8 3" xfId="21164"/>
    <cellStyle name="Обычный 3 10 2 2 2 8 4" xfId="21165"/>
    <cellStyle name="Обычный 3 10 2 2 2 8 5" xfId="21166"/>
    <cellStyle name="Обычный 3 10 2 2 2 8 6" xfId="21167"/>
    <cellStyle name="Обычный 3 10 2 2 2 8 7" xfId="21168"/>
    <cellStyle name="Обычный 3 10 2 2 2 8 8" xfId="21169"/>
    <cellStyle name="Обычный 3 10 2 2 2 9" xfId="21170"/>
    <cellStyle name="Обычный 3 10 2 2 20" xfId="21171"/>
    <cellStyle name="Обычный 3 10 2 2 21" xfId="21172"/>
    <cellStyle name="Обычный 3 10 2 2 22" xfId="21173"/>
    <cellStyle name="Обычный 3 10 2 2 3" xfId="21174"/>
    <cellStyle name="Обычный 3 10 2 2 3 10" xfId="21175"/>
    <cellStyle name="Обычный 3 10 2 2 3 11" xfId="21176"/>
    <cellStyle name="Обычный 3 10 2 2 3 12" xfId="21177"/>
    <cellStyle name="Обычный 3 10 2 2 3 13" xfId="21178"/>
    <cellStyle name="Обычный 3 10 2 2 3 14" xfId="21179"/>
    <cellStyle name="Обычный 3 10 2 2 3 15" xfId="21180"/>
    <cellStyle name="Обычный 3 10 2 2 3 16" xfId="21181"/>
    <cellStyle name="Обычный 3 10 2 2 3 17" xfId="21182"/>
    <cellStyle name="Обычный 3 10 2 2 3 18" xfId="21183"/>
    <cellStyle name="Обычный 3 10 2 2 3 2" xfId="21184"/>
    <cellStyle name="Обычный 3 10 2 2 3 2 2" xfId="21185"/>
    <cellStyle name="Обычный 3 10 2 2 3 2 3" xfId="21186"/>
    <cellStyle name="Обычный 3 10 2 2 3 2 4" xfId="21187"/>
    <cellStyle name="Обычный 3 10 2 2 3 2 5" xfId="21188"/>
    <cellStyle name="Обычный 3 10 2 2 3 2 6" xfId="21189"/>
    <cellStyle name="Обычный 3 10 2 2 3 2 7" xfId="21190"/>
    <cellStyle name="Обычный 3 10 2 2 3 2 8" xfId="21191"/>
    <cellStyle name="Обычный 3 10 2 2 3 3" xfId="21192"/>
    <cellStyle name="Обычный 3 10 2 2 3 3 2" xfId="21193"/>
    <cellStyle name="Обычный 3 10 2 2 3 3 3" xfId="21194"/>
    <cellStyle name="Обычный 3 10 2 2 3 3 4" xfId="21195"/>
    <cellStyle name="Обычный 3 10 2 2 3 3 5" xfId="21196"/>
    <cellStyle name="Обычный 3 10 2 2 3 3 6" xfId="21197"/>
    <cellStyle name="Обычный 3 10 2 2 3 3 7" xfId="21198"/>
    <cellStyle name="Обычный 3 10 2 2 3 3 8" xfId="21199"/>
    <cellStyle name="Обычный 3 10 2 2 3 4" xfId="21200"/>
    <cellStyle name="Обычный 3 10 2 2 3 4 2" xfId="21201"/>
    <cellStyle name="Обычный 3 10 2 2 3 4 3" xfId="21202"/>
    <cellStyle name="Обычный 3 10 2 2 3 4 4" xfId="21203"/>
    <cellStyle name="Обычный 3 10 2 2 3 4 5" xfId="21204"/>
    <cellStyle name="Обычный 3 10 2 2 3 4 6" xfId="21205"/>
    <cellStyle name="Обычный 3 10 2 2 3 4 7" xfId="21206"/>
    <cellStyle name="Обычный 3 10 2 2 3 4 8" xfId="21207"/>
    <cellStyle name="Обычный 3 10 2 2 3 5" xfId="21208"/>
    <cellStyle name="Обычный 3 10 2 2 3 5 2" xfId="21209"/>
    <cellStyle name="Обычный 3 10 2 2 3 5 3" xfId="21210"/>
    <cellStyle name="Обычный 3 10 2 2 3 5 4" xfId="21211"/>
    <cellStyle name="Обычный 3 10 2 2 3 5 5" xfId="21212"/>
    <cellStyle name="Обычный 3 10 2 2 3 5 6" xfId="21213"/>
    <cellStyle name="Обычный 3 10 2 2 3 5 7" xfId="21214"/>
    <cellStyle name="Обычный 3 10 2 2 3 5 8" xfId="21215"/>
    <cellStyle name="Обычный 3 10 2 2 3 6" xfId="21216"/>
    <cellStyle name="Обычный 3 10 2 2 3 6 2" xfId="21217"/>
    <cellStyle name="Обычный 3 10 2 2 3 6 3" xfId="21218"/>
    <cellStyle name="Обычный 3 10 2 2 3 6 4" xfId="21219"/>
    <cellStyle name="Обычный 3 10 2 2 3 6 5" xfId="21220"/>
    <cellStyle name="Обычный 3 10 2 2 3 6 6" xfId="21221"/>
    <cellStyle name="Обычный 3 10 2 2 3 6 7" xfId="21222"/>
    <cellStyle name="Обычный 3 10 2 2 3 6 8" xfId="21223"/>
    <cellStyle name="Обычный 3 10 2 2 3 7" xfId="21224"/>
    <cellStyle name="Обычный 3 10 2 2 3 7 2" xfId="21225"/>
    <cellStyle name="Обычный 3 10 2 2 3 7 3" xfId="21226"/>
    <cellStyle name="Обычный 3 10 2 2 3 7 4" xfId="21227"/>
    <cellStyle name="Обычный 3 10 2 2 3 7 5" xfId="21228"/>
    <cellStyle name="Обычный 3 10 2 2 3 7 6" xfId="21229"/>
    <cellStyle name="Обычный 3 10 2 2 3 7 7" xfId="21230"/>
    <cellStyle name="Обычный 3 10 2 2 3 7 8" xfId="21231"/>
    <cellStyle name="Обычный 3 10 2 2 3 8" xfId="21232"/>
    <cellStyle name="Обычный 3 10 2 2 3 8 2" xfId="21233"/>
    <cellStyle name="Обычный 3 10 2 2 3 8 3" xfId="21234"/>
    <cellStyle name="Обычный 3 10 2 2 3 8 4" xfId="21235"/>
    <cellStyle name="Обычный 3 10 2 2 3 8 5" xfId="21236"/>
    <cellStyle name="Обычный 3 10 2 2 3 8 6" xfId="21237"/>
    <cellStyle name="Обычный 3 10 2 2 3 8 7" xfId="21238"/>
    <cellStyle name="Обычный 3 10 2 2 3 8 8" xfId="21239"/>
    <cellStyle name="Обычный 3 10 2 2 3 9" xfId="21240"/>
    <cellStyle name="Обычный 3 10 2 2 4" xfId="21241"/>
    <cellStyle name="Обычный 3 10 2 2 4 2" xfId="21242"/>
    <cellStyle name="Обычный 3 10 2 2 4 3" xfId="21243"/>
    <cellStyle name="Обычный 3 10 2 2 4 4" xfId="21244"/>
    <cellStyle name="Обычный 3 10 2 2 4 5" xfId="21245"/>
    <cellStyle name="Обычный 3 10 2 2 4 6" xfId="21246"/>
    <cellStyle name="Обычный 3 10 2 2 4 7" xfId="21247"/>
    <cellStyle name="Обычный 3 10 2 2 4 8" xfId="21248"/>
    <cellStyle name="Обычный 3 10 2 2 5" xfId="21249"/>
    <cellStyle name="Обычный 3 10 2 2 5 2" xfId="21250"/>
    <cellStyle name="Обычный 3 10 2 2 5 3" xfId="21251"/>
    <cellStyle name="Обычный 3 10 2 2 5 4" xfId="21252"/>
    <cellStyle name="Обычный 3 10 2 2 5 5" xfId="21253"/>
    <cellStyle name="Обычный 3 10 2 2 5 6" xfId="21254"/>
    <cellStyle name="Обычный 3 10 2 2 5 7" xfId="21255"/>
    <cellStyle name="Обычный 3 10 2 2 5 8" xfId="21256"/>
    <cellStyle name="Обычный 3 10 2 2 6" xfId="21257"/>
    <cellStyle name="Обычный 3 10 2 2 6 2" xfId="21258"/>
    <cellStyle name="Обычный 3 10 2 2 6 3" xfId="21259"/>
    <cellStyle name="Обычный 3 10 2 2 6 4" xfId="21260"/>
    <cellStyle name="Обычный 3 10 2 2 6 5" xfId="21261"/>
    <cellStyle name="Обычный 3 10 2 2 6 6" xfId="21262"/>
    <cellStyle name="Обычный 3 10 2 2 6 7" xfId="21263"/>
    <cellStyle name="Обычный 3 10 2 2 6 8" xfId="21264"/>
    <cellStyle name="Обычный 3 10 2 2 7" xfId="21265"/>
    <cellStyle name="Обычный 3 10 2 2 7 2" xfId="21266"/>
    <cellStyle name="Обычный 3 10 2 2 7 3" xfId="21267"/>
    <cellStyle name="Обычный 3 10 2 2 7 4" xfId="21268"/>
    <cellStyle name="Обычный 3 10 2 2 7 5" xfId="21269"/>
    <cellStyle name="Обычный 3 10 2 2 7 6" xfId="21270"/>
    <cellStyle name="Обычный 3 10 2 2 7 7" xfId="21271"/>
    <cellStyle name="Обычный 3 10 2 2 7 8" xfId="21272"/>
    <cellStyle name="Обычный 3 10 2 2 8" xfId="21273"/>
    <cellStyle name="Обычный 3 10 2 2 8 2" xfId="21274"/>
    <cellStyle name="Обычный 3 10 2 2 8 3" xfId="21275"/>
    <cellStyle name="Обычный 3 10 2 2 8 4" xfId="21276"/>
    <cellStyle name="Обычный 3 10 2 2 8 5" xfId="21277"/>
    <cellStyle name="Обычный 3 10 2 2 8 6" xfId="21278"/>
    <cellStyle name="Обычный 3 10 2 2 8 7" xfId="21279"/>
    <cellStyle name="Обычный 3 10 2 2 8 8" xfId="21280"/>
    <cellStyle name="Обычный 3 10 2 2 9" xfId="21281"/>
    <cellStyle name="Обычный 3 10 2 2 9 2" xfId="21282"/>
    <cellStyle name="Обычный 3 10 2 2 9 3" xfId="21283"/>
    <cellStyle name="Обычный 3 10 2 2 9 4" xfId="21284"/>
    <cellStyle name="Обычный 3 10 2 2 9 5" xfId="21285"/>
    <cellStyle name="Обычный 3 10 2 2 9 6" xfId="21286"/>
    <cellStyle name="Обычный 3 10 2 2 9 7" xfId="21287"/>
    <cellStyle name="Обычный 3 10 2 2 9 8" xfId="21288"/>
    <cellStyle name="Обычный 3 10 2 20" xfId="21289"/>
    <cellStyle name="Обычный 3 10 2 21" xfId="21290"/>
    <cellStyle name="Обычный 3 10 2 22" xfId="21291"/>
    <cellStyle name="Обычный 3 10 2 23" xfId="21292"/>
    <cellStyle name="Обычный 3 10 2 3" xfId="21293"/>
    <cellStyle name="Обычный 3 10 2 3 10" xfId="21294"/>
    <cellStyle name="Обычный 3 10 2 3 11" xfId="21295"/>
    <cellStyle name="Обычный 3 10 2 3 12" xfId="21296"/>
    <cellStyle name="Обычный 3 10 2 3 13" xfId="21297"/>
    <cellStyle name="Обычный 3 10 2 3 14" xfId="21298"/>
    <cellStyle name="Обычный 3 10 2 3 15" xfId="21299"/>
    <cellStyle name="Обычный 3 10 2 3 16" xfId="21300"/>
    <cellStyle name="Обычный 3 10 2 3 17" xfId="21301"/>
    <cellStyle name="Обычный 3 10 2 3 18" xfId="21302"/>
    <cellStyle name="Обычный 3 10 2 3 2" xfId="21303"/>
    <cellStyle name="Обычный 3 10 2 3 2 2" xfId="21304"/>
    <cellStyle name="Обычный 3 10 2 3 2 3" xfId="21305"/>
    <cellStyle name="Обычный 3 10 2 3 2 4" xfId="21306"/>
    <cellStyle name="Обычный 3 10 2 3 2 5" xfId="21307"/>
    <cellStyle name="Обычный 3 10 2 3 2 6" xfId="21308"/>
    <cellStyle name="Обычный 3 10 2 3 2 7" xfId="21309"/>
    <cellStyle name="Обычный 3 10 2 3 2 8" xfId="21310"/>
    <cellStyle name="Обычный 3 10 2 3 3" xfId="21311"/>
    <cellStyle name="Обычный 3 10 2 3 3 2" xfId="21312"/>
    <cellStyle name="Обычный 3 10 2 3 3 3" xfId="21313"/>
    <cellStyle name="Обычный 3 10 2 3 3 4" xfId="21314"/>
    <cellStyle name="Обычный 3 10 2 3 3 5" xfId="21315"/>
    <cellStyle name="Обычный 3 10 2 3 3 6" xfId="21316"/>
    <cellStyle name="Обычный 3 10 2 3 3 7" xfId="21317"/>
    <cellStyle name="Обычный 3 10 2 3 3 8" xfId="21318"/>
    <cellStyle name="Обычный 3 10 2 3 4" xfId="21319"/>
    <cellStyle name="Обычный 3 10 2 3 4 2" xfId="21320"/>
    <cellStyle name="Обычный 3 10 2 3 4 3" xfId="21321"/>
    <cellStyle name="Обычный 3 10 2 3 4 4" xfId="21322"/>
    <cellStyle name="Обычный 3 10 2 3 4 5" xfId="21323"/>
    <cellStyle name="Обычный 3 10 2 3 4 6" xfId="21324"/>
    <cellStyle name="Обычный 3 10 2 3 4 7" xfId="21325"/>
    <cellStyle name="Обычный 3 10 2 3 4 8" xfId="21326"/>
    <cellStyle name="Обычный 3 10 2 3 5" xfId="21327"/>
    <cellStyle name="Обычный 3 10 2 3 5 2" xfId="21328"/>
    <cellStyle name="Обычный 3 10 2 3 5 3" xfId="21329"/>
    <cellStyle name="Обычный 3 10 2 3 5 4" xfId="21330"/>
    <cellStyle name="Обычный 3 10 2 3 5 5" xfId="21331"/>
    <cellStyle name="Обычный 3 10 2 3 5 6" xfId="21332"/>
    <cellStyle name="Обычный 3 10 2 3 5 7" xfId="21333"/>
    <cellStyle name="Обычный 3 10 2 3 5 8" xfId="21334"/>
    <cellStyle name="Обычный 3 10 2 3 6" xfId="21335"/>
    <cellStyle name="Обычный 3 10 2 3 6 2" xfId="21336"/>
    <cellStyle name="Обычный 3 10 2 3 6 3" xfId="21337"/>
    <cellStyle name="Обычный 3 10 2 3 6 4" xfId="21338"/>
    <cellStyle name="Обычный 3 10 2 3 6 5" xfId="21339"/>
    <cellStyle name="Обычный 3 10 2 3 6 6" xfId="21340"/>
    <cellStyle name="Обычный 3 10 2 3 6 7" xfId="21341"/>
    <cellStyle name="Обычный 3 10 2 3 6 8" xfId="21342"/>
    <cellStyle name="Обычный 3 10 2 3 7" xfId="21343"/>
    <cellStyle name="Обычный 3 10 2 3 7 2" xfId="21344"/>
    <cellStyle name="Обычный 3 10 2 3 7 3" xfId="21345"/>
    <cellStyle name="Обычный 3 10 2 3 7 4" xfId="21346"/>
    <cellStyle name="Обычный 3 10 2 3 7 5" xfId="21347"/>
    <cellStyle name="Обычный 3 10 2 3 7 6" xfId="21348"/>
    <cellStyle name="Обычный 3 10 2 3 7 7" xfId="21349"/>
    <cellStyle name="Обычный 3 10 2 3 7 8" xfId="21350"/>
    <cellStyle name="Обычный 3 10 2 3 8" xfId="21351"/>
    <cellStyle name="Обычный 3 10 2 3 8 2" xfId="21352"/>
    <cellStyle name="Обычный 3 10 2 3 8 3" xfId="21353"/>
    <cellStyle name="Обычный 3 10 2 3 8 4" xfId="21354"/>
    <cellStyle name="Обычный 3 10 2 3 8 5" xfId="21355"/>
    <cellStyle name="Обычный 3 10 2 3 8 6" xfId="21356"/>
    <cellStyle name="Обычный 3 10 2 3 8 7" xfId="21357"/>
    <cellStyle name="Обычный 3 10 2 3 8 8" xfId="21358"/>
    <cellStyle name="Обычный 3 10 2 3 9" xfId="21359"/>
    <cellStyle name="Обычный 3 10 2 4" xfId="21360"/>
    <cellStyle name="Обычный 3 10 2 4 10" xfId="21361"/>
    <cellStyle name="Обычный 3 10 2 4 11" xfId="21362"/>
    <cellStyle name="Обычный 3 10 2 4 12" xfId="21363"/>
    <cellStyle name="Обычный 3 10 2 4 13" xfId="21364"/>
    <cellStyle name="Обычный 3 10 2 4 14" xfId="21365"/>
    <cellStyle name="Обычный 3 10 2 4 15" xfId="21366"/>
    <cellStyle name="Обычный 3 10 2 4 16" xfId="21367"/>
    <cellStyle name="Обычный 3 10 2 4 17" xfId="21368"/>
    <cellStyle name="Обычный 3 10 2 4 18" xfId="21369"/>
    <cellStyle name="Обычный 3 10 2 4 2" xfId="21370"/>
    <cellStyle name="Обычный 3 10 2 4 2 2" xfId="21371"/>
    <cellStyle name="Обычный 3 10 2 4 2 3" xfId="21372"/>
    <cellStyle name="Обычный 3 10 2 4 2 4" xfId="21373"/>
    <cellStyle name="Обычный 3 10 2 4 2 5" xfId="21374"/>
    <cellStyle name="Обычный 3 10 2 4 2 6" xfId="21375"/>
    <cellStyle name="Обычный 3 10 2 4 2 7" xfId="21376"/>
    <cellStyle name="Обычный 3 10 2 4 2 8" xfId="21377"/>
    <cellStyle name="Обычный 3 10 2 4 3" xfId="21378"/>
    <cellStyle name="Обычный 3 10 2 4 3 2" xfId="21379"/>
    <cellStyle name="Обычный 3 10 2 4 3 3" xfId="21380"/>
    <cellStyle name="Обычный 3 10 2 4 3 4" xfId="21381"/>
    <cellStyle name="Обычный 3 10 2 4 3 5" xfId="21382"/>
    <cellStyle name="Обычный 3 10 2 4 3 6" xfId="21383"/>
    <cellStyle name="Обычный 3 10 2 4 3 7" xfId="21384"/>
    <cellStyle name="Обычный 3 10 2 4 3 8" xfId="21385"/>
    <cellStyle name="Обычный 3 10 2 4 4" xfId="21386"/>
    <cellStyle name="Обычный 3 10 2 4 4 2" xfId="21387"/>
    <cellStyle name="Обычный 3 10 2 4 4 3" xfId="21388"/>
    <cellStyle name="Обычный 3 10 2 4 4 4" xfId="21389"/>
    <cellStyle name="Обычный 3 10 2 4 4 5" xfId="21390"/>
    <cellStyle name="Обычный 3 10 2 4 4 6" xfId="21391"/>
    <cellStyle name="Обычный 3 10 2 4 4 7" xfId="21392"/>
    <cellStyle name="Обычный 3 10 2 4 4 8" xfId="21393"/>
    <cellStyle name="Обычный 3 10 2 4 5" xfId="21394"/>
    <cellStyle name="Обычный 3 10 2 4 5 2" xfId="21395"/>
    <cellStyle name="Обычный 3 10 2 4 5 3" xfId="21396"/>
    <cellStyle name="Обычный 3 10 2 4 5 4" xfId="21397"/>
    <cellStyle name="Обычный 3 10 2 4 5 5" xfId="21398"/>
    <cellStyle name="Обычный 3 10 2 4 5 6" xfId="21399"/>
    <cellStyle name="Обычный 3 10 2 4 5 7" xfId="21400"/>
    <cellStyle name="Обычный 3 10 2 4 5 8" xfId="21401"/>
    <cellStyle name="Обычный 3 10 2 4 6" xfId="21402"/>
    <cellStyle name="Обычный 3 10 2 4 6 2" xfId="21403"/>
    <cellStyle name="Обычный 3 10 2 4 6 3" xfId="21404"/>
    <cellStyle name="Обычный 3 10 2 4 6 4" xfId="21405"/>
    <cellStyle name="Обычный 3 10 2 4 6 5" xfId="21406"/>
    <cellStyle name="Обычный 3 10 2 4 6 6" xfId="21407"/>
    <cellStyle name="Обычный 3 10 2 4 6 7" xfId="21408"/>
    <cellStyle name="Обычный 3 10 2 4 6 8" xfId="21409"/>
    <cellStyle name="Обычный 3 10 2 4 7" xfId="21410"/>
    <cellStyle name="Обычный 3 10 2 4 7 2" xfId="21411"/>
    <cellStyle name="Обычный 3 10 2 4 7 3" xfId="21412"/>
    <cellStyle name="Обычный 3 10 2 4 7 4" xfId="21413"/>
    <cellStyle name="Обычный 3 10 2 4 7 5" xfId="21414"/>
    <cellStyle name="Обычный 3 10 2 4 7 6" xfId="21415"/>
    <cellStyle name="Обычный 3 10 2 4 7 7" xfId="21416"/>
    <cellStyle name="Обычный 3 10 2 4 7 8" xfId="21417"/>
    <cellStyle name="Обычный 3 10 2 4 8" xfId="21418"/>
    <cellStyle name="Обычный 3 10 2 4 8 2" xfId="21419"/>
    <cellStyle name="Обычный 3 10 2 4 8 3" xfId="21420"/>
    <cellStyle name="Обычный 3 10 2 4 8 4" xfId="21421"/>
    <cellStyle name="Обычный 3 10 2 4 8 5" xfId="21422"/>
    <cellStyle name="Обычный 3 10 2 4 8 6" xfId="21423"/>
    <cellStyle name="Обычный 3 10 2 4 8 7" xfId="21424"/>
    <cellStyle name="Обычный 3 10 2 4 8 8" xfId="21425"/>
    <cellStyle name="Обычный 3 10 2 4 9" xfId="21426"/>
    <cellStyle name="Обычный 3 10 2 5" xfId="21427"/>
    <cellStyle name="Обычный 3 10 2 5 2" xfId="21428"/>
    <cellStyle name="Обычный 3 10 2 5 3" xfId="21429"/>
    <cellStyle name="Обычный 3 10 2 5 4" xfId="21430"/>
    <cellStyle name="Обычный 3 10 2 5 5" xfId="21431"/>
    <cellStyle name="Обычный 3 10 2 5 6" xfId="21432"/>
    <cellStyle name="Обычный 3 10 2 5 7" xfId="21433"/>
    <cellStyle name="Обычный 3 10 2 5 8" xfId="21434"/>
    <cellStyle name="Обычный 3 10 2 6" xfId="21435"/>
    <cellStyle name="Обычный 3 10 2 6 2" xfId="21436"/>
    <cellStyle name="Обычный 3 10 2 6 3" xfId="21437"/>
    <cellStyle name="Обычный 3 10 2 6 4" xfId="21438"/>
    <cellStyle name="Обычный 3 10 2 6 5" xfId="21439"/>
    <cellStyle name="Обычный 3 10 2 6 6" xfId="21440"/>
    <cellStyle name="Обычный 3 10 2 6 7" xfId="21441"/>
    <cellStyle name="Обычный 3 10 2 6 8" xfId="21442"/>
    <cellStyle name="Обычный 3 10 2 7" xfId="21443"/>
    <cellStyle name="Обычный 3 10 2 7 2" xfId="21444"/>
    <cellStyle name="Обычный 3 10 2 7 3" xfId="21445"/>
    <cellStyle name="Обычный 3 10 2 7 4" xfId="21446"/>
    <cellStyle name="Обычный 3 10 2 7 5" xfId="21447"/>
    <cellStyle name="Обычный 3 10 2 7 6" xfId="21448"/>
    <cellStyle name="Обычный 3 10 2 7 7" xfId="21449"/>
    <cellStyle name="Обычный 3 10 2 7 8" xfId="21450"/>
    <cellStyle name="Обычный 3 10 2 8" xfId="21451"/>
    <cellStyle name="Обычный 3 10 2 8 2" xfId="21452"/>
    <cellStyle name="Обычный 3 10 2 8 3" xfId="21453"/>
    <cellStyle name="Обычный 3 10 2 8 4" xfId="21454"/>
    <cellStyle name="Обычный 3 10 2 8 5" xfId="21455"/>
    <cellStyle name="Обычный 3 10 2 8 6" xfId="21456"/>
    <cellStyle name="Обычный 3 10 2 8 7" xfId="21457"/>
    <cellStyle name="Обычный 3 10 2 8 8" xfId="21458"/>
    <cellStyle name="Обычный 3 10 2 9" xfId="21459"/>
    <cellStyle name="Обычный 3 10 2 9 2" xfId="21460"/>
    <cellStyle name="Обычный 3 10 2 9 3" xfId="21461"/>
    <cellStyle name="Обычный 3 10 2 9 4" xfId="21462"/>
    <cellStyle name="Обычный 3 10 2 9 5" xfId="21463"/>
    <cellStyle name="Обычный 3 10 2 9 6" xfId="21464"/>
    <cellStyle name="Обычный 3 10 2 9 7" xfId="21465"/>
    <cellStyle name="Обычный 3 10 2 9 8" xfId="21466"/>
    <cellStyle name="Обычный 3 10 20" xfId="21467"/>
    <cellStyle name="Обычный 3 10 21" xfId="21468"/>
    <cellStyle name="Обычный 3 10 22" xfId="21469"/>
    <cellStyle name="Обычный 3 10 23" xfId="21470"/>
    <cellStyle name="Обычный 3 10 24" xfId="21471"/>
    <cellStyle name="Обычный 3 10 3" xfId="21472"/>
    <cellStyle name="Обычный 3 10 3 10" xfId="21473"/>
    <cellStyle name="Обычный 3 10 3 10 2" xfId="21474"/>
    <cellStyle name="Обычный 3 10 3 10 3" xfId="21475"/>
    <cellStyle name="Обычный 3 10 3 10 4" xfId="21476"/>
    <cellStyle name="Обычный 3 10 3 10 5" xfId="21477"/>
    <cellStyle name="Обычный 3 10 3 10 6" xfId="21478"/>
    <cellStyle name="Обычный 3 10 3 10 7" xfId="21479"/>
    <cellStyle name="Обычный 3 10 3 10 8" xfId="21480"/>
    <cellStyle name="Обычный 3 10 3 11" xfId="21481"/>
    <cellStyle name="Обычный 3 10 3 12" xfId="21482"/>
    <cellStyle name="Обычный 3 10 3 13" xfId="21483"/>
    <cellStyle name="Обычный 3 10 3 14" xfId="21484"/>
    <cellStyle name="Обычный 3 10 3 15" xfId="21485"/>
    <cellStyle name="Обычный 3 10 3 16" xfId="21486"/>
    <cellStyle name="Обычный 3 10 3 17" xfId="21487"/>
    <cellStyle name="Обычный 3 10 3 18" xfId="21488"/>
    <cellStyle name="Обычный 3 10 3 19" xfId="21489"/>
    <cellStyle name="Обычный 3 10 3 2" xfId="21490"/>
    <cellStyle name="Обычный 3 10 3 2 10" xfId="21491"/>
    <cellStyle name="Обычный 3 10 3 2 11" xfId="21492"/>
    <cellStyle name="Обычный 3 10 3 2 12" xfId="21493"/>
    <cellStyle name="Обычный 3 10 3 2 13" xfId="21494"/>
    <cellStyle name="Обычный 3 10 3 2 14" xfId="21495"/>
    <cellStyle name="Обычный 3 10 3 2 15" xfId="21496"/>
    <cellStyle name="Обычный 3 10 3 2 16" xfId="21497"/>
    <cellStyle name="Обычный 3 10 3 2 17" xfId="21498"/>
    <cellStyle name="Обычный 3 10 3 2 18" xfId="21499"/>
    <cellStyle name="Обычный 3 10 3 2 2" xfId="21500"/>
    <cellStyle name="Обычный 3 10 3 2 2 2" xfId="21501"/>
    <cellStyle name="Обычный 3 10 3 2 2 3" xfId="21502"/>
    <cellStyle name="Обычный 3 10 3 2 2 4" xfId="21503"/>
    <cellStyle name="Обычный 3 10 3 2 2 5" xfId="21504"/>
    <cellStyle name="Обычный 3 10 3 2 2 6" xfId="21505"/>
    <cellStyle name="Обычный 3 10 3 2 2 7" xfId="21506"/>
    <cellStyle name="Обычный 3 10 3 2 2 8" xfId="21507"/>
    <cellStyle name="Обычный 3 10 3 2 3" xfId="21508"/>
    <cellStyle name="Обычный 3 10 3 2 3 2" xfId="21509"/>
    <cellStyle name="Обычный 3 10 3 2 3 3" xfId="21510"/>
    <cellStyle name="Обычный 3 10 3 2 3 4" xfId="21511"/>
    <cellStyle name="Обычный 3 10 3 2 3 5" xfId="21512"/>
    <cellStyle name="Обычный 3 10 3 2 3 6" xfId="21513"/>
    <cellStyle name="Обычный 3 10 3 2 3 7" xfId="21514"/>
    <cellStyle name="Обычный 3 10 3 2 3 8" xfId="21515"/>
    <cellStyle name="Обычный 3 10 3 2 4" xfId="21516"/>
    <cellStyle name="Обычный 3 10 3 2 4 2" xfId="21517"/>
    <cellStyle name="Обычный 3 10 3 2 4 3" xfId="21518"/>
    <cellStyle name="Обычный 3 10 3 2 4 4" xfId="21519"/>
    <cellStyle name="Обычный 3 10 3 2 4 5" xfId="21520"/>
    <cellStyle name="Обычный 3 10 3 2 4 6" xfId="21521"/>
    <cellStyle name="Обычный 3 10 3 2 4 7" xfId="21522"/>
    <cellStyle name="Обычный 3 10 3 2 4 8" xfId="21523"/>
    <cellStyle name="Обычный 3 10 3 2 5" xfId="21524"/>
    <cellStyle name="Обычный 3 10 3 2 5 2" xfId="21525"/>
    <cellStyle name="Обычный 3 10 3 2 5 3" xfId="21526"/>
    <cellStyle name="Обычный 3 10 3 2 5 4" xfId="21527"/>
    <cellStyle name="Обычный 3 10 3 2 5 5" xfId="21528"/>
    <cellStyle name="Обычный 3 10 3 2 5 6" xfId="21529"/>
    <cellStyle name="Обычный 3 10 3 2 5 7" xfId="21530"/>
    <cellStyle name="Обычный 3 10 3 2 5 8" xfId="21531"/>
    <cellStyle name="Обычный 3 10 3 2 6" xfId="21532"/>
    <cellStyle name="Обычный 3 10 3 2 6 2" xfId="21533"/>
    <cellStyle name="Обычный 3 10 3 2 6 3" xfId="21534"/>
    <cellStyle name="Обычный 3 10 3 2 6 4" xfId="21535"/>
    <cellStyle name="Обычный 3 10 3 2 6 5" xfId="21536"/>
    <cellStyle name="Обычный 3 10 3 2 6 6" xfId="21537"/>
    <cellStyle name="Обычный 3 10 3 2 6 7" xfId="21538"/>
    <cellStyle name="Обычный 3 10 3 2 6 8" xfId="21539"/>
    <cellStyle name="Обычный 3 10 3 2 7" xfId="21540"/>
    <cellStyle name="Обычный 3 10 3 2 7 2" xfId="21541"/>
    <cellStyle name="Обычный 3 10 3 2 7 3" xfId="21542"/>
    <cellStyle name="Обычный 3 10 3 2 7 4" xfId="21543"/>
    <cellStyle name="Обычный 3 10 3 2 7 5" xfId="21544"/>
    <cellStyle name="Обычный 3 10 3 2 7 6" xfId="21545"/>
    <cellStyle name="Обычный 3 10 3 2 7 7" xfId="21546"/>
    <cellStyle name="Обычный 3 10 3 2 7 8" xfId="21547"/>
    <cellStyle name="Обычный 3 10 3 2 8" xfId="21548"/>
    <cellStyle name="Обычный 3 10 3 2 8 2" xfId="21549"/>
    <cellStyle name="Обычный 3 10 3 2 8 3" xfId="21550"/>
    <cellStyle name="Обычный 3 10 3 2 8 4" xfId="21551"/>
    <cellStyle name="Обычный 3 10 3 2 8 5" xfId="21552"/>
    <cellStyle name="Обычный 3 10 3 2 8 6" xfId="21553"/>
    <cellStyle name="Обычный 3 10 3 2 8 7" xfId="21554"/>
    <cellStyle name="Обычный 3 10 3 2 8 8" xfId="21555"/>
    <cellStyle name="Обычный 3 10 3 2 9" xfId="21556"/>
    <cellStyle name="Обычный 3 10 3 20" xfId="21557"/>
    <cellStyle name="Обычный 3 10 3 21" xfId="21558"/>
    <cellStyle name="Обычный 3 10 3 22" xfId="21559"/>
    <cellStyle name="Обычный 3 10 3 3" xfId="21560"/>
    <cellStyle name="Обычный 3 10 3 3 10" xfId="21561"/>
    <cellStyle name="Обычный 3 10 3 3 11" xfId="21562"/>
    <cellStyle name="Обычный 3 10 3 3 12" xfId="21563"/>
    <cellStyle name="Обычный 3 10 3 3 13" xfId="21564"/>
    <cellStyle name="Обычный 3 10 3 3 14" xfId="21565"/>
    <cellStyle name="Обычный 3 10 3 3 15" xfId="21566"/>
    <cellStyle name="Обычный 3 10 3 3 16" xfId="21567"/>
    <cellStyle name="Обычный 3 10 3 3 17" xfId="21568"/>
    <cellStyle name="Обычный 3 10 3 3 18" xfId="21569"/>
    <cellStyle name="Обычный 3 10 3 3 2" xfId="21570"/>
    <cellStyle name="Обычный 3 10 3 3 2 2" xfId="21571"/>
    <cellStyle name="Обычный 3 10 3 3 2 3" xfId="21572"/>
    <cellStyle name="Обычный 3 10 3 3 2 4" xfId="21573"/>
    <cellStyle name="Обычный 3 10 3 3 2 5" xfId="21574"/>
    <cellStyle name="Обычный 3 10 3 3 2 6" xfId="21575"/>
    <cellStyle name="Обычный 3 10 3 3 2 7" xfId="21576"/>
    <cellStyle name="Обычный 3 10 3 3 2 8" xfId="21577"/>
    <cellStyle name="Обычный 3 10 3 3 3" xfId="21578"/>
    <cellStyle name="Обычный 3 10 3 3 3 2" xfId="21579"/>
    <cellStyle name="Обычный 3 10 3 3 3 3" xfId="21580"/>
    <cellStyle name="Обычный 3 10 3 3 3 4" xfId="21581"/>
    <cellStyle name="Обычный 3 10 3 3 3 5" xfId="21582"/>
    <cellStyle name="Обычный 3 10 3 3 3 6" xfId="21583"/>
    <cellStyle name="Обычный 3 10 3 3 3 7" xfId="21584"/>
    <cellStyle name="Обычный 3 10 3 3 3 8" xfId="21585"/>
    <cellStyle name="Обычный 3 10 3 3 4" xfId="21586"/>
    <cellStyle name="Обычный 3 10 3 3 4 2" xfId="21587"/>
    <cellStyle name="Обычный 3 10 3 3 4 3" xfId="21588"/>
    <cellStyle name="Обычный 3 10 3 3 4 4" xfId="21589"/>
    <cellStyle name="Обычный 3 10 3 3 4 5" xfId="21590"/>
    <cellStyle name="Обычный 3 10 3 3 4 6" xfId="21591"/>
    <cellStyle name="Обычный 3 10 3 3 4 7" xfId="21592"/>
    <cellStyle name="Обычный 3 10 3 3 4 8" xfId="21593"/>
    <cellStyle name="Обычный 3 10 3 3 5" xfId="21594"/>
    <cellStyle name="Обычный 3 10 3 3 5 2" xfId="21595"/>
    <cellStyle name="Обычный 3 10 3 3 5 3" xfId="21596"/>
    <cellStyle name="Обычный 3 10 3 3 5 4" xfId="21597"/>
    <cellStyle name="Обычный 3 10 3 3 5 5" xfId="21598"/>
    <cellStyle name="Обычный 3 10 3 3 5 6" xfId="21599"/>
    <cellStyle name="Обычный 3 10 3 3 5 7" xfId="21600"/>
    <cellStyle name="Обычный 3 10 3 3 5 8" xfId="21601"/>
    <cellStyle name="Обычный 3 10 3 3 6" xfId="21602"/>
    <cellStyle name="Обычный 3 10 3 3 6 2" xfId="21603"/>
    <cellStyle name="Обычный 3 10 3 3 6 3" xfId="21604"/>
    <cellStyle name="Обычный 3 10 3 3 6 4" xfId="21605"/>
    <cellStyle name="Обычный 3 10 3 3 6 5" xfId="21606"/>
    <cellStyle name="Обычный 3 10 3 3 6 6" xfId="21607"/>
    <cellStyle name="Обычный 3 10 3 3 6 7" xfId="21608"/>
    <cellStyle name="Обычный 3 10 3 3 6 8" xfId="21609"/>
    <cellStyle name="Обычный 3 10 3 3 7" xfId="21610"/>
    <cellStyle name="Обычный 3 10 3 3 7 2" xfId="21611"/>
    <cellStyle name="Обычный 3 10 3 3 7 3" xfId="21612"/>
    <cellStyle name="Обычный 3 10 3 3 7 4" xfId="21613"/>
    <cellStyle name="Обычный 3 10 3 3 7 5" xfId="21614"/>
    <cellStyle name="Обычный 3 10 3 3 7 6" xfId="21615"/>
    <cellStyle name="Обычный 3 10 3 3 7 7" xfId="21616"/>
    <cellStyle name="Обычный 3 10 3 3 7 8" xfId="21617"/>
    <cellStyle name="Обычный 3 10 3 3 8" xfId="21618"/>
    <cellStyle name="Обычный 3 10 3 3 8 2" xfId="21619"/>
    <cellStyle name="Обычный 3 10 3 3 8 3" xfId="21620"/>
    <cellStyle name="Обычный 3 10 3 3 8 4" xfId="21621"/>
    <cellStyle name="Обычный 3 10 3 3 8 5" xfId="21622"/>
    <cellStyle name="Обычный 3 10 3 3 8 6" xfId="21623"/>
    <cellStyle name="Обычный 3 10 3 3 8 7" xfId="21624"/>
    <cellStyle name="Обычный 3 10 3 3 8 8" xfId="21625"/>
    <cellStyle name="Обычный 3 10 3 3 9" xfId="21626"/>
    <cellStyle name="Обычный 3 10 3 4" xfId="21627"/>
    <cellStyle name="Обычный 3 10 3 4 2" xfId="21628"/>
    <cellStyle name="Обычный 3 10 3 4 3" xfId="21629"/>
    <cellStyle name="Обычный 3 10 3 4 4" xfId="21630"/>
    <cellStyle name="Обычный 3 10 3 4 5" xfId="21631"/>
    <cellStyle name="Обычный 3 10 3 4 6" xfId="21632"/>
    <cellStyle name="Обычный 3 10 3 4 7" xfId="21633"/>
    <cellStyle name="Обычный 3 10 3 4 8" xfId="21634"/>
    <cellStyle name="Обычный 3 10 3 5" xfId="21635"/>
    <cellStyle name="Обычный 3 10 3 5 2" xfId="21636"/>
    <cellStyle name="Обычный 3 10 3 5 3" xfId="21637"/>
    <cellStyle name="Обычный 3 10 3 5 4" xfId="21638"/>
    <cellStyle name="Обычный 3 10 3 5 5" xfId="21639"/>
    <cellStyle name="Обычный 3 10 3 5 6" xfId="21640"/>
    <cellStyle name="Обычный 3 10 3 5 7" xfId="21641"/>
    <cellStyle name="Обычный 3 10 3 5 8" xfId="21642"/>
    <cellStyle name="Обычный 3 10 3 6" xfId="21643"/>
    <cellStyle name="Обычный 3 10 3 6 2" xfId="21644"/>
    <cellStyle name="Обычный 3 10 3 6 3" xfId="21645"/>
    <cellStyle name="Обычный 3 10 3 6 4" xfId="21646"/>
    <cellStyle name="Обычный 3 10 3 6 5" xfId="21647"/>
    <cellStyle name="Обычный 3 10 3 6 6" xfId="21648"/>
    <cellStyle name="Обычный 3 10 3 6 7" xfId="21649"/>
    <cellStyle name="Обычный 3 10 3 6 8" xfId="21650"/>
    <cellStyle name="Обычный 3 10 3 7" xfId="21651"/>
    <cellStyle name="Обычный 3 10 3 7 2" xfId="21652"/>
    <cellStyle name="Обычный 3 10 3 7 3" xfId="21653"/>
    <cellStyle name="Обычный 3 10 3 7 4" xfId="21654"/>
    <cellStyle name="Обычный 3 10 3 7 5" xfId="21655"/>
    <cellStyle name="Обычный 3 10 3 7 6" xfId="21656"/>
    <cellStyle name="Обычный 3 10 3 7 7" xfId="21657"/>
    <cellStyle name="Обычный 3 10 3 7 8" xfId="21658"/>
    <cellStyle name="Обычный 3 10 3 8" xfId="21659"/>
    <cellStyle name="Обычный 3 10 3 8 2" xfId="21660"/>
    <cellStyle name="Обычный 3 10 3 8 3" xfId="21661"/>
    <cellStyle name="Обычный 3 10 3 8 4" xfId="21662"/>
    <cellStyle name="Обычный 3 10 3 8 5" xfId="21663"/>
    <cellStyle name="Обычный 3 10 3 8 6" xfId="21664"/>
    <cellStyle name="Обычный 3 10 3 8 7" xfId="21665"/>
    <cellStyle name="Обычный 3 10 3 8 8" xfId="21666"/>
    <cellStyle name="Обычный 3 10 3 9" xfId="21667"/>
    <cellStyle name="Обычный 3 10 3 9 2" xfId="21668"/>
    <cellStyle name="Обычный 3 10 3 9 3" xfId="21669"/>
    <cellStyle name="Обычный 3 10 3 9 4" xfId="21670"/>
    <cellStyle name="Обычный 3 10 3 9 5" xfId="21671"/>
    <cellStyle name="Обычный 3 10 3 9 6" xfId="21672"/>
    <cellStyle name="Обычный 3 10 3 9 7" xfId="21673"/>
    <cellStyle name="Обычный 3 10 3 9 8" xfId="21674"/>
    <cellStyle name="Обычный 3 10 4" xfId="21675"/>
    <cellStyle name="Обычный 3 10 4 10" xfId="21676"/>
    <cellStyle name="Обычный 3 10 4 11" xfId="21677"/>
    <cellStyle name="Обычный 3 10 4 12" xfId="21678"/>
    <cellStyle name="Обычный 3 10 4 13" xfId="21679"/>
    <cellStyle name="Обычный 3 10 4 14" xfId="21680"/>
    <cellStyle name="Обычный 3 10 4 15" xfId="21681"/>
    <cellStyle name="Обычный 3 10 4 16" xfId="21682"/>
    <cellStyle name="Обычный 3 10 4 17" xfId="21683"/>
    <cellStyle name="Обычный 3 10 4 18" xfId="21684"/>
    <cellStyle name="Обычный 3 10 4 2" xfId="21685"/>
    <cellStyle name="Обычный 3 10 4 2 2" xfId="21686"/>
    <cellStyle name="Обычный 3 10 4 2 3" xfId="21687"/>
    <cellStyle name="Обычный 3 10 4 2 4" xfId="21688"/>
    <cellStyle name="Обычный 3 10 4 2 5" xfId="21689"/>
    <cellStyle name="Обычный 3 10 4 2 6" xfId="21690"/>
    <cellStyle name="Обычный 3 10 4 2 7" xfId="21691"/>
    <cellStyle name="Обычный 3 10 4 2 8" xfId="21692"/>
    <cellStyle name="Обычный 3 10 4 3" xfId="21693"/>
    <cellStyle name="Обычный 3 10 4 3 2" xfId="21694"/>
    <cellStyle name="Обычный 3 10 4 3 3" xfId="21695"/>
    <cellStyle name="Обычный 3 10 4 3 4" xfId="21696"/>
    <cellStyle name="Обычный 3 10 4 3 5" xfId="21697"/>
    <cellStyle name="Обычный 3 10 4 3 6" xfId="21698"/>
    <cellStyle name="Обычный 3 10 4 3 7" xfId="21699"/>
    <cellStyle name="Обычный 3 10 4 3 8" xfId="21700"/>
    <cellStyle name="Обычный 3 10 4 4" xfId="21701"/>
    <cellStyle name="Обычный 3 10 4 4 2" xfId="21702"/>
    <cellStyle name="Обычный 3 10 4 4 3" xfId="21703"/>
    <cellStyle name="Обычный 3 10 4 4 4" xfId="21704"/>
    <cellStyle name="Обычный 3 10 4 4 5" xfId="21705"/>
    <cellStyle name="Обычный 3 10 4 4 6" xfId="21706"/>
    <cellStyle name="Обычный 3 10 4 4 7" xfId="21707"/>
    <cellStyle name="Обычный 3 10 4 4 8" xfId="21708"/>
    <cellStyle name="Обычный 3 10 4 5" xfId="21709"/>
    <cellStyle name="Обычный 3 10 4 5 2" xfId="21710"/>
    <cellStyle name="Обычный 3 10 4 5 3" xfId="21711"/>
    <cellStyle name="Обычный 3 10 4 5 4" xfId="21712"/>
    <cellStyle name="Обычный 3 10 4 5 5" xfId="21713"/>
    <cellStyle name="Обычный 3 10 4 5 6" xfId="21714"/>
    <cellStyle name="Обычный 3 10 4 5 7" xfId="21715"/>
    <cellStyle name="Обычный 3 10 4 5 8" xfId="21716"/>
    <cellStyle name="Обычный 3 10 4 6" xfId="21717"/>
    <cellStyle name="Обычный 3 10 4 6 2" xfId="21718"/>
    <cellStyle name="Обычный 3 10 4 6 3" xfId="21719"/>
    <cellStyle name="Обычный 3 10 4 6 4" xfId="21720"/>
    <cellStyle name="Обычный 3 10 4 6 5" xfId="21721"/>
    <cellStyle name="Обычный 3 10 4 6 6" xfId="21722"/>
    <cellStyle name="Обычный 3 10 4 6 7" xfId="21723"/>
    <cellStyle name="Обычный 3 10 4 6 8" xfId="21724"/>
    <cellStyle name="Обычный 3 10 4 7" xfId="21725"/>
    <cellStyle name="Обычный 3 10 4 7 2" xfId="21726"/>
    <cellStyle name="Обычный 3 10 4 7 3" xfId="21727"/>
    <cellStyle name="Обычный 3 10 4 7 4" xfId="21728"/>
    <cellStyle name="Обычный 3 10 4 7 5" xfId="21729"/>
    <cellStyle name="Обычный 3 10 4 7 6" xfId="21730"/>
    <cellStyle name="Обычный 3 10 4 7 7" xfId="21731"/>
    <cellStyle name="Обычный 3 10 4 7 8" xfId="21732"/>
    <cellStyle name="Обычный 3 10 4 8" xfId="21733"/>
    <cellStyle name="Обычный 3 10 4 8 2" xfId="21734"/>
    <cellStyle name="Обычный 3 10 4 8 3" xfId="21735"/>
    <cellStyle name="Обычный 3 10 4 8 4" xfId="21736"/>
    <cellStyle name="Обычный 3 10 4 8 5" xfId="21737"/>
    <cellStyle name="Обычный 3 10 4 8 6" xfId="21738"/>
    <cellStyle name="Обычный 3 10 4 8 7" xfId="21739"/>
    <cellStyle name="Обычный 3 10 4 8 8" xfId="21740"/>
    <cellStyle name="Обычный 3 10 4 9" xfId="21741"/>
    <cellStyle name="Обычный 3 10 5" xfId="21742"/>
    <cellStyle name="Обычный 3 10 5 10" xfId="21743"/>
    <cellStyle name="Обычный 3 10 5 11" xfId="21744"/>
    <cellStyle name="Обычный 3 10 5 12" xfId="21745"/>
    <cellStyle name="Обычный 3 10 5 13" xfId="21746"/>
    <cellStyle name="Обычный 3 10 5 14" xfId="21747"/>
    <cellStyle name="Обычный 3 10 5 15" xfId="21748"/>
    <cellStyle name="Обычный 3 10 5 16" xfId="21749"/>
    <cellStyle name="Обычный 3 10 5 17" xfId="21750"/>
    <cellStyle name="Обычный 3 10 5 18" xfId="21751"/>
    <cellStyle name="Обычный 3 10 5 2" xfId="21752"/>
    <cellStyle name="Обычный 3 10 5 2 2" xfId="21753"/>
    <cellStyle name="Обычный 3 10 5 2 3" xfId="21754"/>
    <cellStyle name="Обычный 3 10 5 2 4" xfId="21755"/>
    <cellStyle name="Обычный 3 10 5 2 5" xfId="21756"/>
    <cellStyle name="Обычный 3 10 5 2 6" xfId="21757"/>
    <cellStyle name="Обычный 3 10 5 2 7" xfId="21758"/>
    <cellStyle name="Обычный 3 10 5 2 8" xfId="21759"/>
    <cellStyle name="Обычный 3 10 5 3" xfId="21760"/>
    <cellStyle name="Обычный 3 10 5 3 2" xfId="21761"/>
    <cellStyle name="Обычный 3 10 5 3 3" xfId="21762"/>
    <cellStyle name="Обычный 3 10 5 3 4" xfId="21763"/>
    <cellStyle name="Обычный 3 10 5 3 5" xfId="21764"/>
    <cellStyle name="Обычный 3 10 5 3 6" xfId="21765"/>
    <cellStyle name="Обычный 3 10 5 3 7" xfId="21766"/>
    <cellStyle name="Обычный 3 10 5 3 8" xfId="21767"/>
    <cellStyle name="Обычный 3 10 5 4" xfId="21768"/>
    <cellStyle name="Обычный 3 10 5 4 2" xfId="21769"/>
    <cellStyle name="Обычный 3 10 5 4 3" xfId="21770"/>
    <cellStyle name="Обычный 3 10 5 4 4" xfId="21771"/>
    <cellStyle name="Обычный 3 10 5 4 5" xfId="21772"/>
    <cellStyle name="Обычный 3 10 5 4 6" xfId="21773"/>
    <cellStyle name="Обычный 3 10 5 4 7" xfId="21774"/>
    <cellStyle name="Обычный 3 10 5 4 8" xfId="21775"/>
    <cellStyle name="Обычный 3 10 5 5" xfId="21776"/>
    <cellStyle name="Обычный 3 10 5 5 2" xfId="21777"/>
    <cellStyle name="Обычный 3 10 5 5 3" xfId="21778"/>
    <cellStyle name="Обычный 3 10 5 5 4" xfId="21779"/>
    <cellStyle name="Обычный 3 10 5 5 5" xfId="21780"/>
    <cellStyle name="Обычный 3 10 5 5 6" xfId="21781"/>
    <cellStyle name="Обычный 3 10 5 5 7" xfId="21782"/>
    <cellStyle name="Обычный 3 10 5 5 8" xfId="21783"/>
    <cellStyle name="Обычный 3 10 5 6" xfId="21784"/>
    <cellStyle name="Обычный 3 10 5 6 2" xfId="21785"/>
    <cellStyle name="Обычный 3 10 5 6 3" xfId="21786"/>
    <cellStyle name="Обычный 3 10 5 6 4" xfId="21787"/>
    <cellStyle name="Обычный 3 10 5 6 5" xfId="21788"/>
    <cellStyle name="Обычный 3 10 5 6 6" xfId="21789"/>
    <cellStyle name="Обычный 3 10 5 6 7" xfId="21790"/>
    <cellStyle name="Обычный 3 10 5 6 8" xfId="21791"/>
    <cellStyle name="Обычный 3 10 5 7" xfId="21792"/>
    <cellStyle name="Обычный 3 10 5 7 2" xfId="21793"/>
    <cellStyle name="Обычный 3 10 5 7 3" xfId="21794"/>
    <cellStyle name="Обычный 3 10 5 7 4" xfId="21795"/>
    <cellStyle name="Обычный 3 10 5 7 5" xfId="21796"/>
    <cellStyle name="Обычный 3 10 5 7 6" xfId="21797"/>
    <cellStyle name="Обычный 3 10 5 7 7" xfId="21798"/>
    <cellStyle name="Обычный 3 10 5 7 8" xfId="21799"/>
    <cellStyle name="Обычный 3 10 5 8" xfId="21800"/>
    <cellStyle name="Обычный 3 10 5 8 2" xfId="21801"/>
    <cellStyle name="Обычный 3 10 5 8 3" xfId="21802"/>
    <cellStyle name="Обычный 3 10 5 8 4" xfId="21803"/>
    <cellStyle name="Обычный 3 10 5 8 5" xfId="21804"/>
    <cellStyle name="Обычный 3 10 5 8 6" xfId="21805"/>
    <cellStyle name="Обычный 3 10 5 8 7" xfId="21806"/>
    <cellStyle name="Обычный 3 10 5 8 8" xfId="21807"/>
    <cellStyle name="Обычный 3 10 5 9" xfId="21808"/>
    <cellStyle name="Обычный 3 10 6" xfId="21809"/>
    <cellStyle name="Обычный 3 10 6 2" xfId="21810"/>
    <cellStyle name="Обычный 3 10 6 3" xfId="21811"/>
    <cellStyle name="Обычный 3 10 6 4" xfId="21812"/>
    <cellStyle name="Обычный 3 10 6 5" xfId="21813"/>
    <cellStyle name="Обычный 3 10 6 6" xfId="21814"/>
    <cellStyle name="Обычный 3 10 6 7" xfId="21815"/>
    <cellStyle name="Обычный 3 10 6 8" xfId="21816"/>
    <cellStyle name="Обычный 3 10 7" xfId="21817"/>
    <cellStyle name="Обычный 3 10 7 2" xfId="21818"/>
    <cellStyle name="Обычный 3 10 7 3" xfId="21819"/>
    <cellStyle name="Обычный 3 10 7 4" xfId="21820"/>
    <cellStyle name="Обычный 3 10 7 5" xfId="21821"/>
    <cellStyle name="Обычный 3 10 7 6" xfId="21822"/>
    <cellStyle name="Обычный 3 10 7 7" xfId="21823"/>
    <cellStyle name="Обычный 3 10 7 8" xfId="21824"/>
    <cellStyle name="Обычный 3 10 8" xfId="21825"/>
    <cellStyle name="Обычный 3 10 8 2" xfId="21826"/>
    <cellStyle name="Обычный 3 10 8 3" xfId="21827"/>
    <cellStyle name="Обычный 3 10 8 4" xfId="21828"/>
    <cellStyle name="Обычный 3 10 8 5" xfId="21829"/>
    <cellStyle name="Обычный 3 10 8 6" xfId="21830"/>
    <cellStyle name="Обычный 3 10 8 7" xfId="21831"/>
    <cellStyle name="Обычный 3 10 8 8" xfId="21832"/>
    <cellStyle name="Обычный 3 10 9" xfId="21833"/>
    <cellStyle name="Обычный 3 10 9 2" xfId="21834"/>
    <cellStyle name="Обычный 3 10 9 3" xfId="21835"/>
    <cellStyle name="Обычный 3 10 9 4" xfId="21836"/>
    <cellStyle name="Обычный 3 10 9 5" xfId="21837"/>
    <cellStyle name="Обычный 3 10 9 6" xfId="21838"/>
    <cellStyle name="Обычный 3 10 9 7" xfId="21839"/>
    <cellStyle name="Обычный 3 10 9 8" xfId="21840"/>
    <cellStyle name="Обычный 3 11" xfId="21841"/>
    <cellStyle name="Обычный 3 11 10" xfId="21842"/>
    <cellStyle name="Обычный 3 11 10 2" xfId="21843"/>
    <cellStyle name="Обычный 3 11 10 3" xfId="21844"/>
    <cellStyle name="Обычный 3 11 10 4" xfId="21845"/>
    <cellStyle name="Обычный 3 11 10 5" xfId="21846"/>
    <cellStyle name="Обычный 3 11 10 6" xfId="21847"/>
    <cellStyle name="Обычный 3 11 10 7" xfId="21848"/>
    <cellStyle name="Обычный 3 11 10 8" xfId="21849"/>
    <cellStyle name="Обычный 3 11 11" xfId="21850"/>
    <cellStyle name="Обычный 3 11 11 2" xfId="21851"/>
    <cellStyle name="Обычный 3 11 11 3" xfId="21852"/>
    <cellStyle name="Обычный 3 11 11 4" xfId="21853"/>
    <cellStyle name="Обычный 3 11 11 5" xfId="21854"/>
    <cellStyle name="Обычный 3 11 11 6" xfId="21855"/>
    <cellStyle name="Обычный 3 11 11 7" xfId="21856"/>
    <cellStyle name="Обычный 3 11 11 8" xfId="21857"/>
    <cellStyle name="Обычный 3 11 12" xfId="21858"/>
    <cellStyle name="Обычный 3 11 13" xfId="21859"/>
    <cellStyle name="Обычный 3 11 14" xfId="21860"/>
    <cellStyle name="Обычный 3 11 15" xfId="21861"/>
    <cellStyle name="Обычный 3 11 16" xfId="21862"/>
    <cellStyle name="Обычный 3 11 17" xfId="21863"/>
    <cellStyle name="Обычный 3 11 18" xfId="21864"/>
    <cellStyle name="Обычный 3 11 19" xfId="21865"/>
    <cellStyle name="Обычный 3 11 2" xfId="21866"/>
    <cellStyle name="Обычный 3 11 2 10" xfId="21867"/>
    <cellStyle name="Обычный 3 11 2 10 2" xfId="21868"/>
    <cellStyle name="Обычный 3 11 2 10 3" xfId="21869"/>
    <cellStyle name="Обычный 3 11 2 10 4" xfId="21870"/>
    <cellStyle name="Обычный 3 11 2 10 5" xfId="21871"/>
    <cellStyle name="Обычный 3 11 2 10 6" xfId="21872"/>
    <cellStyle name="Обычный 3 11 2 10 7" xfId="21873"/>
    <cellStyle name="Обычный 3 11 2 10 8" xfId="21874"/>
    <cellStyle name="Обычный 3 11 2 11" xfId="21875"/>
    <cellStyle name="Обычный 3 11 2 12" xfId="21876"/>
    <cellStyle name="Обычный 3 11 2 13" xfId="21877"/>
    <cellStyle name="Обычный 3 11 2 14" xfId="21878"/>
    <cellStyle name="Обычный 3 11 2 15" xfId="21879"/>
    <cellStyle name="Обычный 3 11 2 16" xfId="21880"/>
    <cellStyle name="Обычный 3 11 2 17" xfId="21881"/>
    <cellStyle name="Обычный 3 11 2 18" xfId="21882"/>
    <cellStyle name="Обычный 3 11 2 19" xfId="21883"/>
    <cellStyle name="Обычный 3 11 2 2" xfId="21884"/>
    <cellStyle name="Обычный 3 11 2 2 10" xfId="21885"/>
    <cellStyle name="Обычный 3 11 2 2 11" xfId="21886"/>
    <cellStyle name="Обычный 3 11 2 2 12" xfId="21887"/>
    <cellStyle name="Обычный 3 11 2 2 13" xfId="21888"/>
    <cellStyle name="Обычный 3 11 2 2 14" xfId="21889"/>
    <cellStyle name="Обычный 3 11 2 2 15" xfId="21890"/>
    <cellStyle name="Обычный 3 11 2 2 16" xfId="21891"/>
    <cellStyle name="Обычный 3 11 2 2 17" xfId="21892"/>
    <cellStyle name="Обычный 3 11 2 2 18" xfId="21893"/>
    <cellStyle name="Обычный 3 11 2 2 2" xfId="21894"/>
    <cellStyle name="Обычный 3 11 2 2 2 2" xfId="21895"/>
    <cellStyle name="Обычный 3 11 2 2 2 3" xfId="21896"/>
    <cellStyle name="Обычный 3 11 2 2 2 4" xfId="21897"/>
    <cellStyle name="Обычный 3 11 2 2 2 5" xfId="21898"/>
    <cellStyle name="Обычный 3 11 2 2 2 6" xfId="21899"/>
    <cellStyle name="Обычный 3 11 2 2 2 7" xfId="21900"/>
    <cellStyle name="Обычный 3 11 2 2 2 8" xfId="21901"/>
    <cellStyle name="Обычный 3 11 2 2 3" xfId="21902"/>
    <cellStyle name="Обычный 3 11 2 2 3 2" xfId="21903"/>
    <cellStyle name="Обычный 3 11 2 2 3 3" xfId="21904"/>
    <cellStyle name="Обычный 3 11 2 2 3 4" xfId="21905"/>
    <cellStyle name="Обычный 3 11 2 2 3 5" xfId="21906"/>
    <cellStyle name="Обычный 3 11 2 2 3 6" xfId="21907"/>
    <cellStyle name="Обычный 3 11 2 2 3 7" xfId="21908"/>
    <cellStyle name="Обычный 3 11 2 2 3 8" xfId="21909"/>
    <cellStyle name="Обычный 3 11 2 2 4" xfId="21910"/>
    <cellStyle name="Обычный 3 11 2 2 4 2" xfId="21911"/>
    <cellStyle name="Обычный 3 11 2 2 4 3" xfId="21912"/>
    <cellStyle name="Обычный 3 11 2 2 4 4" xfId="21913"/>
    <cellStyle name="Обычный 3 11 2 2 4 5" xfId="21914"/>
    <cellStyle name="Обычный 3 11 2 2 4 6" xfId="21915"/>
    <cellStyle name="Обычный 3 11 2 2 4 7" xfId="21916"/>
    <cellStyle name="Обычный 3 11 2 2 4 8" xfId="21917"/>
    <cellStyle name="Обычный 3 11 2 2 5" xfId="21918"/>
    <cellStyle name="Обычный 3 11 2 2 5 2" xfId="21919"/>
    <cellStyle name="Обычный 3 11 2 2 5 3" xfId="21920"/>
    <cellStyle name="Обычный 3 11 2 2 5 4" xfId="21921"/>
    <cellStyle name="Обычный 3 11 2 2 5 5" xfId="21922"/>
    <cellStyle name="Обычный 3 11 2 2 5 6" xfId="21923"/>
    <cellStyle name="Обычный 3 11 2 2 5 7" xfId="21924"/>
    <cellStyle name="Обычный 3 11 2 2 5 8" xfId="21925"/>
    <cellStyle name="Обычный 3 11 2 2 6" xfId="21926"/>
    <cellStyle name="Обычный 3 11 2 2 6 2" xfId="21927"/>
    <cellStyle name="Обычный 3 11 2 2 6 3" xfId="21928"/>
    <cellStyle name="Обычный 3 11 2 2 6 4" xfId="21929"/>
    <cellStyle name="Обычный 3 11 2 2 6 5" xfId="21930"/>
    <cellStyle name="Обычный 3 11 2 2 6 6" xfId="21931"/>
    <cellStyle name="Обычный 3 11 2 2 6 7" xfId="21932"/>
    <cellStyle name="Обычный 3 11 2 2 6 8" xfId="21933"/>
    <cellStyle name="Обычный 3 11 2 2 7" xfId="21934"/>
    <cellStyle name="Обычный 3 11 2 2 7 2" xfId="21935"/>
    <cellStyle name="Обычный 3 11 2 2 7 3" xfId="21936"/>
    <cellStyle name="Обычный 3 11 2 2 7 4" xfId="21937"/>
    <cellStyle name="Обычный 3 11 2 2 7 5" xfId="21938"/>
    <cellStyle name="Обычный 3 11 2 2 7 6" xfId="21939"/>
    <cellStyle name="Обычный 3 11 2 2 7 7" xfId="21940"/>
    <cellStyle name="Обычный 3 11 2 2 7 8" xfId="21941"/>
    <cellStyle name="Обычный 3 11 2 2 8" xfId="21942"/>
    <cellStyle name="Обычный 3 11 2 2 8 2" xfId="21943"/>
    <cellStyle name="Обычный 3 11 2 2 8 3" xfId="21944"/>
    <cellStyle name="Обычный 3 11 2 2 8 4" xfId="21945"/>
    <cellStyle name="Обычный 3 11 2 2 8 5" xfId="21946"/>
    <cellStyle name="Обычный 3 11 2 2 8 6" xfId="21947"/>
    <cellStyle name="Обычный 3 11 2 2 8 7" xfId="21948"/>
    <cellStyle name="Обычный 3 11 2 2 8 8" xfId="21949"/>
    <cellStyle name="Обычный 3 11 2 2 9" xfId="21950"/>
    <cellStyle name="Обычный 3 11 2 20" xfId="21951"/>
    <cellStyle name="Обычный 3 11 2 21" xfId="21952"/>
    <cellStyle name="Обычный 3 11 2 22" xfId="21953"/>
    <cellStyle name="Обычный 3 11 2 3" xfId="21954"/>
    <cellStyle name="Обычный 3 11 2 3 10" xfId="21955"/>
    <cellStyle name="Обычный 3 11 2 3 11" xfId="21956"/>
    <cellStyle name="Обычный 3 11 2 3 12" xfId="21957"/>
    <cellStyle name="Обычный 3 11 2 3 13" xfId="21958"/>
    <cellStyle name="Обычный 3 11 2 3 14" xfId="21959"/>
    <cellStyle name="Обычный 3 11 2 3 15" xfId="21960"/>
    <cellStyle name="Обычный 3 11 2 3 16" xfId="21961"/>
    <cellStyle name="Обычный 3 11 2 3 17" xfId="21962"/>
    <cellStyle name="Обычный 3 11 2 3 18" xfId="21963"/>
    <cellStyle name="Обычный 3 11 2 3 2" xfId="21964"/>
    <cellStyle name="Обычный 3 11 2 3 2 2" xfId="21965"/>
    <cellStyle name="Обычный 3 11 2 3 2 3" xfId="21966"/>
    <cellStyle name="Обычный 3 11 2 3 2 4" xfId="21967"/>
    <cellStyle name="Обычный 3 11 2 3 2 5" xfId="21968"/>
    <cellStyle name="Обычный 3 11 2 3 2 6" xfId="21969"/>
    <cellStyle name="Обычный 3 11 2 3 2 7" xfId="21970"/>
    <cellStyle name="Обычный 3 11 2 3 2 8" xfId="21971"/>
    <cellStyle name="Обычный 3 11 2 3 3" xfId="21972"/>
    <cellStyle name="Обычный 3 11 2 3 3 2" xfId="21973"/>
    <cellStyle name="Обычный 3 11 2 3 3 3" xfId="21974"/>
    <cellStyle name="Обычный 3 11 2 3 3 4" xfId="21975"/>
    <cellStyle name="Обычный 3 11 2 3 3 5" xfId="21976"/>
    <cellStyle name="Обычный 3 11 2 3 3 6" xfId="21977"/>
    <cellStyle name="Обычный 3 11 2 3 3 7" xfId="21978"/>
    <cellStyle name="Обычный 3 11 2 3 3 8" xfId="21979"/>
    <cellStyle name="Обычный 3 11 2 3 4" xfId="21980"/>
    <cellStyle name="Обычный 3 11 2 3 4 2" xfId="21981"/>
    <cellStyle name="Обычный 3 11 2 3 4 3" xfId="21982"/>
    <cellStyle name="Обычный 3 11 2 3 4 4" xfId="21983"/>
    <cellStyle name="Обычный 3 11 2 3 4 5" xfId="21984"/>
    <cellStyle name="Обычный 3 11 2 3 4 6" xfId="21985"/>
    <cellStyle name="Обычный 3 11 2 3 4 7" xfId="21986"/>
    <cellStyle name="Обычный 3 11 2 3 4 8" xfId="21987"/>
    <cellStyle name="Обычный 3 11 2 3 5" xfId="21988"/>
    <cellStyle name="Обычный 3 11 2 3 5 2" xfId="21989"/>
    <cellStyle name="Обычный 3 11 2 3 5 3" xfId="21990"/>
    <cellStyle name="Обычный 3 11 2 3 5 4" xfId="21991"/>
    <cellStyle name="Обычный 3 11 2 3 5 5" xfId="21992"/>
    <cellStyle name="Обычный 3 11 2 3 5 6" xfId="21993"/>
    <cellStyle name="Обычный 3 11 2 3 5 7" xfId="21994"/>
    <cellStyle name="Обычный 3 11 2 3 5 8" xfId="21995"/>
    <cellStyle name="Обычный 3 11 2 3 6" xfId="21996"/>
    <cellStyle name="Обычный 3 11 2 3 6 2" xfId="21997"/>
    <cellStyle name="Обычный 3 11 2 3 6 3" xfId="21998"/>
    <cellStyle name="Обычный 3 11 2 3 6 4" xfId="21999"/>
    <cellStyle name="Обычный 3 11 2 3 6 5" xfId="22000"/>
    <cellStyle name="Обычный 3 11 2 3 6 6" xfId="22001"/>
    <cellStyle name="Обычный 3 11 2 3 6 7" xfId="22002"/>
    <cellStyle name="Обычный 3 11 2 3 6 8" xfId="22003"/>
    <cellStyle name="Обычный 3 11 2 3 7" xfId="22004"/>
    <cellStyle name="Обычный 3 11 2 3 7 2" xfId="22005"/>
    <cellStyle name="Обычный 3 11 2 3 7 3" xfId="22006"/>
    <cellStyle name="Обычный 3 11 2 3 7 4" xfId="22007"/>
    <cellStyle name="Обычный 3 11 2 3 7 5" xfId="22008"/>
    <cellStyle name="Обычный 3 11 2 3 7 6" xfId="22009"/>
    <cellStyle name="Обычный 3 11 2 3 7 7" xfId="22010"/>
    <cellStyle name="Обычный 3 11 2 3 7 8" xfId="22011"/>
    <cellStyle name="Обычный 3 11 2 3 8" xfId="22012"/>
    <cellStyle name="Обычный 3 11 2 3 8 2" xfId="22013"/>
    <cellStyle name="Обычный 3 11 2 3 8 3" xfId="22014"/>
    <cellStyle name="Обычный 3 11 2 3 8 4" xfId="22015"/>
    <cellStyle name="Обычный 3 11 2 3 8 5" xfId="22016"/>
    <cellStyle name="Обычный 3 11 2 3 8 6" xfId="22017"/>
    <cellStyle name="Обычный 3 11 2 3 8 7" xfId="22018"/>
    <cellStyle name="Обычный 3 11 2 3 8 8" xfId="22019"/>
    <cellStyle name="Обычный 3 11 2 3 9" xfId="22020"/>
    <cellStyle name="Обычный 3 11 2 4" xfId="22021"/>
    <cellStyle name="Обычный 3 11 2 4 2" xfId="22022"/>
    <cellStyle name="Обычный 3 11 2 4 3" xfId="22023"/>
    <cellStyle name="Обычный 3 11 2 4 4" xfId="22024"/>
    <cellStyle name="Обычный 3 11 2 4 5" xfId="22025"/>
    <cellStyle name="Обычный 3 11 2 4 6" xfId="22026"/>
    <cellStyle name="Обычный 3 11 2 4 7" xfId="22027"/>
    <cellStyle name="Обычный 3 11 2 4 8" xfId="22028"/>
    <cellStyle name="Обычный 3 11 2 5" xfId="22029"/>
    <cellStyle name="Обычный 3 11 2 5 2" xfId="22030"/>
    <cellStyle name="Обычный 3 11 2 5 3" xfId="22031"/>
    <cellStyle name="Обычный 3 11 2 5 4" xfId="22032"/>
    <cellStyle name="Обычный 3 11 2 5 5" xfId="22033"/>
    <cellStyle name="Обычный 3 11 2 5 6" xfId="22034"/>
    <cellStyle name="Обычный 3 11 2 5 7" xfId="22035"/>
    <cellStyle name="Обычный 3 11 2 5 8" xfId="22036"/>
    <cellStyle name="Обычный 3 11 2 6" xfId="22037"/>
    <cellStyle name="Обычный 3 11 2 6 2" xfId="22038"/>
    <cellStyle name="Обычный 3 11 2 6 3" xfId="22039"/>
    <cellStyle name="Обычный 3 11 2 6 4" xfId="22040"/>
    <cellStyle name="Обычный 3 11 2 6 5" xfId="22041"/>
    <cellStyle name="Обычный 3 11 2 6 6" xfId="22042"/>
    <cellStyle name="Обычный 3 11 2 6 7" xfId="22043"/>
    <cellStyle name="Обычный 3 11 2 6 8" xfId="22044"/>
    <cellStyle name="Обычный 3 11 2 7" xfId="22045"/>
    <cellStyle name="Обычный 3 11 2 7 2" xfId="22046"/>
    <cellStyle name="Обычный 3 11 2 7 3" xfId="22047"/>
    <cellStyle name="Обычный 3 11 2 7 4" xfId="22048"/>
    <cellStyle name="Обычный 3 11 2 7 5" xfId="22049"/>
    <cellStyle name="Обычный 3 11 2 7 6" xfId="22050"/>
    <cellStyle name="Обычный 3 11 2 7 7" xfId="22051"/>
    <cellStyle name="Обычный 3 11 2 7 8" xfId="22052"/>
    <cellStyle name="Обычный 3 11 2 8" xfId="22053"/>
    <cellStyle name="Обычный 3 11 2 8 2" xfId="22054"/>
    <cellStyle name="Обычный 3 11 2 8 3" xfId="22055"/>
    <cellStyle name="Обычный 3 11 2 8 4" xfId="22056"/>
    <cellStyle name="Обычный 3 11 2 8 5" xfId="22057"/>
    <cellStyle name="Обычный 3 11 2 8 6" xfId="22058"/>
    <cellStyle name="Обычный 3 11 2 8 7" xfId="22059"/>
    <cellStyle name="Обычный 3 11 2 8 8" xfId="22060"/>
    <cellStyle name="Обычный 3 11 2 9" xfId="22061"/>
    <cellStyle name="Обычный 3 11 2 9 2" xfId="22062"/>
    <cellStyle name="Обычный 3 11 2 9 3" xfId="22063"/>
    <cellStyle name="Обычный 3 11 2 9 4" xfId="22064"/>
    <cellStyle name="Обычный 3 11 2 9 5" xfId="22065"/>
    <cellStyle name="Обычный 3 11 2 9 6" xfId="22066"/>
    <cellStyle name="Обычный 3 11 2 9 7" xfId="22067"/>
    <cellStyle name="Обычный 3 11 2 9 8" xfId="22068"/>
    <cellStyle name="Обычный 3 11 20" xfId="22069"/>
    <cellStyle name="Обычный 3 11 21" xfId="22070"/>
    <cellStyle name="Обычный 3 11 22" xfId="22071"/>
    <cellStyle name="Обычный 3 11 23" xfId="22072"/>
    <cellStyle name="Обычный 3 11 3" xfId="22073"/>
    <cellStyle name="Обычный 3 11 3 10" xfId="22074"/>
    <cellStyle name="Обычный 3 11 3 11" xfId="22075"/>
    <cellStyle name="Обычный 3 11 3 12" xfId="22076"/>
    <cellStyle name="Обычный 3 11 3 13" xfId="22077"/>
    <cellStyle name="Обычный 3 11 3 14" xfId="22078"/>
    <cellStyle name="Обычный 3 11 3 15" xfId="22079"/>
    <cellStyle name="Обычный 3 11 3 16" xfId="22080"/>
    <cellStyle name="Обычный 3 11 3 17" xfId="22081"/>
    <cellStyle name="Обычный 3 11 3 18" xfId="22082"/>
    <cellStyle name="Обычный 3 11 3 2" xfId="22083"/>
    <cellStyle name="Обычный 3 11 3 2 2" xfId="22084"/>
    <cellStyle name="Обычный 3 11 3 2 3" xfId="22085"/>
    <cellStyle name="Обычный 3 11 3 2 4" xfId="22086"/>
    <cellStyle name="Обычный 3 11 3 2 5" xfId="22087"/>
    <cellStyle name="Обычный 3 11 3 2 6" xfId="22088"/>
    <cellStyle name="Обычный 3 11 3 2 7" xfId="22089"/>
    <cellStyle name="Обычный 3 11 3 2 8" xfId="22090"/>
    <cellStyle name="Обычный 3 11 3 3" xfId="22091"/>
    <cellStyle name="Обычный 3 11 3 3 2" xfId="22092"/>
    <cellStyle name="Обычный 3 11 3 3 3" xfId="22093"/>
    <cellStyle name="Обычный 3 11 3 3 4" xfId="22094"/>
    <cellStyle name="Обычный 3 11 3 3 5" xfId="22095"/>
    <cellStyle name="Обычный 3 11 3 3 6" xfId="22096"/>
    <cellStyle name="Обычный 3 11 3 3 7" xfId="22097"/>
    <cellStyle name="Обычный 3 11 3 3 8" xfId="22098"/>
    <cellStyle name="Обычный 3 11 3 4" xfId="22099"/>
    <cellStyle name="Обычный 3 11 3 4 2" xfId="22100"/>
    <cellStyle name="Обычный 3 11 3 4 3" xfId="22101"/>
    <cellStyle name="Обычный 3 11 3 4 4" xfId="22102"/>
    <cellStyle name="Обычный 3 11 3 4 5" xfId="22103"/>
    <cellStyle name="Обычный 3 11 3 4 6" xfId="22104"/>
    <cellStyle name="Обычный 3 11 3 4 7" xfId="22105"/>
    <cellStyle name="Обычный 3 11 3 4 8" xfId="22106"/>
    <cellStyle name="Обычный 3 11 3 5" xfId="22107"/>
    <cellStyle name="Обычный 3 11 3 5 2" xfId="22108"/>
    <cellStyle name="Обычный 3 11 3 5 3" xfId="22109"/>
    <cellStyle name="Обычный 3 11 3 5 4" xfId="22110"/>
    <cellStyle name="Обычный 3 11 3 5 5" xfId="22111"/>
    <cellStyle name="Обычный 3 11 3 5 6" xfId="22112"/>
    <cellStyle name="Обычный 3 11 3 5 7" xfId="22113"/>
    <cellStyle name="Обычный 3 11 3 5 8" xfId="22114"/>
    <cellStyle name="Обычный 3 11 3 6" xfId="22115"/>
    <cellStyle name="Обычный 3 11 3 6 2" xfId="22116"/>
    <cellStyle name="Обычный 3 11 3 6 3" xfId="22117"/>
    <cellStyle name="Обычный 3 11 3 6 4" xfId="22118"/>
    <cellStyle name="Обычный 3 11 3 6 5" xfId="22119"/>
    <cellStyle name="Обычный 3 11 3 6 6" xfId="22120"/>
    <cellStyle name="Обычный 3 11 3 6 7" xfId="22121"/>
    <cellStyle name="Обычный 3 11 3 6 8" xfId="22122"/>
    <cellStyle name="Обычный 3 11 3 7" xfId="22123"/>
    <cellStyle name="Обычный 3 11 3 7 2" xfId="22124"/>
    <cellStyle name="Обычный 3 11 3 7 3" xfId="22125"/>
    <cellStyle name="Обычный 3 11 3 7 4" xfId="22126"/>
    <cellStyle name="Обычный 3 11 3 7 5" xfId="22127"/>
    <cellStyle name="Обычный 3 11 3 7 6" xfId="22128"/>
    <cellStyle name="Обычный 3 11 3 7 7" xfId="22129"/>
    <cellStyle name="Обычный 3 11 3 7 8" xfId="22130"/>
    <cellStyle name="Обычный 3 11 3 8" xfId="22131"/>
    <cellStyle name="Обычный 3 11 3 8 2" xfId="22132"/>
    <cellStyle name="Обычный 3 11 3 8 3" xfId="22133"/>
    <cellStyle name="Обычный 3 11 3 8 4" xfId="22134"/>
    <cellStyle name="Обычный 3 11 3 8 5" xfId="22135"/>
    <cellStyle name="Обычный 3 11 3 8 6" xfId="22136"/>
    <cellStyle name="Обычный 3 11 3 8 7" xfId="22137"/>
    <cellStyle name="Обычный 3 11 3 8 8" xfId="22138"/>
    <cellStyle name="Обычный 3 11 3 9" xfId="22139"/>
    <cellStyle name="Обычный 3 11 4" xfId="22140"/>
    <cellStyle name="Обычный 3 11 4 10" xfId="22141"/>
    <cellStyle name="Обычный 3 11 4 11" xfId="22142"/>
    <cellStyle name="Обычный 3 11 4 12" xfId="22143"/>
    <cellStyle name="Обычный 3 11 4 13" xfId="22144"/>
    <cellStyle name="Обычный 3 11 4 14" xfId="22145"/>
    <cellStyle name="Обычный 3 11 4 15" xfId="22146"/>
    <cellStyle name="Обычный 3 11 4 16" xfId="22147"/>
    <cellStyle name="Обычный 3 11 4 17" xfId="22148"/>
    <cellStyle name="Обычный 3 11 4 18" xfId="22149"/>
    <cellStyle name="Обычный 3 11 4 2" xfId="22150"/>
    <cellStyle name="Обычный 3 11 4 2 2" xfId="22151"/>
    <cellStyle name="Обычный 3 11 4 2 3" xfId="22152"/>
    <cellStyle name="Обычный 3 11 4 2 4" xfId="22153"/>
    <cellStyle name="Обычный 3 11 4 2 5" xfId="22154"/>
    <cellStyle name="Обычный 3 11 4 2 6" xfId="22155"/>
    <cellStyle name="Обычный 3 11 4 2 7" xfId="22156"/>
    <cellStyle name="Обычный 3 11 4 2 8" xfId="22157"/>
    <cellStyle name="Обычный 3 11 4 3" xfId="22158"/>
    <cellStyle name="Обычный 3 11 4 3 2" xfId="22159"/>
    <cellStyle name="Обычный 3 11 4 3 3" xfId="22160"/>
    <cellStyle name="Обычный 3 11 4 3 4" xfId="22161"/>
    <cellStyle name="Обычный 3 11 4 3 5" xfId="22162"/>
    <cellStyle name="Обычный 3 11 4 3 6" xfId="22163"/>
    <cellStyle name="Обычный 3 11 4 3 7" xfId="22164"/>
    <cellStyle name="Обычный 3 11 4 3 8" xfId="22165"/>
    <cellStyle name="Обычный 3 11 4 4" xfId="22166"/>
    <cellStyle name="Обычный 3 11 4 4 2" xfId="22167"/>
    <cellStyle name="Обычный 3 11 4 4 3" xfId="22168"/>
    <cellStyle name="Обычный 3 11 4 4 4" xfId="22169"/>
    <cellStyle name="Обычный 3 11 4 4 5" xfId="22170"/>
    <cellStyle name="Обычный 3 11 4 4 6" xfId="22171"/>
    <cellStyle name="Обычный 3 11 4 4 7" xfId="22172"/>
    <cellStyle name="Обычный 3 11 4 4 8" xfId="22173"/>
    <cellStyle name="Обычный 3 11 4 5" xfId="22174"/>
    <cellStyle name="Обычный 3 11 4 5 2" xfId="22175"/>
    <cellStyle name="Обычный 3 11 4 5 3" xfId="22176"/>
    <cellStyle name="Обычный 3 11 4 5 4" xfId="22177"/>
    <cellStyle name="Обычный 3 11 4 5 5" xfId="22178"/>
    <cellStyle name="Обычный 3 11 4 5 6" xfId="22179"/>
    <cellStyle name="Обычный 3 11 4 5 7" xfId="22180"/>
    <cellStyle name="Обычный 3 11 4 5 8" xfId="22181"/>
    <cellStyle name="Обычный 3 11 4 6" xfId="22182"/>
    <cellStyle name="Обычный 3 11 4 6 2" xfId="22183"/>
    <cellStyle name="Обычный 3 11 4 6 3" xfId="22184"/>
    <cellStyle name="Обычный 3 11 4 6 4" xfId="22185"/>
    <cellStyle name="Обычный 3 11 4 6 5" xfId="22186"/>
    <cellStyle name="Обычный 3 11 4 6 6" xfId="22187"/>
    <cellStyle name="Обычный 3 11 4 6 7" xfId="22188"/>
    <cellStyle name="Обычный 3 11 4 6 8" xfId="22189"/>
    <cellStyle name="Обычный 3 11 4 7" xfId="22190"/>
    <cellStyle name="Обычный 3 11 4 7 2" xfId="22191"/>
    <cellStyle name="Обычный 3 11 4 7 3" xfId="22192"/>
    <cellStyle name="Обычный 3 11 4 7 4" xfId="22193"/>
    <cellStyle name="Обычный 3 11 4 7 5" xfId="22194"/>
    <cellStyle name="Обычный 3 11 4 7 6" xfId="22195"/>
    <cellStyle name="Обычный 3 11 4 7 7" xfId="22196"/>
    <cellStyle name="Обычный 3 11 4 7 8" xfId="22197"/>
    <cellStyle name="Обычный 3 11 4 8" xfId="22198"/>
    <cellStyle name="Обычный 3 11 4 8 2" xfId="22199"/>
    <cellStyle name="Обычный 3 11 4 8 3" xfId="22200"/>
    <cellStyle name="Обычный 3 11 4 8 4" xfId="22201"/>
    <cellStyle name="Обычный 3 11 4 8 5" xfId="22202"/>
    <cellStyle name="Обычный 3 11 4 8 6" xfId="22203"/>
    <cellStyle name="Обычный 3 11 4 8 7" xfId="22204"/>
    <cellStyle name="Обычный 3 11 4 8 8" xfId="22205"/>
    <cellStyle name="Обычный 3 11 4 9" xfId="22206"/>
    <cellStyle name="Обычный 3 11 5" xfId="22207"/>
    <cellStyle name="Обычный 3 11 5 2" xfId="22208"/>
    <cellStyle name="Обычный 3 11 5 3" xfId="22209"/>
    <cellStyle name="Обычный 3 11 5 4" xfId="22210"/>
    <cellStyle name="Обычный 3 11 5 5" xfId="22211"/>
    <cellStyle name="Обычный 3 11 5 6" xfId="22212"/>
    <cellStyle name="Обычный 3 11 5 7" xfId="22213"/>
    <cellStyle name="Обычный 3 11 5 8" xfId="22214"/>
    <cellStyle name="Обычный 3 11 6" xfId="22215"/>
    <cellStyle name="Обычный 3 11 6 2" xfId="22216"/>
    <cellStyle name="Обычный 3 11 6 3" xfId="22217"/>
    <cellStyle name="Обычный 3 11 6 4" xfId="22218"/>
    <cellStyle name="Обычный 3 11 6 5" xfId="22219"/>
    <cellStyle name="Обычный 3 11 6 6" xfId="22220"/>
    <cellStyle name="Обычный 3 11 6 7" xfId="22221"/>
    <cellStyle name="Обычный 3 11 6 8" xfId="22222"/>
    <cellStyle name="Обычный 3 11 7" xfId="22223"/>
    <cellStyle name="Обычный 3 11 7 2" xfId="22224"/>
    <cellStyle name="Обычный 3 11 7 3" xfId="22225"/>
    <cellStyle name="Обычный 3 11 7 4" xfId="22226"/>
    <cellStyle name="Обычный 3 11 7 5" xfId="22227"/>
    <cellStyle name="Обычный 3 11 7 6" xfId="22228"/>
    <cellStyle name="Обычный 3 11 7 7" xfId="22229"/>
    <cellStyle name="Обычный 3 11 7 8" xfId="22230"/>
    <cellStyle name="Обычный 3 11 8" xfId="22231"/>
    <cellStyle name="Обычный 3 11 8 2" xfId="22232"/>
    <cellStyle name="Обычный 3 11 8 3" xfId="22233"/>
    <cellStyle name="Обычный 3 11 8 4" xfId="22234"/>
    <cellStyle name="Обычный 3 11 8 5" xfId="22235"/>
    <cellStyle name="Обычный 3 11 8 6" xfId="22236"/>
    <cellStyle name="Обычный 3 11 8 7" xfId="22237"/>
    <cellStyle name="Обычный 3 11 8 8" xfId="22238"/>
    <cellStyle name="Обычный 3 11 9" xfId="22239"/>
    <cellStyle name="Обычный 3 11 9 2" xfId="22240"/>
    <cellStyle name="Обычный 3 11 9 3" xfId="22241"/>
    <cellStyle name="Обычный 3 11 9 4" xfId="22242"/>
    <cellStyle name="Обычный 3 11 9 5" xfId="22243"/>
    <cellStyle name="Обычный 3 11 9 6" xfId="22244"/>
    <cellStyle name="Обычный 3 11 9 7" xfId="22245"/>
    <cellStyle name="Обычный 3 11 9 8" xfId="22246"/>
    <cellStyle name="Обычный 3 12" xfId="22247"/>
    <cellStyle name="Обычный 3 12 10" xfId="22248"/>
    <cellStyle name="Обычный 3 12 10 2" xfId="22249"/>
    <cellStyle name="Обычный 3 12 10 3" xfId="22250"/>
    <cellStyle name="Обычный 3 12 10 4" xfId="22251"/>
    <cellStyle name="Обычный 3 12 10 5" xfId="22252"/>
    <cellStyle name="Обычный 3 12 10 6" xfId="22253"/>
    <cellStyle name="Обычный 3 12 10 7" xfId="22254"/>
    <cellStyle name="Обычный 3 12 10 8" xfId="22255"/>
    <cellStyle name="Обычный 3 12 11" xfId="22256"/>
    <cellStyle name="Обычный 3 12 11 2" xfId="22257"/>
    <cellStyle name="Обычный 3 12 11 3" xfId="22258"/>
    <cellStyle name="Обычный 3 12 11 4" xfId="22259"/>
    <cellStyle name="Обычный 3 12 11 5" xfId="22260"/>
    <cellStyle name="Обычный 3 12 11 6" xfId="22261"/>
    <cellStyle name="Обычный 3 12 11 7" xfId="22262"/>
    <cellStyle name="Обычный 3 12 11 8" xfId="22263"/>
    <cellStyle name="Обычный 3 12 12" xfId="22264"/>
    <cellStyle name="Обычный 3 12 13" xfId="22265"/>
    <cellStyle name="Обычный 3 12 14" xfId="22266"/>
    <cellStyle name="Обычный 3 12 15" xfId="22267"/>
    <cellStyle name="Обычный 3 12 16" xfId="22268"/>
    <cellStyle name="Обычный 3 12 17" xfId="22269"/>
    <cellStyle name="Обычный 3 12 18" xfId="22270"/>
    <cellStyle name="Обычный 3 12 19" xfId="22271"/>
    <cellStyle name="Обычный 3 12 2" xfId="22272"/>
    <cellStyle name="Обычный 3 12 2 10" xfId="22273"/>
    <cellStyle name="Обычный 3 12 2 10 2" xfId="22274"/>
    <cellStyle name="Обычный 3 12 2 10 3" xfId="22275"/>
    <cellStyle name="Обычный 3 12 2 10 4" xfId="22276"/>
    <cellStyle name="Обычный 3 12 2 10 5" xfId="22277"/>
    <cellStyle name="Обычный 3 12 2 10 6" xfId="22278"/>
    <cellStyle name="Обычный 3 12 2 10 7" xfId="22279"/>
    <cellStyle name="Обычный 3 12 2 10 8" xfId="22280"/>
    <cellStyle name="Обычный 3 12 2 11" xfId="22281"/>
    <cellStyle name="Обычный 3 12 2 12" xfId="22282"/>
    <cellStyle name="Обычный 3 12 2 13" xfId="22283"/>
    <cellStyle name="Обычный 3 12 2 14" xfId="22284"/>
    <cellStyle name="Обычный 3 12 2 15" xfId="22285"/>
    <cellStyle name="Обычный 3 12 2 16" xfId="22286"/>
    <cellStyle name="Обычный 3 12 2 17" xfId="22287"/>
    <cellStyle name="Обычный 3 12 2 18" xfId="22288"/>
    <cellStyle name="Обычный 3 12 2 19" xfId="22289"/>
    <cellStyle name="Обычный 3 12 2 2" xfId="22290"/>
    <cellStyle name="Обычный 3 12 2 2 10" xfId="22291"/>
    <cellStyle name="Обычный 3 12 2 2 11" xfId="22292"/>
    <cellStyle name="Обычный 3 12 2 2 12" xfId="22293"/>
    <cellStyle name="Обычный 3 12 2 2 13" xfId="22294"/>
    <cellStyle name="Обычный 3 12 2 2 14" xfId="22295"/>
    <cellStyle name="Обычный 3 12 2 2 15" xfId="22296"/>
    <cellStyle name="Обычный 3 12 2 2 16" xfId="22297"/>
    <cellStyle name="Обычный 3 12 2 2 17" xfId="22298"/>
    <cellStyle name="Обычный 3 12 2 2 18" xfId="22299"/>
    <cellStyle name="Обычный 3 12 2 2 2" xfId="22300"/>
    <cellStyle name="Обычный 3 12 2 2 2 2" xfId="22301"/>
    <cellStyle name="Обычный 3 12 2 2 2 3" xfId="22302"/>
    <cellStyle name="Обычный 3 12 2 2 2 4" xfId="22303"/>
    <cellStyle name="Обычный 3 12 2 2 2 5" xfId="22304"/>
    <cellStyle name="Обычный 3 12 2 2 2 6" xfId="22305"/>
    <cellStyle name="Обычный 3 12 2 2 2 7" xfId="22306"/>
    <cellStyle name="Обычный 3 12 2 2 2 8" xfId="22307"/>
    <cellStyle name="Обычный 3 12 2 2 3" xfId="22308"/>
    <cellStyle name="Обычный 3 12 2 2 3 2" xfId="22309"/>
    <cellStyle name="Обычный 3 12 2 2 3 3" xfId="22310"/>
    <cellStyle name="Обычный 3 12 2 2 3 4" xfId="22311"/>
    <cellStyle name="Обычный 3 12 2 2 3 5" xfId="22312"/>
    <cellStyle name="Обычный 3 12 2 2 3 6" xfId="22313"/>
    <cellStyle name="Обычный 3 12 2 2 3 7" xfId="22314"/>
    <cellStyle name="Обычный 3 12 2 2 3 8" xfId="22315"/>
    <cellStyle name="Обычный 3 12 2 2 4" xfId="22316"/>
    <cellStyle name="Обычный 3 12 2 2 4 2" xfId="22317"/>
    <cellStyle name="Обычный 3 12 2 2 4 3" xfId="22318"/>
    <cellStyle name="Обычный 3 12 2 2 4 4" xfId="22319"/>
    <cellStyle name="Обычный 3 12 2 2 4 5" xfId="22320"/>
    <cellStyle name="Обычный 3 12 2 2 4 6" xfId="22321"/>
    <cellStyle name="Обычный 3 12 2 2 4 7" xfId="22322"/>
    <cellStyle name="Обычный 3 12 2 2 4 8" xfId="22323"/>
    <cellStyle name="Обычный 3 12 2 2 5" xfId="22324"/>
    <cellStyle name="Обычный 3 12 2 2 5 2" xfId="22325"/>
    <cellStyle name="Обычный 3 12 2 2 5 3" xfId="22326"/>
    <cellStyle name="Обычный 3 12 2 2 5 4" xfId="22327"/>
    <cellStyle name="Обычный 3 12 2 2 5 5" xfId="22328"/>
    <cellStyle name="Обычный 3 12 2 2 5 6" xfId="22329"/>
    <cellStyle name="Обычный 3 12 2 2 5 7" xfId="22330"/>
    <cellStyle name="Обычный 3 12 2 2 5 8" xfId="22331"/>
    <cellStyle name="Обычный 3 12 2 2 6" xfId="22332"/>
    <cellStyle name="Обычный 3 12 2 2 6 2" xfId="22333"/>
    <cellStyle name="Обычный 3 12 2 2 6 3" xfId="22334"/>
    <cellStyle name="Обычный 3 12 2 2 6 4" xfId="22335"/>
    <cellStyle name="Обычный 3 12 2 2 6 5" xfId="22336"/>
    <cellStyle name="Обычный 3 12 2 2 6 6" xfId="22337"/>
    <cellStyle name="Обычный 3 12 2 2 6 7" xfId="22338"/>
    <cellStyle name="Обычный 3 12 2 2 6 8" xfId="22339"/>
    <cellStyle name="Обычный 3 12 2 2 7" xfId="22340"/>
    <cellStyle name="Обычный 3 12 2 2 7 2" xfId="22341"/>
    <cellStyle name="Обычный 3 12 2 2 7 3" xfId="22342"/>
    <cellStyle name="Обычный 3 12 2 2 7 4" xfId="22343"/>
    <cellStyle name="Обычный 3 12 2 2 7 5" xfId="22344"/>
    <cellStyle name="Обычный 3 12 2 2 7 6" xfId="22345"/>
    <cellStyle name="Обычный 3 12 2 2 7 7" xfId="22346"/>
    <cellStyle name="Обычный 3 12 2 2 7 8" xfId="22347"/>
    <cellStyle name="Обычный 3 12 2 2 8" xfId="22348"/>
    <cellStyle name="Обычный 3 12 2 2 8 2" xfId="22349"/>
    <cellStyle name="Обычный 3 12 2 2 8 3" xfId="22350"/>
    <cellStyle name="Обычный 3 12 2 2 8 4" xfId="22351"/>
    <cellStyle name="Обычный 3 12 2 2 8 5" xfId="22352"/>
    <cellStyle name="Обычный 3 12 2 2 8 6" xfId="22353"/>
    <cellStyle name="Обычный 3 12 2 2 8 7" xfId="22354"/>
    <cellStyle name="Обычный 3 12 2 2 8 8" xfId="22355"/>
    <cellStyle name="Обычный 3 12 2 2 9" xfId="22356"/>
    <cellStyle name="Обычный 3 12 2 20" xfId="22357"/>
    <cellStyle name="Обычный 3 12 2 21" xfId="22358"/>
    <cellStyle name="Обычный 3 12 2 22" xfId="22359"/>
    <cellStyle name="Обычный 3 12 2 3" xfId="22360"/>
    <cellStyle name="Обычный 3 12 2 3 10" xfId="22361"/>
    <cellStyle name="Обычный 3 12 2 3 11" xfId="22362"/>
    <cellStyle name="Обычный 3 12 2 3 12" xfId="22363"/>
    <cellStyle name="Обычный 3 12 2 3 13" xfId="22364"/>
    <cellStyle name="Обычный 3 12 2 3 14" xfId="22365"/>
    <cellStyle name="Обычный 3 12 2 3 15" xfId="22366"/>
    <cellStyle name="Обычный 3 12 2 3 16" xfId="22367"/>
    <cellStyle name="Обычный 3 12 2 3 17" xfId="22368"/>
    <cellStyle name="Обычный 3 12 2 3 18" xfId="22369"/>
    <cellStyle name="Обычный 3 12 2 3 2" xfId="22370"/>
    <cellStyle name="Обычный 3 12 2 3 2 2" xfId="22371"/>
    <cellStyle name="Обычный 3 12 2 3 2 3" xfId="22372"/>
    <cellStyle name="Обычный 3 12 2 3 2 4" xfId="22373"/>
    <cellStyle name="Обычный 3 12 2 3 2 5" xfId="22374"/>
    <cellStyle name="Обычный 3 12 2 3 2 6" xfId="22375"/>
    <cellStyle name="Обычный 3 12 2 3 2 7" xfId="22376"/>
    <cellStyle name="Обычный 3 12 2 3 2 8" xfId="22377"/>
    <cellStyle name="Обычный 3 12 2 3 3" xfId="22378"/>
    <cellStyle name="Обычный 3 12 2 3 3 2" xfId="22379"/>
    <cellStyle name="Обычный 3 12 2 3 3 3" xfId="22380"/>
    <cellStyle name="Обычный 3 12 2 3 3 4" xfId="22381"/>
    <cellStyle name="Обычный 3 12 2 3 3 5" xfId="22382"/>
    <cellStyle name="Обычный 3 12 2 3 3 6" xfId="22383"/>
    <cellStyle name="Обычный 3 12 2 3 3 7" xfId="22384"/>
    <cellStyle name="Обычный 3 12 2 3 3 8" xfId="22385"/>
    <cellStyle name="Обычный 3 12 2 3 4" xfId="22386"/>
    <cellStyle name="Обычный 3 12 2 3 4 2" xfId="22387"/>
    <cellStyle name="Обычный 3 12 2 3 4 3" xfId="22388"/>
    <cellStyle name="Обычный 3 12 2 3 4 4" xfId="22389"/>
    <cellStyle name="Обычный 3 12 2 3 4 5" xfId="22390"/>
    <cellStyle name="Обычный 3 12 2 3 4 6" xfId="22391"/>
    <cellStyle name="Обычный 3 12 2 3 4 7" xfId="22392"/>
    <cellStyle name="Обычный 3 12 2 3 4 8" xfId="22393"/>
    <cellStyle name="Обычный 3 12 2 3 5" xfId="22394"/>
    <cellStyle name="Обычный 3 12 2 3 5 2" xfId="22395"/>
    <cellStyle name="Обычный 3 12 2 3 5 3" xfId="22396"/>
    <cellStyle name="Обычный 3 12 2 3 5 4" xfId="22397"/>
    <cellStyle name="Обычный 3 12 2 3 5 5" xfId="22398"/>
    <cellStyle name="Обычный 3 12 2 3 5 6" xfId="22399"/>
    <cellStyle name="Обычный 3 12 2 3 5 7" xfId="22400"/>
    <cellStyle name="Обычный 3 12 2 3 5 8" xfId="22401"/>
    <cellStyle name="Обычный 3 12 2 3 6" xfId="22402"/>
    <cellStyle name="Обычный 3 12 2 3 6 2" xfId="22403"/>
    <cellStyle name="Обычный 3 12 2 3 6 3" xfId="22404"/>
    <cellStyle name="Обычный 3 12 2 3 6 4" xfId="22405"/>
    <cellStyle name="Обычный 3 12 2 3 6 5" xfId="22406"/>
    <cellStyle name="Обычный 3 12 2 3 6 6" xfId="22407"/>
    <cellStyle name="Обычный 3 12 2 3 6 7" xfId="22408"/>
    <cellStyle name="Обычный 3 12 2 3 6 8" xfId="22409"/>
    <cellStyle name="Обычный 3 12 2 3 7" xfId="22410"/>
    <cellStyle name="Обычный 3 12 2 3 7 2" xfId="22411"/>
    <cellStyle name="Обычный 3 12 2 3 7 3" xfId="22412"/>
    <cellStyle name="Обычный 3 12 2 3 7 4" xfId="22413"/>
    <cellStyle name="Обычный 3 12 2 3 7 5" xfId="22414"/>
    <cellStyle name="Обычный 3 12 2 3 7 6" xfId="22415"/>
    <cellStyle name="Обычный 3 12 2 3 7 7" xfId="22416"/>
    <cellStyle name="Обычный 3 12 2 3 7 8" xfId="22417"/>
    <cellStyle name="Обычный 3 12 2 3 8" xfId="22418"/>
    <cellStyle name="Обычный 3 12 2 3 8 2" xfId="22419"/>
    <cellStyle name="Обычный 3 12 2 3 8 3" xfId="22420"/>
    <cellStyle name="Обычный 3 12 2 3 8 4" xfId="22421"/>
    <cellStyle name="Обычный 3 12 2 3 8 5" xfId="22422"/>
    <cellStyle name="Обычный 3 12 2 3 8 6" xfId="22423"/>
    <cellStyle name="Обычный 3 12 2 3 8 7" xfId="22424"/>
    <cellStyle name="Обычный 3 12 2 3 8 8" xfId="22425"/>
    <cellStyle name="Обычный 3 12 2 3 9" xfId="22426"/>
    <cellStyle name="Обычный 3 12 2 4" xfId="22427"/>
    <cellStyle name="Обычный 3 12 2 4 2" xfId="22428"/>
    <cellStyle name="Обычный 3 12 2 4 3" xfId="22429"/>
    <cellStyle name="Обычный 3 12 2 4 4" xfId="22430"/>
    <cellStyle name="Обычный 3 12 2 4 5" xfId="22431"/>
    <cellStyle name="Обычный 3 12 2 4 6" xfId="22432"/>
    <cellStyle name="Обычный 3 12 2 4 7" xfId="22433"/>
    <cellStyle name="Обычный 3 12 2 4 8" xfId="22434"/>
    <cellStyle name="Обычный 3 12 2 5" xfId="22435"/>
    <cellStyle name="Обычный 3 12 2 5 2" xfId="22436"/>
    <cellStyle name="Обычный 3 12 2 5 3" xfId="22437"/>
    <cellStyle name="Обычный 3 12 2 5 4" xfId="22438"/>
    <cellStyle name="Обычный 3 12 2 5 5" xfId="22439"/>
    <cellStyle name="Обычный 3 12 2 5 6" xfId="22440"/>
    <cellStyle name="Обычный 3 12 2 5 7" xfId="22441"/>
    <cellStyle name="Обычный 3 12 2 5 8" xfId="22442"/>
    <cellStyle name="Обычный 3 12 2 6" xfId="22443"/>
    <cellStyle name="Обычный 3 12 2 6 2" xfId="22444"/>
    <cellStyle name="Обычный 3 12 2 6 3" xfId="22445"/>
    <cellStyle name="Обычный 3 12 2 6 4" xfId="22446"/>
    <cellStyle name="Обычный 3 12 2 6 5" xfId="22447"/>
    <cellStyle name="Обычный 3 12 2 6 6" xfId="22448"/>
    <cellStyle name="Обычный 3 12 2 6 7" xfId="22449"/>
    <cellStyle name="Обычный 3 12 2 6 8" xfId="22450"/>
    <cellStyle name="Обычный 3 12 2 7" xfId="22451"/>
    <cellStyle name="Обычный 3 12 2 7 2" xfId="22452"/>
    <cellStyle name="Обычный 3 12 2 7 3" xfId="22453"/>
    <cellStyle name="Обычный 3 12 2 7 4" xfId="22454"/>
    <cellStyle name="Обычный 3 12 2 7 5" xfId="22455"/>
    <cellStyle name="Обычный 3 12 2 7 6" xfId="22456"/>
    <cellStyle name="Обычный 3 12 2 7 7" xfId="22457"/>
    <cellStyle name="Обычный 3 12 2 7 8" xfId="22458"/>
    <cellStyle name="Обычный 3 12 2 8" xfId="22459"/>
    <cellStyle name="Обычный 3 12 2 8 2" xfId="22460"/>
    <cellStyle name="Обычный 3 12 2 8 3" xfId="22461"/>
    <cellStyle name="Обычный 3 12 2 8 4" xfId="22462"/>
    <cellStyle name="Обычный 3 12 2 8 5" xfId="22463"/>
    <cellStyle name="Обычный 3 12 2 8 6" xfId="22464"/>
    <cellStyle name="Обычный 3 12 2 8 7" xfId="22465"/>
    <cellStyle name="Обычный 3 12 2 8 8" xfId="22466"/>
    <cellStyle name="Обычный 3 12 2 9" xfId="22467"/>
    <cellStyle name="Обычный 3 12 2 9 2" xfId="22468"/>
    <cellStyle name="Обычный 3 12 2 9 3" xfId="22469"/>
    <cellStyle name="Обычный 3 12 2 9 4" xfId="22470"/>
    <cellStyle name="Обычный 3 12 2 9 5" xfId="22471"/>
    <cellStyle name="Обычный 3 12 2 9 6" xfId="22472"/>
    <cellStyle name="Обычный 3 12 2 9 7" xfId="22473"/>
    <cellStyle name="Обычный 3 12 2 9 8" xfId="22474"/>
    <cellStyle name="Обычный 3 12 20" xfId="22475"/>
    <cellStyle name="Обычный 3 12 21" xfId="22476"/>
    <cellStyle name="Обычный 3 12 22" xfId="22477"/>
    <cellStyle name="Обычный 3 12 23" xfId="22478"/>
    <cellStyle name="Обычный 3 12 3" xfId="22479"/>
    <cellStyle name="Обычный 3 12 3 10" xfId="22480"/>
    <cellStyle name="Обычный 3 12 3 11" xfId="22481"/>
    <cellStyle name="Обычный 3 12 3 12" xfId="22482"/>
    <cellStyle name="Обычный 3 12 3 13" xfId="22483"/>
    <cellStyle name="Обычный 3 12 3 14" xfId="22484"/>
    <cellStyle name="Обычный 3 12 3 15" xfId="22485"/>
    <cellStyle name="Обычный 3 12 3 16" xfId="22486"/>
    <cellStyle name="Обычный 3 12 3 17" xfId="22487"/>
    <cellStyle name="Обычный 3 12 3 18" xfId="22488"/>
    <cellStyle name="Обычный 3 12 3 2" xfId="22489"/>
    <cellStyle name="Обычный 3 12 3 2 2" xfId="22490"/>
    <cellStyle name="Обычный 3 12 3 2 3" xfId="22491"/>
    <cellStyle name="Обычный 3 12 3 2 4" xfId="22492"/>
    <cellStyle name="Обычный 3 12 3 2 5" xfId="22493"/>
    <cellStyle name="Обычный 3 12 3 2 6" xfId="22494"/>
    <cellStyle name="Обычный 3 12 3 2 7" xfId="22495"/>
    <cellStyle name="Обычный 3 12 3 2 8" xfId="22496"/>
    <cellStyle name="Обычный 3 12 3 3" xfId="22497"/>
    <cellStyle name="Обычный 3 12 3 3 2" xfId="22498"/>
    <cellStyle name="Обычный 3 12 3 3 3" xfId="22499"/>
    <cellStyle name="Обычный 3 12 3 3 4" xfId="22500"/>
    <cellStyle name="Обычный 3 12 3 3 5" xfId="22501"/>
    <cellStyle name="Обычный 3 12 3 3 6" xfId="22502"/>
    <cellStyle name="Обычный 3 12 3 3 7" xfId="22503"/>
    <cellStyle name="Обычный 3 12 3 3 8" xfId="22504"/>
    <cellStyle name="Обычный 3 12 3 4" xfId="22505"/>
    <cellStyle name="Обычный 3 12 3 4 2" xfId="22506"/>
    <cellStyle name="Обычный 3 12 3 4 3" xfId="22507"/>
    <cellStyle name="Обычный 3 12 3 4 4" xfId="22508"/>
    <cellStyle name="Обычный 3 12 3 4 5" xfId="22509"/>
    <cellStyle name="Обычный 3 12 3 4 6" xfId="22510"/>
    <cellStyle name="Обычный 3 12 3 4 7" xfId="22511"/>
    <cellStyle name="Обычный 3 12 3 4 8" xfId="22512"/>
    <cellStyle name="Обычный 3 12 3 5" xfId="22513"/>
    <cellStyle name="Обычный 3 12 3 5 2" xfId="22514"/>
    <cellStyle name="Обычный 3 12 3 5 3" xfId="22515"/>
    <cellStyle name="Обычный 3 12 3 5 4" xfId="22516"/>
    <cellStyle name="Обычный 3 12 3 5 5" xfId="22517"/>
    <cellStyle name="Обычный 3 12 3 5 6" xfId="22518"/>
    <cellStyle name="Обычный 3 12 3 5 7" xfId="22519"/>
    <cellStyle name="Обычный 3 12 3 5 8" xfId="22520"/>
    <cellStyle name="Обычный 3 12 3 6" xfId="22521"/>
    <cellStyle name="Обычный 3 12 3 6 2" xfId="22522"/>
    <cellStyle name="Обычный 3 12 3 6 3" xfId="22523"/>
    <cellStyle name="Обычный 3 12 3 6 4" xfId="22524"/>
    <cellStyle name="Обычный 3 12 3 6 5" xfId="22525"/>
    <cellStyle name="Обычный 3 12 3 6 6" xfId="22526"/>
    <cellStyle name="Обычный 3 12 3 6 7" xfId="22527"/>
    <cellStyle name="Обычный 3 12 3 6 8" xfId="22528"/>
    <cellStyle name="Обычный 3 12 3 7" xfId="22529"/>
    <cellStyle name="Обычный 3 12 3 7 2" xfId="22530"/>
    <cellStyle name="Обычный 3 12 3 7 3" xfId="22531"/>
    <cellStyle name="Обычный 3 12 3 7 4" xfId="22532"/>
    <cellStyle name="Обычный 3 12 3 7 5" xfId="22533"/>
    <cellStyle name="Обычный 3 12 3 7 6" xfId="22534"/>
    <cellStyle name="Обычный 3 12 3 7 7" xfId="22535"/>
    <cellStyle name="Обычный 3 12 3 7 8" xfId="22536"/>
    <cellStyle name="Обычный 3 12 3 8" xfId="22537"/>
    <cellStyle name="Обычный 3 12 3 8 2" xfId="22538"/>
    <cellStyle name="Обычный 3 12 3 8 3" xfId="22539"/>
    <cellStyle name="Обычный 3 12 3 8 4" xfId="22540"/>
    <cellStyle name="Обычный 3 12 3 8 5" xfId="22541"/>
    <cellStyle name="Обычный 3 12 3 8 6" xfId="22542"/>
    <cellStyle name="Обычный 3 12 3 8 7" xfId="22543"/>
    <cellStyle name="Обычный 3 12 3 8 8" xfId="22544"/>
    <cellStyle name="Обычный 3 12 3 9" xfId="22545"/>
    <cellStyle name="Обычный 3 12 4" xfId="22546"/>
    <cellStyle name="Обычный 3 12 4 10" xfId="22547"/>
    <cellStyle name="Обычный 3 12 4 11" xfId="22548"/>
    <cellStyle name="Обычный 3 12 4 12" xfId="22549"/>
    <cellStyle name="Обычный 3 12 4 13" xfId="22550"/>
    <cellStyle name="Обычный 3 12 4 14" xfId="22551"/>
    <cellStyle name="Обычный 3 12 4 15" xfId="22552"/>
    <cellStyle name="Обычный 3 12 4 16" xfId="22553"/>
    <cellStyle name="Обычный 3 12 4 17" xfId="22554"/>
    <cellStyle name="Обычный 3 12 4 18" xfId="22555"/>
    <cellStyle name="Обычный 3 12 4 2" xfId="22556"/>
    <cellStyle name="Обычный 3 12 4 2 2" xfId="22557"/>
    <cellStyle name="Обычный 3 12 4 2 3" xfId="22558"/>
    <cellStyle name="Обычный 3 12 4 2 4" xfId="22559"/>
    <cellStyle name="Обычный 3 12 4 2 5" xfId="22560"/>
    <cellStyle name="Обычный 3 12 4 2 6" xfId="22561"/>
    <cellStyle name="Обычный 3 12 4 2 7" xfId="22562"/>
    <cellStyle name="Обычный 3 12 4 2 8" xfId="22563"/>
    <cellStyle name="Обычный 3 12 4 3" xfId="22564"/>
    <cellStyle name="Обычный 3 12 4 3 2" xfId="22565"/>
    <cellStyle name="Обычный 3 12 4 3 3" xfId="22566"/>
    <cellStyle name="Обычный 3 12 4 3 4" xfId="22567"/>
    <cellStyle name="Обычный 3 12 4 3 5" xfId="22568"/>
    <cellStyle name="Обычный 3 12 4 3 6" xfId="22569"/>
    <cellStyle name="Обычный 3 12 4 3 7" xfId="22570"/>
    <cellStyle name="Обычный 3 12 4 3 8" xfId="22571"/>
    <cellStyle name="Обычный 3 12 4 4" xfId="22572"/>
    <cellStyle name="Обычный 3 12 4 4 2" xfId="22573"/>
    <cellStyle name="Обычный 3 12 4 4 3" xfId="22574"/>
    <cellStyle name="Обычный 3 12 4 4 4" xfId="22575"/>
    <cellStyle name="Обычный 3 12 4 4 5" xfId="22576"/>
    <cellStyle name="Обычный 3 12 4 4 6" xfId="22577"/>
    <cellStyle name="Обычный 3 12 4 4 7" xfId="22578"/>
    <cellStyle name="Обычный 3 12 4 4 8" xfId="22579"/>
    <cellStyle name="Обычный 3 12 4 5" xfId="22580"/>
    <cellStyle name="Обычный 3 12 4 5 2" xfId="22581"/>
    <cellStyle name="Обычный 3 12 4 5 3" xfId="22582"/>
    <cellStyle name="Обычный 3 12 4 5 4" xfId="22583"/>
    <cellStyle name="Обычный 3 12 4 5 5" xfId="22584"/>
    <cellStyle name="Обычный 3 12 4 5 6" xfId="22585"/>
    <cellStyle name="Обычный 3 12 4 5 7" xfId="22586"/>
    <cellStyle name="Обычный 3 12 4 5 8" xfId="22587"/>
    <cellStyle name="Обычный 3 12 4 6" xfId="22588"/>
    <cellStyle name="Обычный 3 12 4 6 2" xfId="22589"/>
    <cellStyle name="Обычный 3 12 4 6 3" xfId="22590"/>
    <cellStyle name="Обычный 3 12 4 6 4" xfId="22591"/>
    <cellStyle name="Обычный 3 12 4 6 5" xfId="22592"/>
    <cellStyle name="Обычный 3 12 4 6 6" xfId="22593"/>
    <cellStyle name="Обычный 3 12 4 6 7" xfId="22594"/>
    <cellStyle name="Обычный 3 12 4 6 8" xfId="22595"/>
    <cellStyle name="Обычный 3 12 4 7" xfId="22596"/>
    <cellStyle name="Обычный 3 12 4 7 2" xfId="22597"/>
    <cellStyle name="Обычный 3 12 4 7 3" xfId="22598"/>
    <cellStyle name="Обычный 3 12 4 7 4" xfId="22599"/>
    <cellStyle name="Обычный 3 12 4 7 5" xfId="22600"/>
    <cellStyle name="Обычный 3 12 4 7 6" xfId="22601"/>
    <cellStyle name="Обычный 3 12 4 7 7" xfId="22602"/>
    <cellStyle name="Обычный 3 12 4 7 8" xfId="22603"/>
    <cellStyle name="Обычный 3 12 4 8" xfId="22604"/>
    <cellStyle name="Обычный 3 12 4 8 2" xfId="22605"/>
    <cellStyle name="Обычный 3 12 4 8 3" xfId="22606"/>
    <cellStyle name="Обычный 3 12 4 8 4" xfId="22607"/>
    <cellStyle name="Обычный 3 12 4 8 5" xfId="22608"/>
    <cellStyle name="Обычный 3 12 4 8 6" xfId="22609"/>
    <cellStyle name="Обычный 3 12 4 8 7" xfId="22610"/>
    <cellStyle name="Обычный 3 12 4 8 8" xfId="22611"/>
    <cellStyle name="Обычный 3 12 4 9" xfId="22612"/>
    <cellStyle name="Обычный 3 12 5" xfId="22613"/>
    <cellStyle name="Обычный 3 12 5 2" xfId="22614"/>
    <cellStyle name="Обычный 3 12 5 3" xfId="22615"/>
    <cellStyle name="Обычный 3 12 5 4" xfId="22616"/>
    <cellStyle name="Обычный 3 12 5 5" xfId="22617"/>
    <cellStyle name="Обычный 3 12 5 6" xfId="22618"/>
    <cellStyle name="Обычный 3 12 5 7" xfId="22619"/>
    <cellStyle name="Обычный 3 12 5 8" xfId="22620"/>
    <cellStyle name="Обычный 3 12 6" xfId="22621"/>
    <cellStyle name="Обычный 3 12 6 2" xfId="22622"/>
    <cellStyle name="Обычный 3 12 6 3" xfId="22623"/>
    <cellStyle name="Обычный 3 12 6 4" xfId="22624"/>
    <cellStyle name="Обычный 3 12 6 5" xfId="22625"/>
    <cellStyle name="Обычный 3 12 6 6" xfId="22626"/>
    <cellStyle name="Обычный 3 12 6 7" xfId="22627"/>
    <cellStyle name="Обычный 3 12 6 8" xfId="22628"/>
    <cellStyle name="Обычный 3 12 7" xfId="22629"/>
    <cellStyle name="Обычный 3 12 7 2" xfId="22630"/>
    <cellStyle name="Обычный 3 12 7 3" xfId="22631"/>
    <cellStyle name="Обычный 3 12 7 4" xfId="22632"/>
    <cellStyle name="Обычный 3 12 7 5" xfId="22633"/>
    <cellStyle name="Обычный 3 12 7 6" xfId="22634"/>
    <cellStyle name="Обычный 3 12 7 7" xfId="22635"/>
    <cellStyle name="Обычный 3 12 7 8" xfId="22636"/>
    <cellStyle name="Обычный 3 12 8" xfId="22637"/>
    <cellStyle name="Обычный 3 12 8 2" xfId="22638"/>
    <cellStyle name="Обычный 3 12 8 3" xfId="22639"/>
    <cellStyle name="Обычный 3 12 8 4" xfId="22640"/>
    <cellStyle name="Обычный 3 12 8 5" xfId="22641"/>
    <cellStyle name="Обычный 3 12 8 6" xfId="22642"/>
    <cellStyle name="Обычный 3 12 8 7" xfId="22643"/>
    <cellStyle name="Обычный 3 12 8 8" xfId="22644"/>
    <cellStyle name="Обычный 3 12 9" xfId="22645"/>
    <cellStyle name="Обычный 3 12 9 2" xfId="22646"/>
    <cellStyle name="Обычный 3 12 9 3" xfId="22647"/>
    <cellStyle name="Обычный 3 12 9 4" xfId="22648"/>
    <cellStyle name="Обычный 3 12 9 5" xfId="22649"/>
    <cellStyle name="Обычный 3 12 9 6" xfId="22650"/>
    <cellStyle name="Обычный 3 12 9 7" xfId="22651"/>
    <cellStyle name="Обычный 3 12 9 8" xfId="22652"/>
    <cellStyle name="Обычный 3 13" xfId="22653"/>
    <cellStyle name="Обычный 3 13 10" xfId="22654"/>
    <cellStyle name="Обычный 3 13 10 2" xfId="22655"/>
    <cellStyle name="Обычный 3 13 10 3" xfId="22656"/>
    <cellStyle name="Обычный 3 13 10 4" xfId="22657"/>
    <cellStyle name="Обычный 3 13 10 5" xfId="22658"/>
    <cellStyle name="Обычный 3 13 10 6" xfId="22659"/>
    <cellStyle name="Обычный 3 13 10 7" xfId="22660"/>
    <cellStyle name="Обычный 3 13 10 8" xfId="22661"/>
    <cellStyle name="Обычный 3 13 11" xfId="22662"/>
    <cellStyle name="Обычный 3 13 11 2" xfId="22663"/>
    <cellStyle name="Обычный 3 13 11 3" xfId="22664"/>
    <cellStyle name="Обычный 3 13 11 4" xfId="22665"/>
    <cellStyle name="Обычный 3 13 11 5" xfId="22666"/>
    <cellStyle name="Обычный 3 13 11 6" xfId="22667"/>
    <cellStyle name="Обычный 3 13 11 7" xfId="22668"/>
    <cellStyle name="Обычный 3 13 11 8" xfId="22669"/>
    <cellStyle name="Обычный 3 13 12" xfId="22670"/>
    <cellStyle name="Обычный 3 13 13" xfId="22671"/>
    <cellStyle name="Обычный 3 13 14" xfId="22672"/>
    <cellStyle name="Обычный 3 13 15" xfId="22673"/>
    <cellStyle name="Обычный 3 13 16" xfId="22674"/>
    <cellStyle name="Обычный 3 13 17" xfId="22675"/>
    <cellStyle name="Обычный 3 13 18" xfId="22676"/>
    <cellStyle name="Обычный 3 13 19" xfId="22677"/>
    <cellStyle name="Обычный 3 13 2" xfId="22678"/>
    <cellStyle name="Обычный 3 13 2 10" xfId="22679"/>
    <cellStyle name="Обычный 3 13 2 10 2" xfId="22680"/>
    <cellStyle name="Обычный 3 13 2 10 3" xfId="22681"/>
    <cellStyle name="Обычный 3 13 2 10 4" xfId="22682"/>
    <cellStyle name="Обычный 3 13 2 10 5" xfId="22683"/>
    <cellStyle name="Обычный 3 13 2 10 6" xfId="22684"/>
    <cellStyle name="Обычный 3 13 2 10 7" xfId="22685"/>
    <cellStyle name="Обычный 3 13 2 10 8" xfId="22686"/>
    <cellStyle name="Обычный 3 13 2 11" xfId="22687"/>
    <cellStyle name="Обычный 3 13 2 12" xfId="22688"/>
    <cellStyle name="Обычный 3 13 2 13" xfId="22689"/>
    <cellStyle name="Обычный 3 13 2 14" xfId="22690"/>
    <cellStyle name="Обычный 3 13 2 15" xfId="22691"/>
    <cellStyle name="Обычный 3 13 2 16" xfId="22692"/>
    <cellStyle name="Обычный 3 13 2 17" xfId="22693"/>
    <cellStyle name="Обычный 3 13 2 18" xfId="22694"/>
    <cellStyle name="Обычный 3 13 2 19" xfId="22695"/>
    <cellStyle name="Обычный 3 13 2 2" xfId="22696"/>
    <cellStyle name="Обычный 3 13 2 2 10" xfId="22697"/>
    <cellStyle name="Обычный 3 13 2 2 11" xfId="22698"/>
    <cellStyle name="Обычный 3 13 2 2 12" xfId="22699"/>
    <cellStyle name="Обычный 3 13 2 2 13" xfId="22700"/>
    <cellStyle name="Обычный 3 13 2 2 14" xfId="22701"/>
    <cellStyle name="Обычный 3 13 2 2 15" xfId="22702"/>
    <cellStyle name="Обычный 3 13 2 2 16" xfId="22703"/>
    <cellStyle name="Обычный 3 13 2 2 17" xfId="22704"/>
    <cellStyle name="Обычный 3 13 2 2 18" xfId="22705"/>
    <cellStyle name="Обычный 3 13 2 2 2" xfId="22706"/>
    <cellStyle name="Обычный 3 13 2 2 2 2" xfId="22707"/>
    <cellStyle name="Обычный 3 13 2 2 2 3" xfId="22708"/>
    <cellStyle name="Обычный 3 13 2 2 2 4" xfId="22709"/>
    <cellStyle name="Обычный 3 13 2 2 2 5" xfId="22710"/>
    <cellStyle name="Обычный 3 13 2 2 2 6" xfId="22711"/>
    <cellStyle name="Обычный 3 13 2 2 2 7" xfId="22712"/>
    <cellStyle name="Обычный 3 13 2 2 2 8" xfId="22713"/>
    <cellStyle name="Обычный 3 13 2 2 3" xfId="22714"/>
    <cellStyle name="Обычный 3 13 2 2 3 2" xfId="22715"/>
    <cellStyle name="Обычный 3 13 2 2 3 3" xfId="22716"/>
    <cellStyle name="Обычный 3 13 2 2 3 4" xfId="22717"/>
    <cellStyle name="Обычный 3 13 2 2 3 5" xfId="22718"/>
    <cellStyle name="Обычный 3 13 2 2 3 6" xfId="22719"/>
    <cellStyle name="Обычный 3 13 2 2 3 7" xfId="22720"/>
    <cellStyle name="Обычный 3 13 2 2 3 8" xfId="22721"/>
    <cellStyle name="Обычный 3 13 2 2 4" xfId="22722"/>
    <cellStyle name="Обычный 3 13 2 2 4 2" xfId="22723"/>
    <cellStyle name="Обычный 3 13 2 2 4 3" xfId="22724"/>
    <cellStyle name="Обычный 3 13 2 2 4 4" xfId="22725"/>
    <cellStyle name="Обычный 3 13 2 2 4 5" xfId="22726"/>
    <cellStyle name="Обычный 3 13 2 2 4 6" xfId="22727"/>
    <cellStyle name="Обычный 3 13 2 2 4 7" xfId="22728"/>
    <cellStyle name="Обычный 3 13 2 2 4 8" xfId="22729"/>
    <cellStyle name="Обычный 3 13 2 2 5" xfId="22730"/>
    <cellStyle name="Обычный 3 13 2 2 5 2" xfId="22731"/>
    <cellStyle name="Обычный 3 13 2 2 5 3" xfId="22732"/>
    <cellStyle name="Обычный 3 13 2 2 5 4" xfId="22733"/>
    <cellStyle name="Обычный 3 13 2 2 5 5" xfId="22734"/>
    <cellStyle name="Обычный 3 13 2 2 5 6" xfId="22735"/>
    <cellStyle name="Обычный 3 13 2 2 5 7" xfId="22736"/>
    <cellStyle name="Обычный 3 13 2 2 5 8" xfId="22737"/>
    <cellStyle name="Обычный 3 13 2 2 6" xfId="22738"/>
    <cellStyle name="Обычный 3 13 2 2 6 2" xfId="22739"/>
    <cellStyle name="Обычный 3 13 2 2 6 3" xfId="22740"/>
    <cellStyle name="Обычный 3 13 2 2 6 4" xfId="22741"/>
    <cellStyle name="Обычный 3 13 2 2 6 5" xfId="22742"/>
    <cellStyle name="Обычный 3 13 2 2 6 6" xfId="22743"/>
    <cellStyle name="Обычный 3 13 2 2 6 7" xfId="22744"/>
    <cellStyle name="Обычный 3 13 2 2 6 8" xfId="22745"/>
    <cellStyle name="Обычный 3 13 2 2 7" xfId="22746"/>
    <cellStyle name="Обычный 3 13 2 2 7 2" xfId="22747"/>
    <cellStyle name="Обычный 3 13 2 2 7 3" xfId="22748"/>
    <cellStyle name="Обычный 3 13 2 2 7 4" xfId="22749"/>
    <cellStyle name="Обычный 3 13 2 2 7 5" xfId="22750"/>
    <cellStyle name="Обычный 3 13 2 2 7 6" xfId="22751"/>
    <cellStyle name="Обычный 3 13 2 2 7 7" xfId="22752"/>
    <cellStyle name="Обычный 3 13 2 2 7 8" xfId="22753"/>
    <cellStyle name="Обычный 3 13 2 2 8" xfId="22754"/>
    <cellStyle name="Обычный 3 13 2 2 8 2" xfId="22755"/>
    <cellStyle name="Обычный 3 13 2 2 8 3" xfId="22756"/>
    <cellStyle name="Обычный 3 13 2 2 8 4" xfId="22757"/>
    <cellStyle name="Обычный 3 13 2 2 8 5" xfId="22758"/>
    <cellStyle name="Обычный 3 13 2 2 8 6" xfId="22759"/>
    <cellStyle name="Обычный 3 13 2 2 8 7" xfId="22760"/>
    <cellStyle name="Обычный 3 13 2 2 8 8" xfId="22761"/>
    <cellStyle name="Обычный 3 13 2 2 9" xfId="22762"/>
    <cellStyle name="Обычный 3 13 2 20" xfId="22763"/>
    <cellStyle name="Обычный 3 13 2 21" xfId="22764"/>
    <cellStyle name="Обычный 3 13 2 22" xfId="22765"/>
    <cellStyle name="Обычный 3 13 2 3" xfId="22766"/>
    <cellStyle name="Обычный 3 13 2 3 10" xfId="22767"/>
    <cellStyle name="Обычный 3 13 2 3 11" xfId="22768"/>
    <cellStyle name="Обычный 3 13 2 3 12" xfId="22769"/>
    <cellStyle name="Обычный 3 13 2 3 13" xfId="22770"/>
    <cellStyle name="Обычный 3 13 2 3 14" xfId="22771"/>
    <cellStyle name="Обычный 3 13 2 3 15" xfId="22772"/>
    <cellStyle name="Обычный 3 13 2 3 16" xfId="22773"/>
    <cellStyle name="Обычный 3 13 2 3 17" xfId="22774"/>
    <cellStyle name="Обычный 3 13 2 3 18" xfId="22775"/>
    <cellStyle name="Обычный 3 13 2 3 2" xfId="22776"/>
    <cellStyle name="Обычный 3 13 2 3 2 2" xfId="22777"/>
    <cellStyle name="Обычный 3 13 2 3 2 3" xfId="22778"/>
    <cellStyle name="Обычный 3 13 2 3 2 4" xfId="22779"/>
    <cellStyle name="Обычный 3 13 2 3 2 5" xfId="22780"/>
    <cellStyle name="Обычный 3 13 2 3 2 6" xfId="22781"/>
    <cellStyle name="Обычный 3 13 2 3 2 7" xfId="22782"/>
    <cellStyle name="Обычный 3 13 2 3 2 8" xfId="22783"/>
    <cellStyle name="Обычный 3 13 2 3 3" xfId="22784"/>
    <cellStyle name="Обычный 3 13 2 3 3 2" xfId="22785"/>
    <cellStyle name="Обычный 3 13 2 3 3 3" xfId="22786"/>
    <cellStyle name="Обычный 3 13 2 3 3 4" xfId="22787"/>
    <cellStyle name="Обычный 3 13 2 3 3 5" xfId="22788"/>
    <cellStyle name="Обычный 3 13 2 3 3 6" xfId="22789"/>
    <cellStyle name="Обычный 3 13 2 3 3 7" xfId="22790"/>
    <cellStyle name="Обычный 3 13 2 3 3 8" xfId="22791"/>
    <cellStyle name="Обычный 3 13 2 3 4" xfId="22792"/>
    <cellStyle name="Обычный 3 13 2 3 4 2" xfId="22793"/>
    <cellStyle name="Обычный 3 13 2 3 4 3" xfId="22794"/>
    <cellStyle name="Обычный 3 13 2 3 4 4" xfId="22795"/>
    <cellStyle name="Обычный 3 13 2 3 4 5" xfId="22796"/>
    <cellStyle name="Обычный 3 13 2 3 4 6" xfId="22797"/>
    <cellStyle name="Обычный 3 13 2 3 4 7" xfId="22798"/>
    <cellStyle name="Обычный 3 13 2 3 4 8" xfId="22799"/>
    <cellStyle name="Обычный 3 13 2 3 5" xfId="22800"/>
    <cellStyle name="Обычный 3 13 2 3 5 2" xfId="22801"/>
    <cellStyle name="Обычный 3 13 2 3 5 3" xfId="22802"/>
    <cellStyle name="Обычный 3 13 2 3 5 4" xfId="22803"/>
    <cellStyle name="Обычный 3 13 2 3 5 5" xfId="22804"/>
    <cellStyle name="Обычный 3 13 2 3 5 6" xfId="22805"/>
    <cellStyle name="Обычный 3 13 2 3 5 7" xfId="22806"/>
    <cellStyle name="Обычный 3 13 2 3 5 8" xfId="22807"/>
    <cellStyle name="Обычный 3 13 2 3 6" xfId="22808"/>
    <cellStyle name="Обычный 3 13 2 3 6 2" xfId="22809"/>
    <cellStyle name="Обычный 3 13 2 3 6 3" xfId="22810"/>
    <cellStyle name="Обычный 3 13 2 3 6 4" xfId="22811"/>
    <cellStyle name="Обычный 3 13 2 3 6 5" xfId="22812"/>
    <cellStyle name="Обычный 3 13 2 3 6 6" xfId="22813"/>
    <cellStyle name="Обычный 3 13 2 3 6 7" xfId="22814"/>
    <cellStyle name="Обычный 3 13 2 3 6 8" xfId="22815"/>
    <cellStyle name="Обычный 3 13 2 3 7" xfId="22816"/>
    <cellStyle name="Обычный 3 13 2 3 7 2" xfId="22817"/>
    <cellStyle name="Обычный 3 13 2 3 7 3" xfId="22818"/>
    <cellStyle name="Обычный 3 13 2 3 7 4" xfId="22819"/>
    <cellStyle name="Обычный 3 13 2 3 7 5" xfId="22820"/>
    <cellStyle name="Обычный 3 13 2 3 7 6" xfId="22821"/>
    <cellStyle name="Обычный 3 13 2 3 7 7" xfId="22822"/>
    <cellStyle name="Обычный 3 13 2 3 7 8" xfId="22823"/>
    <cellStyle name="Обычный 3 13 2 3 8" xfId="22824"/>
    <cellStyle name="Обычный 3 13 2 3 8 2" xfId="22825"/>
    <cellStyle name="Обычный 3 13 2 3 8 3" xfId="22826"/>
    <cellStyle name="Обычный 3 13 2 3 8 4" xfId="22827"/>
    <cellStyle name="Обычный 3 13 2 3 8 5" xfId="22828"/>
    <cellStyle name="Обычный 3 13 2 3 8 6" xfId="22829"/>
    <cellStyle name="Обычный 3 13 2 3 8 7" xfId="22830"/>
    <cellStyle name="Обычный 3 13 2 3 8 8" xfId="22831"/>
    <cellStyle name="Обычный 3 13 2 3 9" xfId="22832"/>
    <cellStyle name="Обычный 3 13 2 4" xfId="22833"/>
    <cellStyle name="Обычный 3 13 2 4 2" xfId="22834"/>
    <cellStyle name="Обычный 3 13 2 4 3" xfId="22835"/>
    <cellStyle name="Обычный 3 13 2 4 4" xfId="22836"/>
    <cellStyle name="Обычный 3 13 2 4 5" xfId="22837"/>
    <cellStyle name="Обычный 3 13 2 4 6" xfId="22838"/>
    <cellStyle name="Обычный 3 13 2 4 7" xfId="22839"/>
    <cellStyle name="Обычный 3 13 2 4 8" xfId="22840"/>
    <cellStyle name="Обычный 3 13 2 5" xfId="22841"/>
    <cellStyle name="Обычный 3 13 2 5 2" xfId="22842"/>
    <cellStyle name="Обычный 3 13 2 5 3" xfId="22843"/>
    <cellStyle name="Обычный 3 13 2 5 4" xfId="22844"/>
    <cellStyle name="Обычный 3 13 2 5 5" xfId="22845"/>
    <cellStyle name="Обычный 3 13 2 5 6" xfId="22846"/>
    <cellStyle name="Обычный 3 13 2 5 7" xfId="22847"/>
    <cellStyle name="Обычный 3 13 2 5 8" xfId="22848"/>
    <cellStyle name="Обычный 3 13 2 6" xfId="22849"/>
    <cellStyle name="Обычный 3 13 2 6 2" xfId="22850"/>
    <cellStyle name="Обычный 3 13 2 6 3" xfId="22851"/>
    <cellStyle name="Обычный 3 13 2 6 4" xfId="22852"/>
    <cellStyle name="Обычный 3 13 2 6 5" xfId="22853"/>
    <cellStyle name="Обычный 3 13 2 6 6" xfId="22854"/>
    <cellStyle name="Обычный 3 13 2 6 7" xfId="22855"/>
    <cellStyle name="Обычный 3 13 2 6 8" xfId="22856"/>
    <cellStyle name="Обычный 3 13 2 7" xfId="22857"/>
    <cellStyle name="Обычный 3 13 2 7 2" xfId="22858"/>
    <cellStyle name="Обычный 3 13 2 7 3" xfId="22859"/>
    <cellStyle name="Обычный 3 13 2 7 4" xfId="22860"/>
    <cellStyle name="Обычный 3 13 2 7 5" xfId="22861"/>
    <cellStyle name="Обычный 3 13 2 7 6" xfId="22862"/>
    <cellStyle name="Обычный 3 13 2 7 7" xfId="22863"/>
    <cellStyle name="Обычный 3 13 2 7 8" xfId="22864"/>
    <cellStyle name="Обычный 3 13 2 8" xfId="22865"/>
    <cellStyle name="Обычный 3 13 2 8 2" xfId="22866"/>
    <cellStyle name="Обычный 3 13 2 8 3" xfId="22867"/>
    <cellStyle name="Обычный 3 13 2 8 4" xfId="22868"/>
    <cellStyle name="Обычный 3 13 2 8 5" xfId="22869"/>
    <cellStyle name="Обычный 3 13 2 8 6" xfId="22870"/>
    <cellStyle name="Обычный 3 13 2 8 7" xfId="22871"/>
    <cellStyle name="Обычный 3 13 2 8 8" xfId="22872"/>
    <cellStyle name="Обычный 3 13 2 9" xfId="22873"/>
    <cellStyle name="Обычный 3 13 2 9 2" xfId="22874"/>
    <cellStyle name="Обычный 3 13 2 9 3" xfId="22875"/>
    <cellStyle name="Обычный 3 13 2 9 4" xfId="22876"/>
    <cellStyle name="Обычный 3 13 2 9 5" xfId="22877"/>
    <cellStyle name="Обычный 3 13 2 9 6" xfId="22878"/>
    <cellStyle name="Обычный 3 13 2 9 7" xfId="22879"/>
    <cellStyle name="Обычный 3 13 2 9 8" xfId="22880"/>
    <cellStyle name="Обычный 3 13 20" xfId="22881"/>
    <cellStyle name="Обычный 3 13 21" xfId="22882"/>
    <cellStyle name="Обычный 3 13 22" xfId="22883"/>
    <cellStyle name="Обычный 3 13 23" xfId="22884"/>
    <cellStyle name="Обычный 3 13 3" xfId="22885"/>
    <cellStyle name="Обычный 3 13 3 10" xfId="22886"/>
    <cellStyle name="Обычный 3 13 3 11" xfId="22887"/>
    <cellStyle name="Обычный 3 13 3 12" xfId="22888"/>
    <cellStyle name="Обычный 3 13 3 13" xfId="22889"/>
    <cellStyle name="Обычный 3 13 3 14" xfId="22890"/>
    <cellStyle name="Обычный 3 13 3 15" xfId="22891"/>
    <cellStyle name="Обычный 3 13 3 16" xfId="22892"/>
    <cellStyle name="Обычный 3 13 3 17" xfId="22893"/>
    <cellStyle name="Обычный 3 13 3 18" xfId="22894"/>
    <cellStyle name="Обычный 3 13 3 2" xfId="22895"/>
    <cellStyle name="Обычный 3 13 3 2 2" xfId="22896"/>
    <cellStyle name="Обычный 3 13 3 2 3" xfId="22897"/>
    <cellStyle name="Обычный 3 13 3 2 4" xfId="22898"/>
    <cellStyle name="Обычный 3 13 3 2 5" xfId="22899"/>
    <cellStyle name="Обычный 3 13 3 2 6" xfId="22900"/>
    <cellStyle name="Обычный 3 13 3 2 7" xfId="22901"/>
    <cellStyle name="Обычный 3 13 3 2 8" xfId="22902"/>
    <cellStyle name="Обычный 3 13 3 3" xfId="22903"/>
    <cellStyle name="Обычный 3 13 3 3 2" xfId="22904"/>
    <cellStyle name="Обычный 3 13 3 3 3" xfId="22905"/>
    <cellStyle name="Обычный 3 13 3 3 4" xfId="22906"/>
    <cellStyle name="Обычный 3 13 3 3 5" xfId="22907"/>
    <cellStyle name="Обычный 3 13 3 3 6" xfId="22908"/>
    <cellStyle name="Обычный 3 13 3 3 7" xfId="22909"/>
    <cellStyle name="Обычный 3 13 3 3 8" xfId="22910"/>
    <cellStyle name="Обычный 3 13 3 4" xfId="22911"/>
    <cellStyle name="Обычный 3 13 3 4 2" xfId="22912"/>
    <cellStyle name="Обычный 3 13 3 4 3" xfId="22913"/>
    <cellStyle name="Обычный 3 13 3 4 4" xfId="22914"/>
    <cellStyle name="Обычный 3 13 3 4 5" xfId="22915"/>
    <cellStyle name="Обычный 3 13 3 4 6" xfId="22916"/>
    <cellStyle name="Обычный 3 13 3 4 7" xfId="22917"/>
    <cellStyle name="Обычный 3 13 3 4 8" xfId="22918"/>
    <cellStyle name="Обычный 3 13 3 5" xfId="22919"/>
    <cellStyle name="Обычный 3 13 3 5 2" xfId="22920"/>
    <cellStyle name="Обычный 3 13 3 5 3" xfId="22921"/>
    <cellStyle name="Обычный 3 13 3 5 4" xfId="22922"/>
    <cellStyle name="Обычный 3 13 3 5 5" xfId="22923"/>
    <cellStyle name="Обычный 3 13 3 5 6" xfId="22924"/>
    <cellStyle name="Обычный 3 13 3 5 7" xfId="22925"/>
    <cellStyle name="Обычный 3 13 3 5 8" xfId="22926"/>
    <cellStyle name="Обычный 3 13 3 6" xfId="22927"/>
    <cellStyle name="Обычный 3 13 3 6 2" xfId="22928"/>
    <cellStyle name="Обычный 3 13 3 6 3" xfId="22929"/>
    <cellStyle name="Обычный 3 13 3 6 4" xfId="22930"/>
    <cellStyle name="Обычный 3 13 3 6 5" xfId="22931"/>
    <cellStyle name="Обычный 3 13 3 6 6" xfId="22932"/>
    <cellStyle name="Обычный 3 13 3 6 7" xfId="22933"/>
    <cellStyle name="Обычный 3 13 3 6 8" xfId="22934"/>
    <cellStyle name="Обычный 3 13 3 7" xfId="22935"/>
    <cellStyle name="Обычный 3 13 3 7 2" xfId="22936"/>
    <cellStyle name="Обычный 3 13 3 7 3" xfId="22937"/>
    <cellStyle name="Обычный 3 13 3 7 4" xfId="22938"/>
    <cellStyle name="Обычный 3 13 3 7 5" xfId="22939"/>
    <cellStyle name="Обычный 3 13 3 7 6" xfId="22940"/>
    <cellStyle name="Обычный 3 13 3 7 7" xfId="22941"/>
    <cellStyle name="Обычный 3 13 3 7 8" xfId="22942"/>
    <cellStyle name="Обычный 3 13 3 8" xfId="22943"/>
    <cellStyle name="Обычный 3 13 3 8 2" xfId="22944"/>
    <cellStyle name="Обычный 3 13 3 8 3" xfId="22945"/>
    <cellStyle name="Обычный 3 13 3 8 4" xfId="22946"/>
    <cellStyle name="Обычный 3 13 3 8 5" xfId="22947"/>
    <cellStyle name="Обычный 3 13 3 8 6" xfId="22948"/>
    <cellStyle name="Обычный 3 13 3 8 7" xfId="22949"/>
    <cellStyle name="Обычный 3 13 3 8 8" xfId="22950"/>
    <cellStyle name="Обычный 3 13 3 9" xfId="22951"/>
    <cellStyle name="Обычный 3 13 4" xfId="22952"/>
    <cellStyle name="Обычный 3 13 4 10" xfId="22953"/>
    <cellStyle name="Обычный 3 13 4 11" xfId="22954"/>
    <cellStyle name="Обычный 3 13 4 12" xfId="22955"/>
    <cellStyle name="Обычный 3 13 4 13" xfId="22956"/>
    <cellStyle name="Обычный 3 13 4 14" xfId="22957"/>
    <cellStyle name="Обычный 3 13 4 15" xfId="22958"/>
    <cellStyle name="Обычный 3 13 4 16" xfId="22959"/>
    <cellStyle name="Обычный 3 13 4 17" xfId="22960"/>
    <cellStyle name="Обычный 3 13 4 18" xfId="22961"/>
    <cellStyle name="Обычный 3 13 4 2" xfId="22962"/>
    <cellStyle name="Обычный 3 13 4 2 2" xfId="22963"/>
    <cellStyle name="Обычный 3 13 4 2 3" xfId="22964"/>
    <cellStyle name="Обычный 3 13 4 2 4" xfId="22965"/>
    <cellStyle name="Обычный 3 13 4 2 5" xfId="22966"/>
    <cellStyle name="Обычный 3 13 4 2 6" xfId="22967"/>
    <cellStyle name="Обычный 3 13 4 2 7" xfId="22968"/>
    <cellStyle name="Обычный 3 13 4 2 8" xfId="22969"/>
    <cellStyle name="Обычный 3 13 4 3" xfId="22970"/>
    <cellStyle name="Обычный 3 13 4 3 2" xfId="22971"/>
    <cellStyle name="Обычный 3 13 4 3 3" xfId="22972"/>
    <cellStyle name="Обычный 3 13 4 3 4" xfId="22973"/>
    <cellStyle name="Обычный 3 13 4 3 5" xfId="22974"/>
    <cellStyle name="Обычный 3 13 4 3 6" xfId="22975"/>
    <cellStyle name="Обычный 3 13 4 3 7" xfId="22976"/>
    <cellStyle name="Обычный 3 13 4 3 8" xfId="22977"/>
    <cellStyle name="Обычный 3 13 4 4" xfId="22978"/>
    <cellStyle name="Обычный 3 13 4 4 2" xfId="22979"/>
    <cellStyle name="Обычный 3 13 4 4 3" xfId="22980"/>
    <cellStyle name="Обычный 3 13 4 4 4" xfId="22981"/>
    <cellStyle name="Обычный 3 13 4 4 5" xfId="22982"/>
    <cellStyle name="Обычный 3 13 4 4 6" xfId="22983"/>
    <cellStyle name="Обычный 3 13 4 4 7" xfId="22984"/>
    <cellStyle name="Обычный 3 13 4 4 8" xfId="22985"/>
    <cellStyle name="Обычный 3 13 4 5" xfId="22986"/>
    <cellStyle name="Обычный 3 13 4 5 2" xfId="22987"/>
    <cellStyle name="Обычный 3 13 4 5 3" xfId="22988"/>
    <cellStyle name="Обычный 3 13 4 5 4" xfId="22989"/>
    <cellStyle name="Обычный 3 13 4 5 5" xfId="22990"/>
    <cellStyle name="Обычный 3 13 4 5 6" xfId="22991"/>
    <cellStyle name="Обычный 3 13 4 5 7" xfId="22992"/>
    <cellStyle name="Обычный 3 13 4 5 8" xfId="22993"/>
    <cellStyle name="Обычный 3 13 4 6" xfId="22994"/>
    <cellStyle name="Обычный 3 13 4 6 2" xfId="22995"/>
    <cellStyle name="Обычный 3 13 4 6 3" xfId="22996"/>
    <cellStyle name="Обычный 3 13 4 6 4" xfId="22997"/>
    <cellStyle name="Обычный 3 13 4 6 5" xfId="22998"/>
    <cellStyle name="Обычный 3 13 4 6 6" xfId="22999"/>
    <cellStyle name="Обычный 3 13 4 6 7" xfId="23000"/>
    <cellStyle name="Обычный 3 13 4 6 8" xfId="23001"/>
    <cellStyle name="Обычный 3 13 4 7" xfId="23002"/>
    <cellStyle name="Обычный 3 13 4 7 2" xfId="23003"/>
    <cellStyle name="Обычный 3 13 4 7 3" xfId="23004"/>
    <cellStyle name="Обычный 3 13 4 7 4" xfId="23005"/>
    <cellStyle name="Обычный 3 13 4 7 5" xfId="23006"/>
    <cellStyle name="Обычный 3 13 4 7 6" xfId="23007"/>
    <cellStyle name="Обычный 3 13 4 7 7" xfId="23008"/>
    <cellStyle name="Обычный 3 13 4 7 8" xfId="23009"/>
    <cellStyle name="Обычный 3 13 4 8" xfId="23010"/>
    <cellStyle name="Обычный 3 13 4 8 2" xfId="23011"/>
    <cellStyle name="Обычный 3 13 4 8 3" xfId="23012"/>
    <cellStyle name="Обычный 3 13 4 8 4" xfId="23013"/>
    <cellStyle name="Обычный 3 13 4 8 5" xfId="23014"/>
    <cellStyle name="Обычный 3 13 4 8 6" xfId="23015"/>
    <cellStyle name="Обычный 3 13 4 8 7" xfId="23016"/>
    <cellStyle name="Обычный 3 13 4 8 8" xfId="23017"/>
    <cellStyle name="Обычный 3 13 4 9" xfId="23018"/>
    <cellStyle name="Обычный 3 13 5" xfId="23019"/>
    <cellStyle name="Обычный 3 13 5 2" xfId="23020"/>
    <cellStyle name="Обычный 3 13 5 3" xfId="23021"/>
    <cellStyle name="Обычный 3 13 5 4" xfId="23022"/>
    <cellStyle name="Обычный 3 13 5 5" xfId="23023"/>
    <cellStyle name="Обычный 3 13 5 6" xfId="23024"/>
    <cellStyle name="Обычный 3 13 5 7" xfId="23025"/>
    <cellStyle name="Обычный 3 13 5 8" xfId="23026"/>
    <cellStyle name="Обычный 3 13 6" xfId="23027"/>
    <cellStyle name="Обычный 3 13 6 2" xfId="23028"/>
    <cellStyle name="Обычный 3 13 6 3" xfId="23029"/>
    <cellStyle name="Обычный 3 13 6 4" xfId="23030"/>
    <cellStyle name="Обычный 3 13 6 5" xfId="23031"/>
    <cellStyle name="Обычный 3 13 6 6" xfId="23032"/>
    <cellStyle name="Обычный 3 13 6 7" xfId="23033"/>
    <cellStyle name="Обычный 3 13 6 8" xfId="23034"/>
    <cellStyle name="Обычный 3 13 7" xfId="23035"/>
    <cellStyle name="Обычный 3 13 7 2" xfId="23036"/>
    <cellStyle name="Обычный 3 13 7 3" xfId="23037"/>
    <cellStyle name="Обычный 3 13 7 4" xfId="23038"/>
    <cellStyle name="Обычный 3 13 7 5" xfId="23039"/>
    <cellStyle name="Обычный 3 13 7 6" xfId="23040"/>
    <cellStyle name="Обычный 3 13 7 7" xfId="23041"/>
    <cellStyle name="Обычный 3 13 7 8" xfId="23042"/>
    <cellStyle name="Обычный 3 13 8" xfId="23043"/>
    <cellStyle name="Обычный 3 13 8 2" xfId="23044"/>
    <cellStyle name="Обычный 3 13 8 3" xfId="23045"/>
    <cellStyle name="Обычный 3 13 8 4" xfId="23046"/>
    <cellStyle name="Обычный 3 13 8 5" xfId="23047"/>
    <cellStyle name="Обычный 3 13 8 6" xfId="23048"/>
    <cellStyle name="Обычный 3 13 8 7" xfId="23049"/>
    <cellStyle name="Обычный 3 13 8 8" xfId="23050"/>
    <cellStyle name="Обычный 3 13 9" xfId="23051"/>
    <cellStyle name="Обычный 3 13 9 2" xfId="23052"/>
    <cellStyle name="Обычный 3 13 9 3" xfId="23053"/>
    <cellStyle name="Обычный 3 13 9 4" xfId="23054"/>
    <cellStyle name="Обычный 3 13 9 5" xfId="23055"/>
    <cellStyle name="Обычный 3 13 9 6" xfId="23056"/>
    <cellStyle name="Обычный 3 13 9 7" xfId="23057"/>
    <cellStyle name="Обычный 3 13 9 8" xfId="23058"/>
    <cellStyle name="Обычный 3 14" xfId="23059"/>
    <cellStyle name="Обычный 3 14 10" xfId="23060"/>
    <cellStyle name="Обычный 3 14 10 2" xfId="23061"/>
    <cellStyle name="Обычный 3 14 10 3" xfId="23062"/>
    <cellStyle name="Обычный 3 14 10 4" xfId="23063"/>
    <cellStyle name="Обычный 3 14 10 5" xfId="23064"/>
    <cellStyle name="Обычный 3 14 10 6" xfId="23065"/>
    <cellStyle name="Обычный 3 14 10 7" xfId="23066"/>
    <cellStyle name="Обычный 3 14 10 8" xfId="23067"/>
    <cellStyle name="Обычный 3 14 11" xfId="23068"/>
    <cellStyle name="Обычный 3 14 11 2" xfId="23069"/>
    <cellStyle name="Обычный 3 14 11 3" xfId="23070"/>
    <cellStyle name="Обычный 3 14 11 4" xfId="23071"/>
    <cellStyle name="Обычный 3 14 11 5" xfId="23072"/>
    <cellStyle name="Обычный 3 14 11 6" xfId="23073"/>
    <cellStyle name="Обычный 3 14 11 7" xfId="23074"/>
    <cellStyle name="Обычный 3 14 11 8" xfId="23075"/>
    <cellStyle name="Обычный 3 14 12" xfId="23076"/>
    <cellStyle name="Обычный 3 14 12 2" xfId="23077"/>
    <cellStyle name="Обычный 3 14 12 3" xfId="23078"/>
    <cellStyle name="Обычный 3 14 12 4" xfId="23079"/>
    <cellStyle name="Обычный 3 14 12 5" xfId="23080"/>
    <cellStyle name="Обычный 3 14 12 6" xfId="23081"/>
    <cellStyle name="Обычный 3 14 12 7" xfId="23082"/>
    <cellStyle name="Обычный 3 14 12 8" xfId="23083"/>
    <cellStyle name="Обычный 3 14 13" xfId="23084"/>
    <cellStyle name="Обычный 3 14 14" xfId="23085"/>
    <cellStyle name="Обычный 3 14 15" xfId="23086"/>
    <cellStyle name="Обычный 3 14 16" xfId="23087"/>
    <cellStyle name="Обычный 3 14 17" xfId="23088"/>
    <cellStyle name="Обычный 3 14 18" xfId="23089"/>
    <cellStyle name="Обычный 3 14 19" xfId="23090"/>
    <cellStyle name="Обычный 3 14 2" xfId="23091"/>
    <cellStyle name="Обычный 3 14 2 10" xfId="23092"/>
    <cellStyle name="Обычный 3 14 2 10 2" xfId="23093"/>
    <cellStyle name="Обычный 3 14 2 10 3" xfId="23094"/>
    <cellStyle name="Обычный 3 14 2 10 4" xfId="23095"/>
    <cellStyle name="Обычный 3 14 2 10 5" xfId="23096"/>
    <cellStyle name="Обычный 3 14 2 10 6" xfId="23097"/>
    <cellStyle name="Обычный 3 14 2 10 7" xfId="23098"/>
    <cellStyle name="Обычный 3 14 2 10 8" xfId="23099"/>
    <cellStyle name="Обычный 3 14 2 11" xfId="23100"/>
    <cellStyle name="Обычный 3 14 2 12" xfId="23101"/>
    <cellStyle name="Обычный 3 14 2 13" xfId="23102"/>
    <cellStyle name="Обычный 3 14 2 14" xfId="23103"/>
    <cellStyle name="Обычный 3 14 2 15" xfId="23104"/>
    <cellStyle name="Обычный 3 14 2 16" xfId="23105"/>
    <cellStyle name="Обычный 3 14 2 17" xfId="23106"/>
    <cellStyle name="Обычный 3 14 2 18" xfId="23107"/>
    <cellStyle name="Обычный 3 14 2 19" xfId="23108"/>
    <cellStyle name="Обычный 3 14 2 2" xfId="23109"/>
    <cellStyle name="Обычный 3 14 2 2 10" xfId="23110"/>
    <cellStyle name="Обычный 3 14 2 2 11" xfId="23111"/>
    <cellStyle name="Обычный 3 14 2 2 12" xfId="23112"/>
    <cellStyle name="Обычный 3 14 2 2 13" xfId="23113"/>
    <cellStyle name="Обычный 3 14 2 2 14" xfId="23114"/>
    <cellStyle name="Обычный 3 14 2 2 15" xfId="23115"/>
    <cellStyle name="Обычный 3 14 2 2 16" xfId="23116"/>
    <cellStyle name="Обычный 3 14 2 2 17" xfId="23117"/>
    <cellStyle name="Обычный 3 14 2 2 18" xfId="23118"/>
    <cellStyle name="Обычный 3 14 2 2 2" xfId="23119"/>
    <cellStyle name="Обычный 3 14 2 2 2 2" xfId="23120"/>
    <cellStyle name="Обычный 3 14 2 2 2 3" xfId="23121"/>
    <cellStyle name="Обычный 3 14 2 2 2 4" xfId="23122"/>
    <cellStyle name="Обычный 3 14 2 2 2 5" xfId="23123"/>
    <cellStyle name="Обычный 3 14 2 2 2 6" xfId="23124"/>
    <cellStyle name="Обычный 3 14 2 2 2 7" xfId="23125"/>
    <cellStyle name="Обычный 3 14 2 2 2 8" xfId="23126"/>
    <cellStyle name="Обычный 3 14 2 2 3" xfId="23127"/>
    <cellStyle name="Обычный 3 14 2 2 3 2" xfId="23128"/>
    <cellStyle name="Обычный 3 14 2 2 3 3" xfId="23129"/>
    <cellStyle name="Обычный 3 14 2 2 3 4" xfId="23130"/>
    <cellStyle name="Обычный 3 14 2 2 3 5" xfId="23131"/>
    <cellStyle name="Обычный 3 14 2 2 3 6" xfId="23132"/>
    <cellStyle name="Обычный 3 14 2 2 3 7" xfId="23133"/>
    <cellStyle name="Обычный 3 14 2 2 3 8" xfId="23134"/>
    <cellStyle name="Обычный 3 14 2 2 4" xfId="23135"/>
    <cellStyle name="Обычный 3 14 2 2 4 2" xfId="23136"/>
    <cellStyle name="Обычный 3 14 2 2 4 3" xfId="23137"/>
    <cellStyle name="Обычный 3 14 2 2 4 4" xfId="23138"/>
    <cellStyle name="Обычный 3 14 2 2 4 5" xfId="23139"/>
    <cellStyle name="Обычный 3 14 2 2 4 6" xfId="23140"/>
    <cellStyle name="Обычный 3 14 2 2 4 7" xfId="23141"/>
    <cellStyle name="Обычный 3 14 2 2 4 8" xfId="23142"/>
    <cellStyle name="Обычный 3 14 2 2 5" xfId="23143"/>
    <cellStyle name="Обычный 3 14 2 2 5 2" xfId="23144"/>
    <cellStyle name="Обычный 3 14 2 2 5 3" xfId="23145"/>
    <cellStyle name="Обычный 3 14 2 2 5 4" xfId="23146"/>
    <cellStyle name="Обычный 3 14 2 2 5 5" xfId="23147"/>
    <cellStyle name="Обычный 3 14 2 2 5 6" xfId="23148"/>
    <cellStyle name="Обычный 3 14 2 2 5 7" xfId="23149"/>
    <cellStyle name="Обычный 3 14 2 2 5 8" xfId="23150"/>
    <cellStyle name="Обычный 3 14 2 2 6" xfId="23151"/>
    <cellStyle name="Обычный 3 14 2 2 6 2" xfId="23152"/>
    <cellStyle name="Обычный 3 14 2 2 6 3" xfId="23153"/>
    <cellStyle name="Обычный 3 14 2 2 6 4" xfId="23154"/>
    <cellStyle name="Обычный 3 14 2 2 6 5" xfId="23155"/>
    <cellStyle name="Обычный 3 14 2 2 6 6" xfId="23156"/>
    <cellStyle name="Обычный 3 14 2 2 6 7" xfId="23157"/>
    <cellStyle name="Обычный 3 14 2 2 6 8" xfId="23158"/>
    <cellStyle name="Обычный 3 14 2 2 7" xfId="23159"/>
    <cellStyle name="Обычный 3 14 2 2 7 2" xfId="23160"/>
    <cellStyle name="Обычный 3 14 2 2 7 3" xfId="23161"/>
    <cellStyle name="Обычный 3 14 2 2 7 4" xfId="23162"/>
    <cellStyle name="Обычный 3 14 2 2 7 5" xfId="23163"/>
    <cellStyle name="Обычный 3 14 2 2 7 6" xfId="23164"/>
    <cellStyle name="Обычный 3 14 2 2 7 7" xfId="23165"/>
    <cellStyle name="Обычный 3 14 2 2 7 8" xfId="23166"/>
    <cellStyle name="Обычный 3 14 2 2 8" xfId="23167"/>
    <cellStyle name="Обычный 3 14 2 2 8 2" xfId="23168"/>
    <cellStyle name="Обычный 3 14 2 2 8 3" xfId="23169"/>
    <cellStyle name="Обычный 3 14 2 2 8 4" xfId="23170"/>
    <cellStyle name="Обычный 3 14 2 2 8 5" xfId="23171"/>
    <cellStyle name="Обычный 3 14 2 2 8 6" xfId="23172"/>
    <cellStyle name="Обычный 3 14 2 2 8 7" xfId="23173"/>
    <cellStyle name="Обычный 3 14 2 2 8 8" xfId="23174"/>
    <cellStyle name="Обычный 3 14 2 2 9" xfId="23175"/>
    <cellStyle name="Обычный 3 14 2 20" xfId="23176"/>
    <cellStyle name="Обычный 3 14 2 21" xfId="23177"/>
    <cellStyle name="Обычный 3 14 2 22" xfId="23178"/>
    <cellStyle name="Обычный 3 14 2 3" xfId="23179"/>
    <cellStyle name="Обычный 3 14 2 3 10" xfId="23180"/>
    <cellStyle name="Обычный 3 14 2 3 11" xfId="23181"/>
    <cellStyle name="Обычный 3 14 2 3 12" xfId="23182"/>
    <cellStyle name="Обычный 3 14 2 3 13" xfId="23183"/>
    <cellStyle name="Обычный 3 14 2 3 14" xfId="23184"/>
    <cellStyle name="Обычный 3 14 2 3 15" xfId="23185"/>
    <cellStyle name="Обычный 3 14 2 3 16" xfId="23186"/>
    <cellStyle name="Обычный 3 14 2 3 17" xfId="23187"/>
    <cellStyle name="Обычный 3 14 2 3 18" xfId="23188"/>
    <cellStyle name="Обычный 3 14 2 3 2" xfId="23189"/>
    <cellStyle name="Обычный 3 14 2 3 2 2" xfId="23190"/>
    <cellStyle name="Обычный 3 14 2 3 2 3" xfId="23191"/>
    <cellStyle name="Обычный 3 14 2 3 2 4" xfId="23192"/>
    <cellStyle name="Обычный 3 14 2 3 2 5" xfId="23193"/>
    <cellStyle name="Обычный 3 14 2 3 2 6" xfId="23194"/>
    <cellStyle name="Обычный 3 14 2 3 2 7" xfId="23195"/>
    <cellStyle name="Обычный 3 14 2 3 2 8" xfId="23196"/>
    <cellStyle name="Обычный 3 14 2 3 3" xfId="23197"/>
    <cellStyle name="Обычный 3 14 2 3 3 2" xfId="23198"/>
    <cellStyle name="Обычный 3 14 2 3 3 3" xfId="23199"/>
    <cellStyle name="Обычный 3 14 2 3 3 4" xfId="23200"/>
    <cellStyle name="Обычный 3 14 2 3 3 5" xfId="23201"/>
    <cellStyle name="Обычный 3 14 2 3 3 6" xfId="23202"/>
    <cellStyle name="Обычный 3 14 2 3 3 7" xfId="23203"/>
    <cellStyle name="Обычный 3 14 2 3 3 8" xfId="23204"/>
    <cellStyle name="Обычный 3 14 2 3 4" xfId="23205"/>
    <cellStyle name="Обычный 3 14 2 3 4 2" xfId="23206"/>
    <cellStyle name="Обычный 3 14 2 3 4 3" xfId="23207"/>
    <cellStyle name="Обычный 3 14 2 3 4 4" xfId="23208"/>
    <cellStyle name="Обычный 3 14 2 3 4 5" xfId="23209"/>
    <cellStyle name="Обычный 3 14 2 3 4 6" xfId="23210"/>
    <cellStyle name="Обычный 3 14 2 3 4 7" xfId="23211"/>
    <cellStyle name="Обычный 3 14 2 3 4 8" xfId="23212"/>
    <cellStyle name="Обычный 3 14 2 3 5" xfId="23213"/>
    <cellStyle name="Обычный 3 14 2 3 5 2" xfId="23214"/>
    <cellStyle name="Обычный 3 14 2 3 5 3" xfId="23215"/>
    <cellStyle name="Обычный 3 14 2 3 5 4" xfId="23216"/>
    <cellStyle name="Обычный 3 14 2 3 5 5" xfId="23217"/>
    <cellStyle name="Обычный 3 14 2 3 5 6" xfId="23218"/>
    <cellStyle name="Обычный 3 14 2 3 5 7" xfId="23219"/>
    <cellStyle name="Обычный 3 14 2 3 5 8" xfId="23220"/>
    <cellStyle name="Обычный 3 14 2 3 6" xfId="23221"/>
    <cellStyle name="Обычный 3 14 2 3 6 2" xfId="23222"/>
    <cellStyle name="Обычный 3 14 2 3 6 3" xfId="23223"/>
    <cellStyle name="Обычный 3 14 2 3 6 4" xfId="23224"/>
    <cellStyle name="Обычный 3 14 2 3 6 5" xfId="23225"/>
    <cellStyle name="Обычный 3 14 2 3 6 6" xfId="23226"/>
    <cellStyle name="Обычный 3 14 2 3 6 7" xfId="23227"/>
    <cellStyle name="Обычный 3 14 2 3 6 8" xfId="23228"/>
    <cellStyle name="Обычный 3 14 2 3 7" xfId="23229"/>
    <cellStyle name="Обычный 3 14 2 3 7 2" xfId="23230"/>
    <cellStyle name="Обычный 3 14 2 3 7 3" xfId="23231"/>
    <cellStyle name="Обычный 3 14 2 3 7 4" xfId="23232"/>
    <cellStyle name="Обычный 3 14 2 3 7 5" xfId="23233"/>
    <cellStyle name="Обычный 3 14 2 3 7 6" xfId="23234"/>
    <cellStyle name="Обычный 3 14 2 3 7 7" xfId="23235"/>
    <cellStyle name="Обычный 3 14 2 3 7 8" xfId="23236"/>
    <cellStyle name="Обычный 3 14 2 3 8" xfId="23237"/>
    <cellStyle name="Обычный 3 14 2 3 8 2" xfId="23238"/>
    <cellStyle name="Обычный 3 14 2 3 8 3" xfId="23239"/>
    <cellStyle name="Обычный 3 14 2 3 8 4" xfId="23240"/>
    <cellStyle name="Обычный 3 14 2 3 8 5" xfId="23241"/>
    <cellStyle name="Обычный 3 14 2 3 8 6" xfId="23242"/>
    <cellStyle name="Обычный 3 14 2 3 8 7" xfId="23243"/>
    <cellStyle name="Обычный 3 14 2 3 8 8" xfId="23244"/>
    <cellStyle name="Обычный 3 14 2 3 9" xfId="23245"/>
    <cellStyle name="Обычный 3 14 2 4" xfId="23246"/>
    <cellStyle name="Обычный 3 14 2 4 2" xfId="23247"/>
    <cellStyle name="Обычный 3 14 2 4 3" xfId="23248"/>
    <cellStyle name="Обычный 3 14 2 4 4" xfId="23249"/>
    <cellStyle name="Обычный 3 14 2 4 5" xfId="23250"/>
    <cellStyle name="Обычный 3 14 2 4 6" xfId="23251"/>
    <cellStyle name="Обычный 3 14 2 4 7" xfId="23252"/>
    <cellStyle name="Обычный 3 14 2 4 8" xfId="23253"/>
    <cellStyle name="Обычный 3 14 2 5" xfId="23254"/>
    <cellStyle name="Обычный 3 14 2 5 2" xfId="23255"/>
    <cellStyle name="Обычный 3 14 2 5 3" xfId="23256"/>
    <cellStyle name="Обычный 3 14 2 5 4" xfId="23257"/>
    <cellStyle name="Обычный 3 14 2 5 5" xfId="23258"/>
    <cellStyle name="Обычный 3 14 2 5 6" xfId="23259"/>
    <cellStyle name="Обычный 3 14 2 5 7" xfId="23260"/>
    <cellStyle name="Обычный 3 14 2 5 8" xfId="23261"/>
    <cellStyle name="Обычный 3 14 2 6" xfId="23262"/>
    <cellStyle name="Обычный 3 14 2 6 2" xfId="23263"/>
    <cellStyle name="Обычный 3 14 2 6 3" xfId="23264"/>
    <cellStyle name="Обычный 3 14 2 6 4" xfId="23265"/>
    <cellStyle name="Обычный 3 14 2 6 5" xfId="23266"/>
    <cellStyle name="Обычный 3 14 2 6 6" xfId="23267"/>
    <cellStyle name="Обычный 3 14 2 6 7" xfId="23268"/>
    <cellStyle name="Обычный 3 14 2 6 8" xfId="23269"/>
    <cellStyle name="Обычный 3 14 2 7" xfId="23270"/>
    <cellStyle name="Обычный 3 14 2 7 2" xfId="23271"/>
    <cellStyle name="Обычный 3 14 2 7 3" xfId="23272"/>
    <cellStyle name="Обычный 3 14 2 7 4" xfId="23273"/>
    <cellStyle name="Обычный 3 14 2 7 5" xfId="23274"/>
    <cellStyle name="Обычный 3 14 2 7 6" xfId="23275"/>
    <cellStyle name="Обычный 3 14 2 7 7" xfId="23276"/>
    <cellStyle name="Обычный 3 14 2 7 8" xfId="23277"/>
    <cellStyle name="Обычный 3 14 2 8" xfId="23278"/>
    <cellStyle name="Обычный 3 14 2 8 2" xfId="23279"/>
    <cellStyle name="Обычный 3 14 2 8 3" xfId="23280"/>
    <cellStyle name="Обычный 3 14 2 8 4" xfId="23281"/>
    <cellStyle name="Обычный 3 14 2 8 5" xfId="23282"/>
    <cellStyle name="Обычный 3 14 2 8 6" xfId="23283"/>
    <cellStyle name="Обычный 3 14 2 8 7" xfId="23284"/>
    <cellStyle name="Обычный 3 14 2 8 8" xfId="23285"/>
    <cellStyle name="Обычный 3 14 2 9" xfId="23286"/>
    <cellStyle name="Обычный 3 14 2 9 2" xfId="23287"/>
    <cellStyle name="Обычный 3 14 2 9 3" xfId="23288"/>
    <cellStyle name="Обычный 3 14 2 9 4" xfId="23289"/>
    <cellStyle name="Обычный 3 14 2 9 5" xfId="23290"/>
    <cellStyle name="Обычный 3 14 2 9 6" xfId="23291"/>
    <cellStyle name="Обычный 3 14 2 9 7" xfId="23292"/>
    <cellStyle name="Обычный 3 14 2 9 8" xfId="23293"/>
    <cellStyle name="Обычный 3 14 20" xfId="23294"/>
    <cellStyle name="Обычный 3 14 21" xfId="23295"/>
    <cellStyle name="Обычный 3 14 22" xfId="23296"/>
    <cellStyle name="Обычный 3 14 23" xfId="23297"/>
    <cellStyle name="Обычный 3 14 24" xfId="23298"/>
    <cellStyle name="Обычный 3 14 3" xfId="23299"/>
    <cellStyle name="Обычный 3 14 3 10" xfId="23300"/>
    <cellStyle name="Обычный 3 14 3 10 2" xfId="23301"/>
    <cellStyle name="Обычный 3 14 3 10 3" xfId="23302"/>
    <cellStyle name="Обычный 3 14 3 10 4" xfId="23303"/>
    <cellStyle name="Обычный 3 14 3 10 5" xfId="23304"/>
    <cellStyle name="Обычный 3 14 3 10 6" xfId="23305"/>
    <cellStyle name="Обычный 3 14 3 10 7" xfId="23306"/>
    <cellStyle name="Обычный 3 14 3 10 8" xfId="23307"/>
    <cellStyle name="Обычный 3 14 3 11" xfId="23308"/>
    <cellStyle name="Обычный 3 14 3 12" xfId="23309"/>
    <cellStyle name="Обычный 3 14 3 13" xfId="23310"/>
    <cellStyle name="Обычный 3 14 3 14" xfId="23311"/>
    <cellStyle name="Обычный 3 14 3 15" xfId="23312"/>
    <cellStyle name="Обычный 3 14 3 16" xfId="23313"/>
    <cellStyle name="Обычный 3 14 3 17" xfId="23314"/>
    <cellStyle name="Обычный 3 14 3 18" xfId="23315"/>
    <cellStyle name="Обычный 3 14 3 19" xfId="23316"/>
    <cellStyle name="Обычный 3 14 3 2" xfId="23317"/>
    <cellStyle name="Обычный 3 14 3 2 10" xfId="23318"/>
    <cellStyle name="Обычный 3 14 3 2 11" xfId="23319"/>
    <cellStyle name="Обычный 3 14 3 2 12" xfId="23320"/>
    <cellStyle name="Обычный 3 14 3 2 13" xfId="23321"/>
    <cellStyle name="Обычный 3 14 3 2 14" xfId="23322"/>
    <cellStyle name="Обычный 3 14 3 2 15" xfId="23323"/>
    <cellStyle name="Обычный 3 14 3 2 16" xfId="23324"/>
    <cellStyle name="Обычный 3 14 3 2 17" xfId="23325"/>
    <cellStyle name="Обычный 3 14 3 2 18" xfId="23326"/>
    <cellStyle name="Обычный 3 14 3 2 2" xfId="23327"/>
    <cellStyle name="Обычный 3 14 3 2 2 2" xfId="23328"/>
    <cellStyle name="Обычный 3 14 3 2 2 3" xfId="23329"/>
    <cellStyle name="Обычный 3 14 3 2 2 4" xfId="23330"/>
    <cellStyle name="Обычный 3 14 3 2 2 5" xfId="23331"/>
    <cellStyle name="Обычный 3 14 3 2 2 6" xfId="23332"/>
    <cellStyle name="Обычный 3 14 3 2 2 7" xfId="23333"/>
    <cellStyle name="Обычный 3 14 3 2 2 8" xfId="23334"/>
    <cellStyle name="Обычный 3 14 3 2 3" xfId="23335"/>
    <cellStyle name="Обычный 3 14 3 2 3 2" xfId="23336"/>
    <cellStyle name="Обычный 3 14 3 2 3 3" xfId="23337"/>
    <cellStyle name="Обычный 3 14 3 2 3 4" xfId="23338"/>
    <cellStyle name="Обычный 3 14 3 2 3 5" xfId="23339"/>
    <cellStyle name="Обычный 3 14 3 2 3 6" xfId="23340"/>
    <cellStyle name="Обычный 3 14 3 2 3 7" xfId="23341"/>
    <cellStyle name="Обычный 3 14 3 2 3 8" xfId="23342"/>
    <cellStyle name="Обычный 3 14 3 2 4" xfId="23343"/>
    <cellStyle name="Обычный 3 14 3 2 4 2" xfId="23344"/>
    <cellStyle name="Обычный 3 14 3 2 4 3" xfId="23345"/>
    <cellStyle name="Обычный 3 14 3 2 4 4" xfId="23346"/>
    <cellStyle name="Обычный 3 14 3 2 4 5" xfId="23347"/>
    <cellStyle name="Обычный 3 14 3 2 4 6" xfId="23348"/>
    <cellStyle name="Обычный 3 14 3 2 4 7" xfId="23349"/>
    <cellStyle name="Обычный 3 14 3 2 4 8" xfId="23350"/>
    <cellStyle name="Обычный 3 14 3 2 5" xfId="23351"/>
    <cellStyle name="Обычный 3 14 3 2 5 2" xfId="23352"/>
    <cellStyle name="Обычный 3 14 3 2 5 3" xfId="23353"/>
    <cellStyle name="Обычный 3 14 3 2 5 4" xfId="23354"/>
    <cellStyle name="Обычный 3 14 3 2 5 5" xfId="23355"/>
    <cellStyle name="Обычный 3 14 3 2 5 6" xfId="23356"/>
    <cellStyle name="Обычный 3 14 3 2 5 7" xfId="23357"/>
    <cellStyle name="Обычный 3 14 3 2 5 8" xfId="23358"/>
    <cellStyle name="Обычный 3 14 3 2 6" xfId="23359"/>
    <cellStyle name="Обычный 3 14 3 2 6 2" xfId="23360"/>
    <cellStyle name="Обычный 3 14 3 2 6 3" xfId="23361"/>
    <cellStyle name="Обычный 3 14 3 2 6 4" xfId="23362"/>
    <cellStyle name="Обычный 3 14 3 2 6 5" xfId="23363"/>
    <cellStyle name="Обычный 3 14 3 2 6 6" xfId="23364"/>
    <cellStyle name="Обычный 3 14 3 2 6 7" xfId="23365"/>
    <cellStyle name="Обычный 3 14 3 2 6 8" xfId="23366"/>
    <cellStyle name="Обычный 3 14 3 2 7" xfId="23367"/>
    <cellStyle name="Обычный 3 14 3 2 7 2" xfId="23368"/>
    <cellStyle name="Обычный 3 14 3 2 7 3" xfId="23369"/>
    <cellStyle name="Обычный 3 14 3 2 7 4" xfId="23370"/>
    <cellStyle name="Обычный 3 14 3 2 7 5" xfId="23371"/>
    <cellStyle name="Обычный 3 14 3 2 7 6" xfId="23372"/>
    <cellStyle name="Обычный 3 14 3 2 7 7" xfId="23373"/>
    <cellStyle name="Обычный 3 14 3 2 7 8" xfId="23374"/>
    <cellStyle name="Обычный 3 14 3 2 8" xfId="23375"/>
    <cellStyle name="Обычный 3 14 3 2 8 2" xfId="23376"/>
    <cellStyle name="Обычный 3 14 3 2 8 3" xfId="23377"/>
    <cellStyle name="Обычный 3 14 3 2 8 4" xfId="23378"/>
    <cellStyle name="Обычный 3 14 3 2 8 5" xfId="23379"/>
    <cellStyle name="Обычный 3 14 3 2 8 6" xfId="23380"/>
    <cellStyle name="Обычный 3 14 3 2 8 7" xfId="23381"/>
    <cellStyle name="Обычный 3 14 3 2 8 8" xfId="23382"/>
    <cellStyle name="Обычный 3 14 3 2 9" xfId="23383"/>
    <cellStyle name="Обычный 3 14 3 20" xfId="23384"/>
    <cellStyle name="Обычный 3 14 3 21" xfId="23385"/>
    <cellStyle name="Обычный 3 14 3 22" xfId="23386"/>
    <cellStyle name="Обычный 3 14 3 3" xfId="23387"/>
    <cellStyle name="Обычный 3 14 3 3 10" xfId="23388"/>
    <cellStyle name="Обычный 3 14 3 3 11" xfId="23389"/>
    <cellStyle name="Обычный 3 14 3 3 12" xfId="23390"/>
    <cellStyle name="Обычный 3 14 3 3 13" xfId="23391"/>
    <cellStyle name="Обычный 3 14 3 3 14" xfId="23392"/>
    <cellStyle name="Обычный 3 14 3 3 15" xfId="23393"/>
    <cellStyle name="Обычный 3 14 3 3 16" xfId="23394"/>
    <cellStyle name="Обычный 3 14 3 3 17" xfId="23395"/>
    <cellStyle name="Обычный 3 14 3 3 18" xfId="23396"/>
    <cellStyle name="Обычный 3 14 3 3 2" xfId="23397"/>
    <cellStyle name="Обычный 3 14 3 3 2 2" xfId="23398"/>
    <cellStyle name="Обычный 3 14 3 3 2 3" xfId="23399"/>
    <cellStyle name="Обычный 3 14 3 3 2 4" xfId="23400"/>
    <cellStyle name="Обычный 3 14 3 3 2 5" xfId="23401"/>
    <cellStyle name="Обычный 3 14 3 3 2 6" xfId="23402"/>
    <cellStyle name="Обычный 3 14 3 3 2 7" xfId="23403"/>
    <cellStyle name="Обычный 3 14 3 3 2 8" xfId="23404"/>
    <cellStyle name="Обычный 3 14 3 3 3" xfId="23405"/>
    <cellStyle name="Обычный 3 14 3 3 3 2" xfId="23406"/>
    <cellStyle name="Обычный 3 14 3 3 3 3" xfId="23407"/>
    <cellStyle name="Обычный 3 14 3 3 3 4" xfId="23408"/>
    <cellStyle name="Обычный 3 14 3 3 3 5" xfId="23409"/>
    <cellStyle name="Обычный 3 14 3 3 3 6" xfId="23410"/>
    <cellStyle name="Обычный 3 14 3 3 3 7" xfId="23411"/>
    <cellStyle name="Обычный 3 14 3 3 3 8" xfId="23412"/>
    <cellStyle name="Обычный 3 14 3 3 4" xfId="23413"/>
    <cellStyle name="Обычный 3 14 3 3 4 2" xfId="23414"/>
    <cellStyle name="Обычный 3 14 3 3 4 3" xfId="23415"/>
    <cellStyle name="Обычный 3 14 3 3 4 4" xfId="23416"/>
    <cellStyle name="Обычный 3 14 3 3 4 5" xfId="23417"/>
    <cellStyle name="Обычный 3 14 3 3 4 6" xfId="23418"/>
    <cellStyle name="Обычный 3 14 3 3 4 7" xfId="23419"/>
    <cellStyle name="Обычный 3 14 3 3 4 8" xfId="23420"/>
    <cellStyle name="Обычный 3 14 3 3 5" xfId="23421"/>
    <cellStyle name="Обычный 3 14 3 3 5 2" xfId="23422"/>
    <cellStyle name="Обычный 3 14 3 3 5 3" xfId="23423"/>
    <cellStyle name="Обычный 3 14 3 3 5 4" xfId="23424"/>
    <cellStyle name="Обычный 3 14 3 3 5 5" xfId="23425"/>
    <cellStyle name="Обычный 3 14 3 3 5 6" xfId="23426"/>
    <cellStyle name="Обычный 3 14 3 3 5 7" xfId="23427"/>
    <cellStyle name="Обычный 3 14 3 3 5 8" xfId="23428"/>
    <cellStyle name="Обычный 3 14 3 3 6" xfId="23429"/>
    <cellStyle name="Обычный 3 14 3 3 6 2" xfId="23430"/>
    <cellStyle name="Обычный 3 14 3 3 6 3" xfId="23431"/>
    <cellStyle name="Обычный 3 14 3 3 6 4" xfId="23432"/>
    <cellStyle name="Обычный 3 14 3 3 6 5" xfId="23433"/>
    <cellStyle name="Обычный 3 14 3 3 6 6" xfId="23434"/>
    <cellStyle name="Обычный 3 14 3 3 6 7" xfId="23435"/>
    <cellStyle name="Обычный 3 14 3 3 6 8" xfId="23436"/>
    <cellStyle name="Обычный 3 14 3 3 7" xfId="23437"/>
    <cellStyle name="Обычный 3 14 3 3 7 2" xfId="23438"/>
    <cellStyle name="Обычный 3 14 3 3 7 3" xfId="23439"/>
    <cellStyle name="Обычный 3 14 3 3 7 4" xfId="23440"/>
    <cellStyle name="Обычный 3 14 3 3 7 5" xfId="23441"/>
    <cellStyle name="Обычный 3 14 3 3 7 6" xfId="23442"/>
    <cellStyle name="Обычный 3 14 3 3 7 7" xfId="23443"/>
    <cellStyle name="Обычный 3 14 3 3 7 8" xfId="23444"/>
    <cellStyle name="Обычный 3 14 3 3 8" xfId="23445"/>
    <cellStyle name="Обычный 3 14 3 3 8 2" xfId="23446"/>
    <cellStyle name="Обычный 3 14 3 3 8 3" xfId="23447"/>
    <cellStyle name="Обычный 3 14 3 3 8 4" xfId="23448"/>
    <cellStyle name="Обычный 3 14 3 3 8 5" xfId="23449"/>
    <cellStyle name="Обычный 3 14 3 3 8 6" xfId="23450"/>
    <cellStyle name="Обычный 3 14 3 3 8 7" xfId="23451"/>
    <cellStyle name="Обычный 3 14 3 3 8 8" xfId="23452"/>
    <cellStyle name="Обычный 3 14 3 3 9" xfId="23453"/>
    <cellStyle name="Обычный 3 14 3 4" xfId="23454"/>
    <cellStyle name="Обычный 3 14 3 4 2" xfId="23455"/>
    <cellStyle name="Обычный 3 14 3 4 3" xfId="23456"/>
    <cellStyle name="Обычный 3 14 3 4 4" xfId="23457"/>
    <cellStyle name="Обычный 3 14 3 4 5" xfId="23458"/>
    <cellStyle name="Обычный 3 14 3 4 6" xfId="23459"/>
    <cellStyle name="Обычный 3 14 3 4 7" xfId="23460"/>
    <cellStyle name="Обычный 3 14 3 4 8" xfId="23461"/>
    <cellStyle name="Обычный 3 14 3 5" xfId="23462"/>
    <cellStyle name="Обычный 3 14 3 5 2" xfId="23463"/>
    <cellStyle name="Обычный 3 14 3 5 3" xfId="23464"/>
    <cellStyle name="Обычный 3 14 3 5 4" xfId="23465"/>
    <cellStyle name="Обычный 3 14 3 5 5" xfId="23466"/>
    <cellStyle name="Обычный 3 14 3 5 6" xfId="23467"/>
    <cellStyle name="Обычный 3 14 3 5 7" xfId="23468"/>
    <cellStyle name="Обычный 3 14 3 5 8" xfId="23469"/>
    <cellStyle name="Обычный 3 14 3 6" xfId="23470"/>
    <cellStyle name="Обычный 3 14 3 6 2" xfId="23471"/>
    <cellStyle name="Обычный 3 14 3 6 3" xfId="23472"/>
    <cellStyle name="Обычный 3 14 3 6 4" xfId="23473"/>
    <cellStyle name="Обычный 3 14 3 6 5" xfId="23474"/>
    <cellStyle name="Обычный 3 14 3 6 6" xfId="23475"/>
    <cellStyle name="Обычный 3 14 3 6 7" xfId="23476"/>
    <cellStyle name="Обычный 3 14 3 6 8" xfId="23477"/>
    <cellStyle name="Обычный 3 14 3 7" xfId="23478"/>
    <cellStyle name="Обычный 3 14 3 7 2" xfId="23479"/>
    <cellStyle name="Обычный 3 14 3 7 3" xfId="23480"/>
    <cellStyle name="Обычный 3 14 3 7 4" xfId="23481"/>
    <cellStyle name="Обычный 3 14 3 7 5" xfId="23482"/>
    <cellStyle name="Обычный 3 14 3 7 6" xfId="23483"/>
    <cellStyle name="Обычный 3 14 3 7 7" xfId="23484"/>
    <cellStyle name="Обычный 3 14 3 7 8" xfId="23485"/>
    <cellStyle name="Обычный 3 14 3 8" xfId="23486"/>
    <cellStyle name="Обычный 3 14 3 8 2" xfId="23487"/>
    <cellStyle name="Обычный 3 14 3 8 3" xfId="23488"/>
    <cellStyle name="Обычный 3 14 3 8 4" xfId="23489"/>
    <cellStyle name="Обычный 3 14 3 8 5" xfId="23490"/>
    <cellStyle name="Обычный 3 14 3 8 6" xfId="23491"/>
    <cellStyle name="Обычный 3 14 3 8 7" xfId="23492"/>
    <cellStyle name="Обычный 3 14 3 8 8" xfId="23493"/>
    <cellStyle name="Обычный 3 14 3 9" xfId="23494"/>
    <cellStyle name="Обычный 3 14 3 9 2" xfId="23495"/>
    <cellStyle name="Обычный 3 14 3 9 3" xfId="23496"/>
    <cellStyle name="Обычный 3 14 3 9 4" xfId="23497"/>
    <cellStyle name="Обычный 3 14 3 9 5" xfId="23498"/>
    <cellStyle name="Обычный 3 14 3 9 6" xfId="23499"/>
    <cellStyle name="Обычный 3 14 3 9 7" xfId="23500"/>
    <cellStyle name="Обычный 3 14 3 9 8" xfId="23501"/>
    <cellStyle name="Обычный 3 14 4" xfId="23502"/>
    <cellStyle name="Обычный 3 14 4 10" xfId="23503"/>
    <cellStyle name="Обычный 3 14 4 11" xfId="23504"/>
    <cellStyle name="Обычный 3 14 4 12" xfId="23505"/>
    <cellStyle name="Обычный 3 14 4 13" xfId="23506"/>
    <cellStyle name="Обычный 3 14 4 14" xfId="23507"/>
    <cellStyle name="Обычный 3 14 4 15" xfId="23508"/>
    <cellStyle name="Обычный 3 14 4 16" xfId="23509"/>
    <cellStyle name="Обычный 3 14 4 17" xfId="23510"/>
    <cellStyle name="Обычный 3 14 4 18" xfId="23511"/>
    <cellStyle name="Обычный 3 14 4 2" xfId="23512"/>
    <cellStyle name="Обычный 3 14 4 2 2" xfId="23513"/>
    <cellStyle name="Обычный 3 14 4 2 3" xfId="23514"/>
    <cellStyle name="Обычный 3 14 4 2 4" xfId="23515"/>
    <cellStyle name="Обычный 3 14 4 2 5" xfId="23516"/>
    <cellStyle name="Обычный 3 14 4 2 6" xfId="23517"/>
    <cellStyle name="Обычный 3 14 4 2 7" xfId="23518"/>
    <cellStyle name="Обычный 3 14 4 2 8" xfId="23519"/>
    <cellStyle name="Обычный 3 14 4 3" xfId="23520"/>
    <cellStyle name="Обычный 3 14 4 3 2" xfId="23521"/>
    <cellStyle name="Обычный 3 14 4 3 3" xfId="23522"/>
    <cellStyle name="Обычный 3 14 4 3 4" xfId="23523"/>
    <cellStyle name="Обычный 3 14 4 3 5" xfId="23524"/>
    <cellStyle name="Обычный 3 14 4 3 6" xfId="23525"/>
    <cellStyle name="Обычный 3 14 4 3 7" xfId="23526"/>
    <cellStyle name="Обычный 3 14 4 3 8" xfId="23527"/>
    <cellStyle name="Обычный 3 14 4 4" xfId="23528"/>
    <cellStyle name="Обычный 3 14 4 4 2" xfId="23529"/>
    <cellStyle name="Обычный 3 14 4 4 3" xfId="23530"/>
    <cellStyle name="Обычный 3 14 4 4 4" xfId="23531"/>
    <cellStyle name="Обычный 3 14 4 4 5" xfId="23532"/>
    <cellStyle name="Обычный 3 14 4 4 6" xfId="23533"/>
    <cellStyle name="Обычный 3 14 4 4 7" xfId="23534"/>
    <cellStyle name="Обычный 3 14 4 4 8" xfId="23535"/>
    <cellStyle name="Обычный 3 14 4 5" xfId="23536"/>
    <cellStyle name="Обычный 3 14 4 5 2" xfId="23537"/>
    <cellStyle name="Обычный 3 14 4 5 3" xfId="23538"/>
    <cellStyle name="Обычный 3 14 4 5 4" xfId="23539"/>
    <cellStyle name="Обычный 3 14 4 5 5" xfId="23540"/>
    <cellStyle name="Обычный 3 14 4 5 6" xfId="23541"/>
    <cellStyle name="Обычный 3 14 4 5 7" xfId="23542"/>
    <cellStyle name="Обычный 3 14 4 5 8" xfId="23543"/>
    <cellStyle name="Обычный 3 14 4 6" xfId="23544"/>
    <cellStyle name="Обычный 3 14 4 6 2" xfId="23545"/>
    <cellStyle name="Обычный 3 14 4 6 3" xfId="23546"/>
    <cellStyle name="Обычный 3 14 4 6 4" xfId="23547"/>
    <cellStyle name="Обычный 3 14 4 6 5" xfId="23548"/>
    <cellStyle name="Обычный 3 14 4 6 6" xfId="23549"/>
    <cellStyle name="Обычный 3 14 4 6 7" xfId="23550"/>
    <cellStyle name="Обычный 3 14 4 6 8" xfId="23551"/>
    <cellStyle name="Обычный 3 14 4 7" xfId="23552"/>
    <cellStyle name="Обычный 3 14 4 7 2" xfId="23553"/>
    <cellStyle name="Обычный 3 14 4 7 3" xfId="23554"/>
    <cellStyle name="Обычный 3 14 4 7 4" xfId="23555"/>
    <cellStyle name="Обычный 3 14 4 7 5" xfId="23556"/>
    <cellStyle name="Обычный 3 14 4 7 6" xfId="23557"/>
    <cellStyle name="Обычный 3 14 4 7 7" xfId="23558"/>
    <cellStyle name="Обычный 3 14 4 7 8" xfId="23559"/>
    <cellStyle name="Обычный 3 14 4 8" xfId="23560"/>
    <cellStyle name="Обычный 3 14 4 8 2" xfId="23561"/>
    <cellStyle name="Обычный 3 14 4 8 3" xfId="23562"/>
    <cellStyle name="Обычный 3 14 4 8 4" xfId="23563"/>
    <cellStyle name="Обычный 3 14 4 8 5" xfId="23564"/>
    <cellStyle name="Обычный 3 14 4 8 6" xfId="23565"/>
    <cellStyle name="Обычный 3 14 4 8 7" xfId="23566"/>
    <cellStyle name="Обычный 3 14 4 8 8" xfId="23567"/>
    <cellStyle name="Обычный 3 14 4 9" xfId="23568"/>
    <cellStyle name="Обычный 3 14 5" xfId="23569"/>
    <cellStyle name="Обычный 3 14 5 10" xfId="23570"/>
    <cellStyle name="Обычный 3 14 5 11" xfId="23571"/>
    <cellStyle name="Обычный 3 14 5 12" xfId="23572"/>
    <cellStyle name="Обычный 3 14 5 13" xfId="23573"/>
    <cellStyle name="Обычный 3 14 5 14" xfId="23574"/>
    <cellStyle name="Обычный 3 14 5 15" xfId="23575"/>
    <cellStyle name="Обычный 3 14 5 16" xfId="23576"/>
    <cellStyle name="Обычный 3 14 5 17" xfId="23577"/>
    <cellStyle name="Обычный 3 14 5 18" xfId="23578"/>
    <cellStyle name="Обычный 3 14 5 2" xfId="23579"/>
    <cellStyle name="Обычный 3 14 5 2 2" xfId="23580"/>
    <cellStyle name="Обычный 3 14 5 2 3" xfId="23581"/>
    <cellStyle name="Обычный 3 14 5 2 4" xfId="23582"/>
    <cellStyle name="Обычный 3 14 5 2 5" xfId="23583"/>
    <cellStyle name="Обычный 3 14 5 2 6" xfId="23584"/>
    <cellStyle name="Обычный 3 14 5 2 7" xfId="23585"/>
    <cellStyle name="Обычный 3 14 5 2 8" xfId="23586"/>
    <cellStyle name="Обычный 3 14 5 3" xfId="23587"/>
    <cellStyle name="Обычный 3 14 5 3 2" xfId="23588"/>
    <cellStyle name="Обычный 3 14 5 3 3" xfId="23589"/>
    <cellStyle name="Обычный 3 14 5 3 4" xfId="23590"/>
    <cellStyle name="Обычный 3 14 5 3 5" xfId="23591"/>
    <cellStyle name="Обычный 3 14 5 3 6" xfId="23592"/>
    <cellStyle name="Обычный 3 14 5 3 7" xfId="23593"/>
    <cellStyle name="Обычный 3 14 5 3 8" xfId="23594"/>
    <cellStyle name="Обычный 3 14 5 4" xfId="23595"/>
    <cellStyle name="Обычный 3 14 5 4 2" xfId="23596"/>
    <cellStyle name="Обычный 3 14 5 4 3" xfId="23597"/>
    <cellStyle name="Обычный 3 14 5 4 4" xfId="23598"/>
    <cellStyle name="Обычный 3 14 5 4 5" xfId="23599"/>
    <cellStyle name="Обычный 3 14 5 4 6" xfId="23600"/>
    <cellStyle name="Обычный 3 14 5 4 7" xfId="23601"/>
    <cellStyle name="Обычный 3 14 5 4 8" xfId="23602"/>
    <cellStyle name="Обычный 3 14 5 5" xfId="23603"/>
    <cellStyle name="Обычный 3 14 5 5 2" xfId="23604"/>
    <cellStyle name="Обычный 3 14 5 5 3" xfId="23605"/>
    <cellStyle name="Обычный 3 14 5 5 4" xfId="23606"/>
    <cellStyle name="Обычный 3 14 5 5 5" xfId="23607"/>
    <cellStyle name="Обычный 3 14 5 5 6" xfId="23608"/>
    <cellStyle name="Обычный 3 14 5 5 7" xfId="23609"/>
    <cellStyle name="Обычный 3 14 5 5 8" xfId="23610"/>
    <cellStyle name="Обычный 3 14 5 6" xfId="23611"/>
    <cellStyle name="Обычный 3 14 5 6 2" xfId="23612"/>
    <cellStyle name="Обычный 3 14 5 6 3" xfId="23613"/>
    <cellStyle name="Обычный 3 14 5 6 4" xfId="23614"/>
    <cellStyle name="Обычный 3 14 5 6 5" xfId="23615"/>
    <cellStyle name="Обычный 3 14 5 6 6" xfId="23616"/>
    <cellStyle name="Обычный 3 14 5 6 7" xfId="23617"/>
    <cellStyle name="Обычный 3 14 5 6 8" xfId="23618"/>
    <cellStyle name="Обычный 3 14 5 7" xfId="23619"/>
    <cellStyle name="Обычный 3 14 5 7 2" xfId="23620"/>
    <cellStyle name="Обычный 3 14 5 7 3" xfId="23621"/>
    <cellStyle name="Обычный 3 14 5 7 4" xfId="23622"/>
    <cellStyle name="Обычный 3 14 5 7 5" xfId="23623"/>
    <cellStyle name="Обычный 3 14 5 7 6" xfId="23624"/>
    <cellStyle name="Обычный 3 14 5 7 7" xfId="23625"/>
    <cellStyle name="Обычный 3 14 5 7 8" xfId="23626"/>
    <cellStyle name="Обычный 3 14 5 8" xfId="23627"/>
    <cellStyle name="Обычный 3 14 5 8 2" xfId="23628"/>
    <cellStyle name="Обычный 3 14 5 8 3" xfId="23629"/>
    <cellStyle name="Обычный 3 14 5 8 4" xfId="23630"/>
    <cellStyle name="Обычный 3 14 5 8 5" xfId="23631"/>
    <cellStyle name="Обычный 3 14 5 8 6" xfId="23632"/>
    <cellStyle name="Обычный 3 14 5 8 7" xfId="23633"/>
    <cellStyle name="Обычный 3 14 5 8 8" xfId="23634"/>
    <cellStyle name="Обычный 3 14 5 9" xfId="23635"/>
    <cellStyle name="Обычный 3 14 6" xfId="23636"/>
    <cellStyle name="Обычный 3 14 6 2" xfId="23637"/>
    <cellStyle name="Обычный 3 14 6 3" xfId="23638"/>
    <cellStyle name="Обычный 3 14 6 4" xfId="23639"/>
    <cellStyle name="Обычный 3 14 6 5" xfId="23640"/>
    <cellStyle name="Обычный 3 14 6 6" xfId="23641"/>
    <cellStyle name="Обычный 3 14 6 7" xfId="23642"/>
    <cellStyle name="Обычный 3 14 6 8" xfId="23643"/>
    <cellStyle name="Обычный 3 14 7" xfId="23644"/>
    <cellStyle name="Обычный 3 14 7 2" xfId="23645"/>
    <cellStyle name="Обычный 3 14 7 3" xfId="23646"/>
    <cellStyle name="Обычный 3 14 7 4" xfId="23647"/>
    <cellStyle name="Обычный 3 14 7 5" xfId="23648"/>
    <cellStyle name="Обычный 3 14 7 6" xfId="23649"/>
    <cellStyle name="Обычный 3 14 7 7" xfId="23650"/>
    <cellStyle name="Обычный 3 14 7 8" xfId="23651"/>
    <cellStyle name="Обычный 3 14 8" xfId="23652"/>
    <cellStyle name="Обычный 3 14 8 2" xfId="23653"/>
    <cellStyle name="Обычный 3 14 8 3" xfId="23654"/>
    <cellStyle name="Обычный 3 14 8 4" xfId="23655"/>
    <cellStyle name="Обычный 3 14 8 5" xfId="23656"/>
    <cellStyle name="Обычный 3 14 8 6" xfId="23657"/>
    <cellStyle name="Обычный 3 14 8 7" xfId="23658"/>
    <cellStyle name="Обычный 3 14 8 8" xfId="23659"/>
    <cellStyle name="Обычный 3 14 9" xfId="23660"/>
    <cellStyle name="Обычный 3 14 9 2" xfId="23661"/>
    <cellStyle name="Обычный 3 14 9 3" xfId="23662"/>
    <cellStyle name="Обычный 3 14 9 4" xfId="23663"/>
    <cellStyle name="Обычный 3 14 9 5" xfId="23664"/>
    <cellStyle name="Обычный 3 14 9 6" xfId="23665"/>
    <cellStyle name="Обычный 3 14 9 7" xfId="23666"/>
    <cellStyle name="Обычный 3 14 9 8" xfId="23667"/>
    <cellStyle name="Обычный 3 15" xfId="23668"/>
    <cellStyle name="Обычный 3 15 10" xfId="23669"/>
    <cellStyle name="Обычный 3 15 10 2" xfId="23670"/>
    <cellStyle name="Обычный 3 15 10 3" xfId="23671"/>
    <cellStyle name="Обычный 3 15 10 4" xfId="23672"/>
    <cellStyle name="Обычный 3 15 10 5" xfId="23673"/>
    <cellStyle name="Обычный 3 15 10 6" xfId="23674"/>
    <cellStyle name="Обычный 3 15 10 7" xfId="23675"/>
    <cellStyle name="Обычный 3 15 10 8" xfId="23676"/>
    <cellStyle name="Обычный 3 15 11" xfId="23677"/>
    <cellStyle name="Обычный 3 15 11 2" xfId="23678"/>
    <cellStyle name="Обычный 3 15 11 3" xfId="23679"/>
    <cellStyle name="Обычный 3 15 11 4" xfId="23680"/>
    <cellStyle name="Обычный 3 15 11 5" xfId="23681"/>
    <cellStyle name="Обычный 3 15 11 6" xfId="23682"/>
    <cellStyle name="Обычный 3 15 11 7" xfId="23683"/>
    <cellStyle name="Обычный 3 15 11 8" xfId="23684"/>
    <cellStyle name="Обычный 3 15 12" xfId="23685"/>
    <cellStyle name="Обычный 3 15 13" xfId="23686"/>
    <cellStyle name="Обычный 3 15 14" xfId="23687"/>
    <cellStyle name="Обычный 3 15 15" xfId="23688"/>
    <cellStyle name="Обычный 3 15 16" xfId="23689"/>
    <cellStyle name="Обычный 3 15 17" xfId="23690"/>
    <cellStyle name="Обычный 3 15 18" xfId="23691"/>
    <cellStyle name="Обычный 3 15 19" xfId="23692"/>
    <cellStyle name="Обычный 3 15 2" xfId="23693"/>
    <cellStyle name="Обычный 3 15 2 10" xfId="23694"/>
    <cellStyle name="Обычный 3 15 2 10 2" xfId="23695"/>
    <cellStyle name="Обычный 3 15 2 10 3" xfId="23696"/>
    <cellStyle name="Обычный 3 15 2 10 4" xfId="23697"/>
    <cellStyle name="Обычный 3 15 2 10 5" xfId="23698"/>
    <cellStyle name="Обычный 3 15 2 10 6" xfId="23699"/>
    <cellStyle name="Обычный 3 15 2 10 7" xfId="23700"/>
    <cellStyle name="Обычный 3 15 2 10 8" xfId="23701"/>
    <cellStyle name="Обычный 3 15 2 11" xfId="23702"/>
    <cellStyle name="Обычный 3 15 2 12" xfId="23703"/>
    <cellStyle name="Обычный 3 15 2 13" xfId="23704"/>
    <cellStyle name="Обычный 3 15 2 14" xfId="23705"/>
    <cellStyle name="Обычный 3 15 2 15" xfId="23706"/>
    <cellStyle name="Обычный 3 15 2 16" xfId="23707"/>
    <cellStyle name="Обычный 3 15 2 17" xfId="23708"/>
    <cellStyle name="Обычный 3 15 2 18" xfId="23709"/>
    <cellStyle name="Обычный 3 15 2 19" xfId="23710"/>
    <cellStyle name="Обычный 3 15 2 2" xfId="23711"/>
    <cellStyle name="Обычный 3 15 2 2 10" xfId="23712"/>
    <cellStyle name="Обычный 3 15 2 2 11" xfId="23713"/>
    <cellStyle name="Обычный 3 15 2 2 12" xfId="23714"/>
    <cellStyle name="Обычный 3 15 2 2 13" xfId="23715"/>
    <cellStyle name="Обычный 3 15 2 2 14" xfId="23716"/>
    <cellStyle name="Обычный 3 15 2 2 15" xfId="23717"/>
    <cellStyle name="Обычный 3 15 2 2 16" xfId="23718"/>
    <cellStyle name="Обычный 3 15 2 2 17" xfId="23719"/>
    <cellStyle name="Обычный 3 15 2 2 18" xfId="23720"/>
    <cellStyle name="Обычный 3 15 2 2 2" xfId="23721"/>
    <cellStyle name="Обычный 3 15 2 2 2 2" xfId="23722"/>
    <cellStyle name="Обычный 3 15 2 2 2 3" xfId="23723"/>
    <cellStyle name="Обычный 3 15 2 2 2 4" xfId="23724"/>
    <cellStyle name="Обычный 3 15 2 2 2 5" xfId="23725"/>
    <cellStyle name="Обычный 3 15 2 2 2 6" xfId="23726"/>
    <cellStyle name="Обычный 3 15 2 2 2 7" xfId="23727"/>
    <cellStyle name="Обычный 3 15 2 2 2 8" xfId="23728"/>
    <cellStyle name="Обычный 3 15 2 2 3" xfId="23729"/>
    <cellStyle name="Обычный 3 15 2 2 3 2" xfId="23730"/>
    <cellStyle name="Обычный 3 15 2 2 3 3" xfId="23731"/>
    <cellStyle name="Обычный 3 15 2 2 3 4" xfId="23732"/>
    <cellStyle name="Обычный 3 15 2 2 3 5" xfId="23733"/>
    <cellStyle name="Обычный 3 15 2 2 3 6" xfId="23734"/>
    <cellStyle name="Обычный 3 15 2 2 3 7" xfId="23735"/>
    <cellStyle name="Обычный 3 15 2 2 3 8" xfId="23736"/>
    <cellStyle name="Обычный 3 15 2 2 4" xfId="23737"/>
    <cellStyle name="Обычный 3 15 2 2 4 2" xfId="23738"/>
    <cellStyle name="Обычный 3 15 2 2 4 3" xfId="23739"/>
    <cellStyle name="Обычный 3 15 2 2 4 4" xfId="23740"/>
    <cellStyle name="Обычный 3 15 2 2 4 5" xfId="23741"/>
    <cellStyle name="Обычный 3 15 2 2 4 6" xfId="23742"/>
    <cellStyle name="Обычный 3 15 2 2 4 7" xfId="23743"/>
    <cellStyle name="Обычный 3 15 2 2 4 8" xfId="23744"/>
    <cellStyle name="Обычный 3 15 2 2 5" xfId="23745"/>
    <cellStyle name="Обычный 3 15 2 2 5 2" xfId="23746"/>
    <cellStyle name="Обычный 3 15 2 2 5 3" xfId="23747"/>
    <cellStyle name="Обычный 3 15 2 2 5 4" xfId="23748"/>
    <cellStyle name="Обычный 3 15 2 2 5 5" xfId="23749"/>
    <cellStyle name="Обычный 3 15 2 2 5 6" xfId="23750"/>
    <cellStyle name="Обычный 3 15 2 2 5 7" xfId="23751"/>
    <cellStyle name="Обычный 3 15 2 2 5 8" xfId="23752"/>
    <cellStyle name="Обычный 3 15 2 2 6" xfId="23753"/>
    <cellStyle name="Обычный 3 15 2 2 6 2" xfId="23754"/>
    <cellStyle name="Обычный 3 15 2 2 6 3" xfId="23755"/>
    <cellStyle name="Обычный 3 15 2 2 6 4" xfId="23756"/>
    <cellStyle name="Обычный 3 15 2 2 6 5" xfId="23757"/>
    <cellStyle name="Обычный 3 15 2 2 6 6" xfId="23758"/>
    <cellStyle name="Обычный 3 15 2 2 6 7" xfId="23759"/>
    <cellStyle name="Обычный 3 15 2 2 6 8" xfId="23760"/>
    <cellStyle name="Обычный 3 15 2 2 7" xfId="23761"/>
    <cellStyle name="Обычный 3 15 2 2 7 2" xfId="23762"/>
    <cellStyle name="Обычный 3 15 2 2 7 3" xfId="23763"/>
    <cellStyle name="Обычный 3 15 2 2 7 4" xfId="23764"/>
    <cellStyle name="Обычный 3 15 2 2 7 5" xfId="23765"/>
    <cellStyle name="Обычный 3 15 2 2 7 6" xfId="23766"/>
    <cellStyle name="Обычный 3 15 2 2 7 7" xfId="23767"/>
    <cellStyle name="Обычный 3 15 2 2 7 8" xfId="23768"/>
    <cellStyle name="Обычный 3 15 2 2 8" xfId="23769"/>
    <cellStyle name="Обычный 3 15 2 2 8 2" xfId="23770"/>
    <cellStyle name="Обычный 3 15 2 2 8 3" xfId="23771"/>
    <cellStyle name="Обычный 3 15 2 2 8 4" xfId="23772"/>
    <cellStyle name="Обычный 3 15 2 2 8 5" xfId="23773"/>
    <cellStyle name="Обычный 3 15 2 2 8 6" xfId="23774"/>
    <cellStyle name="Обычный 3 15 2 2 8 7" xfId="23775"/>
    <cellStyle name="Обычный 3 15 2 2 8 8" xfId="23776"/>
    <cellStyle name="Обычный 3 15 2 2 9" xfId="23777"/>
    <cellStyle name="Обычный 3 15 2 20" xfId="23778"/>
    <cellStyle name="Обычный 3 15 2 21" xfId="23779"/>
    <cellStyle name="Обычный 3 15 2 22" xfId="23780"/>
    <cellStyle name="Обычный 3 15 2 3" xfId="23781"/>
    <cellStyle name="Обычный 3 15 2 3 10" xfId="23782"/>
    <cellStyle name="Обычный 3 15 2 3 11" xfId="23783"/>
    <cellStyle name="Обычный 3 15 2 3 12" xfId="23784"/>
    <cellStyle name="Обычный 3 15 2 3 13" xfId="23785"/>
    <cellStyle name="Обычный 3 15 2 3 14" xfId="23786"/>
    <cellStyle name="Обычный 3 15 2 3 15" xfId="23787"/>
    <cellStyle name="Обычный 3 15 2 3 16" xfId="23788"/>
    <cellStyle name="Обычный 3 15 2 3 17" xfId="23789"/>
    <cellStyle name="Обычный 3 15 2 3 18" xfId="23790"/>
    <cellStyle name="Обычный 3 15 2 3 2" xfId="23791"/>
    <cellStyle name="Обычный 3 15 2 3 2 2" xfId="23792"/>
    <cellStyle name="Обычный 3 15 2 3 2 3" xfId="23793"/>
    <cellStyle name="Обычный 3 15 2 3 2 4" xfId="23794"/>
    <cellStyle name="Обычный 3 15 2 3 2 5" xfId="23795"/>
    <cellStyle name="Обычный 3 15 2 3 2 6" xfId="23796"/>
    <cellStyle name="Обычный 3 15 2 3 2 7" xfId="23797"/>
    <cellStyle name="Обычный 3 15 2 3 2 8" xfId="23798"/>
    <cellStyle name="Обычный 3 15 2 3 3" xfId="23799"/>
    <cellStyle name="Обычный 3 15 2 3 3 2" xfId="23800"/>
    <cellStyle name="Обычный 3 15 2 3 3 3" xfId="23801"/>
    <cellStyle name="Обычный 3 15 2 3 3 4" xfId="23802"/>
    <cellStyle name="Обычный 3 15 2 3 3 5" xfId="23803"/>
    <cellStyle name="Обычный 3 15 2 3 3 6" xfId="23804"/>
    <cellStyle name="Обычный 3 15 2 3 3 7" xfId="23805"/>
    <cellStyle name="Обычный 3 15 2 3 3 8" xfId="23806"/>
    <cellStyle name="Обычный 3 15 2 3 4" xfId="23807"/>
    <cellStyle name="Обычный 3 15 2 3 4 2" xfId="23808"/>
    <cellStyle name="Обычный 3 15 2 3 4 3" xfId="23809"/>
    <cellStyle name="Обычный 3 15 2 3 4 4" xfId="23810"/>
    <cellStyle name="Обычный 3 15 2 3 4 5" xfId="23811"/>
    <cellStyle name="Обычный 3 15 2 3 4 6" xfId="23812"/>
    <cellStyle name="Обычный 3 15 2 3 4 7" xfId="23813"/>
    <cellStyle name="Обычный 3 15 2 3 4 8" xfId="23814"/>
    <cellStyle name="Обычный 3 15 2 3 5" xfId="23815"/>
    <cellStyle name="Обычный 3 15 2 3 5 2" xfId="23816"/>
    <cellStyle name="Обычный 3 15 2 3 5 3" xfId="23817"/>
    <cellStyle name="Обычный 3 15 2 3 5 4" xfId="23818"/>
    <cellStyle name="Обычный 3 15 2 3 5 5" xfId="23819"/>
    <cellStyle name="Обычный 3 15 2 3 5 6" xfId="23820"/>
    <cellStyle name="Обычный 3 15 2 3 5 7" xfId="23821"/>
    <cellStyle name="Обычный 3 15 2 3 5 8" xfId="23822"/>
    <cellStyle name="Обычный 3 15 2 3 6" xfId="23823"/>
    <cellStyle name="Обычный 3 15 2 3 6 2" xfId="23824"/>
    <cellStyle name="Обычный 3 15 2 3 6 3" xfId="23825"/>
    <cellStyle name="Обычный 3 15 2 3 6 4" xfId="23826"/>
    <cellStyle name="Обычный 3 15 2 3 6 5" xfId="23827"/>
    <cellStyle name="Обычный 3 15 2 3 6 6" xfId="23828"/>
    <cellStyle name="Обычный 3 15 2 3 6 7" xfId="23829"/>
    <cellStyle name="Обычный 3 15 2 3 6 8" xfId="23830"/>
    <cellStyle name="Обычный 3 15 2 3 7" xfId="23831"/>
    <cellStyle name="Обычный 3 15 2 3 7 2" xfId="23832"/>
    <cellStyle name="Обычный 3 15 2 3 7 3" xfId="23833"/>
    <cellStyle name="Обычный 3 15 2 3 7 4" xfId="23834"/>
    <cellStyle name="Обычный 3 15 2 3 7 5" xfId="23835"/>
    <cellStyle name="Обычный 3 15 2 3 7 6" xfId="23836"/>
    <cellStyle name="Обычный 3 15 2 3 7 7" xfId="23837"/>
    <cellStyle name="Обычный 3 15 2 3 7 8" xfId="23838"/>
    <cellStyle name="Обычный 3 15 2 3 8" xfId="23839"/>
    <cellStyle name="Обычный 3 15 2 3 8 2" xfId="23840"/>
    <cellStyle name="Обычный 3 15 2 3 8 3" xfId="23841"/>
    <cellStyle name="Обычный 3 15 2 3 8 4" xfId="23842"/>
    <cellStyle name="Обычный 3 15 2 3 8 5" xfId="23843"/>
    <cellStyle name="Обычный 3 15 2 3 8 6" xfId="23844"/>
    <cellStyle name="Обычный 3 15 2 3 8 7" xfId="23845"/>
    <cellStyle name="Обычный 3 15 2 3 8 8" xfId="23846"/>
    <cellStyle name="Обычный 3 15 2 3 9" xfId="23847"/>
    <cellStyle name="Обычный 3 15 2 4" xfId="23848"/>
    <cellStyle name="Обычный 3 15 2 4 2" xfId="23849"/>
    <cellStyle name="Обычный 3 15 2 4 3" xfId="23850"/>
    <cellStyle name="Обычный 3 15 2 4 4" xfId="23851"/>
    <cellStyle name="Обычный 3 15 2 4 5" xfId="23852"/>
    <cellStyle name="Обычный 3 15 2 4 6" xfId="23853"/>
    <cellStyle name="Обычный 3 15 2 4 7" xfId="23854"/>
    <cellStyle name="Обычный 3 15 2 4 8" xfId="23855"/>
    <cellStyle name="Обычный 3 15 2 5" xfId="23856"/>
    <cellStyle name="Обычный 3 15 2 5 2" xfId="23857"/>
    <cellStyle name="Обычный 3 15 2 5 3" xfId="23858"/>
    <cellStyle name="Обычный 3 15 2 5 4" xfId="23859"/>
    <cellStyle name="Обычный 3 15 2 5 5" xfId="23860"/>
    <cellStyle name="Обычный 3 15 2 5 6" xfId="23861"/>
    <cellStyle name="Обычный 3 15 2 5 7" xfId="23862"/>
    <cellStyle name="Обычный 3 15 2 5 8" xfId="23863"/>
    <cellStyle name="Обычный 3 15 2 6" xfId="23864"/>
    <cellStyle name="Обычный 3 15 2 6 2" xfId="23865"/>
    <cellStyle name="Обычный 3 15 2 6 3" xfId="23866"/>
    <cellStyle name="Обычный 3 15 2 6 4" xfId="23867"/>
    <cellStyle name="Обычный 3 15 2 6 5" xfId="23868"/>
    <cellStyle name="Обычный 3 15 2 6 6" xfId="23869"/>
    <cellStyle name="Обычный 3 15 2 6 7" xfId="23870"/>
    <cellStyle name="Обычный 3 15 2 6 8" xfId="23871"/>
    <cellStyle name="Обычный 3 15 2 7" xfId="23872"/>
    <cellStyle name="Обычный 3 15 2 7 2" xfId="23873"/>
    <cellStyle name="Обычный 3 15 2 7 3" xfId="23874"/>
    <cellStyle name="Обычный 3 15 2 7 4" xfId="23875"/>
    <cellStyle name="Обычный 3 15 2 7 5" xfId="23876"/>
    <cellStyle name="Обычный 3 15 2 7 6" xfId="23877"/>
    <cellStyle name="Обычный 3 15 2 7 7" xfId="23878"/>
    <cellStyle name="Обычный 3 15 2 7 8" xfId="23879"/>
    <cellStyle name="Обычный 3 15 2 8" xfId="23880"/>
    <cellStyle name="Обычный 3 15 2 8 2" xfId="23881"/>
    <cellStyle name="Обычный 3 15 2 8 3" xfId="23882"/>
    <cellStyle name="Обычный 3 15 2 8 4" xfId="23883"/>
    <cellStyle name="Обычный 3 15 2 8 5" xfId="23884"/>
    <cellStyle name="Обычный 3 15 2 8 6" xfId="23885"/>
    <cellStyle name="Обычный 3 15 2 8 7" xfId="23886"/>
    <cellStyle name="Обычный 3 15 2 8 8" xfId="23887"/>
    <cellStyle name="Обычный 3 15 2 9" xfId="23888"/>
    <cellStyle name="Обычный 3 15 2 9 2" xfId="23889"/>
    <cellStyle name="Обычный 3 15 2 9 3" xfId="23890"/>
    <cellStyle name="Обычный 3 15 2 9 4" xfId="23891"/>
    <cellStyle name="Обычный 3 15 2 9 5" xfId="23892"/>
    <cellStyle name="Обычный 3 15 2 9 6" xfId="23893"/>
    <cellStyle name="Обычный 3 15 2 9 7" xfId="23894"/>
    <cellStyle name="Обычный 3 15 2 9 8" xfId="23895"/>
    <cellStyle name="Обычный 3 15 20" xfId="23896"/>
    <cellStyle name="Обычный 3 15 21" xfId="23897"/>
    <cellStyle name="Обычный 3 15 22" xfId="23898"/>
    <cellStyle name="Обычный 3 15 23" xfId="23899"/>
    <cellStyle name="Обычный 3 15 3" xfId="23900"/>
    <cellStyle name="Обычный 3 15 3 10" xfId="23901"/>
    <cellStyle name="Обычный 3 15 3 11" xfId="23902"/>
    <cellStyle name="Обычный 3 15 3 12" xfId="23903"/>
    <cellStyle name="Обычный 3 15 3 13" xfId="23904"/>
    <cellStyle name="Обычный 3 15 3 14" xfId="23905"/>
    <cellStyle name="Обычный 3 15 3 15" xfId="23906"/>
    <cellStyle name="Обычный 3 15 3 16" xfId="23907"/>
    <cellStyle name="Обычный 3 15 3 17" xfId="23908"/>
    <cellStyle name="Обычный 3 15 3 18" xfId="23909"/>
    <cellStyle name="Обычный 3 15 3 2" xfId="23910"/>
    <cellStyle name="Обычный 3 15 3 2 2" xfId="23911"/>
    <cellStyle name="Обычный 3 15 3 2 3" xfId="23912"/>
    <cellStyle name="Обычный 3 15 3 2 4" xfId="23913"/>
    <cellStyle name="Обычный 3 15 3 2 5" xfId="23914"/>
    <cellStyle name="Обычный 3 15 3 2 6" xfId="23915"/>
    <cellStyle name="Обычный 3 15 3 2 7" xfId="23916"/>
    <cellStyle name="Обычный 3 15 3 2 8" xfId="23917"/>
    <cellStyle name="Обычный 3 15 3 3" xfId="23918"/>
    <cellStyle name="Обычный 3 15 3 3 2" xfId="23919"/>
    <cellStyle name="Обычный 3 15 3 3 3" xfId="23920"/>
    <cellStyle name="Обычный 3 15 3 3 4" xfId="23921"/>
    <cellStyle name="Обычный 3 15 3 3 5" xfId="23922"/>
    <cellStyle name="Обычный 3 15 3 3 6" xfId="23923"/>
    <cellStyle name="Обычный 3 15 3 3 7" xfId="23924"/>
    <cellStyle name="Обычный 3 15 3 3 8" xfId="23925"/>
    <cellStyle name="Обычный 3 15 3 4" xfId="23926"/>
    <cellStyle name="Обычный 3 15 3 4 2" xfId="23927"/>
    <cellStyle name="Обычный 3 15 3 4 3" xfId="23928"/>
    <cellStyle name="Обычный 3 15 3 4 4" xfId="23929"/>
    <cellStyle name="Обычный 3 15 3 4 5" xfId="23930"/>
    <cellStyle name="Обычный 3 15 3 4 6" xfId="23931"/>
    <cellStyle name="Обычный 3 15 3 4 7" xfId="23932"/>
    <cellStyle name="Обычный 3 15 3 4 8" xfId="23933"/>
    <cellStyle name="Обычный 3 15 3 5" xfId="23934"/>
    <cellStyle name="Обычный 3 15 3 5 2" xfId="23935"/>
    <cellStyle name="Обычный 3 15 3 5 3" xfId="23936"/>
    <cellStyle name="Обычный 3 15 3 5 4" xfId="23937"/>
    <cellStyle name="Обычный 3 15 3 5 5" xfId="23938"/>
    <cellStyle name="Обычный 3 15 3 5 6" xfId="23939"/>
    <cellStyle name="Обычный 3 15 3 5 7" xfId="23940"/>
    <cellStyle name="Обычный 3 15 3 5 8" xfId="23941"/>
    <cellStyle name="Обычный 3 15 3 6" xfId="23942"/>
    <cellStyle name="Обычный 3 15 3 6 2" xfId="23943"/>
    <cellStyle name="Обычный 3 15 3 6 3" xfId="23944"/>
    <cellStyle name="Обычный 3 15 3 6 4" xfId="23945"/>
    <cellStyle name="Обычный 3 15 3 6 5" xfId="23946"/>
    <cellStyle name="Обычный 3 15 3 6 6" xfId="23947"/>
    <cellStyle name="Обычный 3 15 3 6 7" xfId="23948"/>
    <cellStyle name="Обычный 3 15 3 6 8" xfId="23949"/>
    <cellStyle name="Обычный 3 15 3 7" xfId="23950"/>
    <cellStyle name="Обычный 3 15 3 7 2" xfId="23951"/>
    <cellStyle name="Обычный 3 15 3 7 3" xfId="23952"/>
    <cellStyle name="Обычный 3 15 3 7 4" xfId="23953"/>
    <cellStyle name="Обычный 3 15 3 7 5" xfId="23954"/>
    <cellStyle name="Обычный 3 15 3 7 6" xfId="23955"/>
    <cellStyle name="Обычный 3 15 3 7 7" xfId="23956"/>
    <cellStyle name="Обычный 3 15 3 7 8" xfId="23957"/>
    <cellStyle name="Обычный 3 15 3 8" xfId="23958"/>
    <cellStyle name="Обычный 3 15 3 8 2" xfId="23959"/>
    <cellStyle name="Обычный 3 15 3 8 3" xfId="23960"/>
    <cellStyle name="Обычный 3 15 3 8 4" xfId="23961"/>
    <cellStyle name="Обычный 3 15 3 8 5" xfId="23962"/>
    <cellStyle name="Обычный 3 15 3 8 6" xfId="23963"/>
    <cellStyle name="Обычный 3 15 3 8 7" xfId="23964"/>
    <cellStyle name="Обычный 3 15 3 8 8" xfId="23965"/>
    <cellStyle name="Обычный 3 15 3 9" xfId="23966"/>
    <cellStyle name="Обычный 3 15 4" xfId="23967"/>
    <cellStyle name="Обычный 3 15 4 10" xfId="23968"/>
    <cellStyle name="Обычный 3 15 4 11" xfId="23969"/>
    <cellStyle name="Обычный 3 15 4 12" xfId="23970"/>
    <cellStyle name="Обычный 3 15 4 13" xfId="23971"/>
    <cellStyle name="Обычный 3 15 4 14" xfId="23972"/>
    <cellStyle name="Обычный 3 15 4 15" xfId="23973"/>
    <cellStyle name="Обычный 3 15 4 16" xfId="23974"/>
    <cellStyle name="Обычный 3 15 4 17" xfId="23975"/>
    <cellStyle name="Обычный 3 15 4 18" xfId="23976"/>
    <cellStyle name="Обычный 3 15 4 2" xfId="23977"/>
    <cellStyle name="Обычный 3 15 4 2 2" xfId="23978"/>
    <cellStyle name="Обычный 3 15 4 2 3" xfId="23979"/>
    <cellStyle name="Обычный 3 15 4 2 4" xfId="23980"/>
    <cellStyle name="Обычный 3 15 4 2 5" xfId="23981"/>
    <cellStyle name="Обычный 3 15 4 2 6" xfId="23982"/>
    <cellStyle name="Обычный 3 15 4 2 7" xfId="23983"/>
    <cellStyle name="Обычный 3 15 4 2 8" xfId="23984"/>
    <cellStyle name="Обычный 3 15 4 3" xfId="23985"/>
    <cellStyle name="Обычный 3 15 4 3 2" xfId="23986"/>
    <cellStyle name="Обычный 3 15 4 3 3" xfId="23987"/>
    <cellStyle name="Обычный 3 15 4 3 4" xfId="23988"/>
    <cellStyle name="Обычный 3 15 4 3 5" xfId="23989"/>
    <cellStyle name="Обычный 3 15 4 3 6" xfId="23990"/>
    <cellStyle name="Обычный 3 15 4 3 7" xfId="23991"/>
    <cellStyle name="Обычный 3 15 4 3 8" xfId="23992"/>
    <cellStyle name="Обычный 3 15 4 4" xfId="23993"/>
    <cellStyle name="Обычный 3 15 4 4 2" xfId="23994"/>
    <cellStyle name="Обычный 3 15 4 4 3" xfId="23995"/>
    <cellStyle name="Обычный 3 15 4 4 4" xfId="23996"/>
    <cellStyle name="Обычный 3 15 4 4 5" xfId="23997"/>
    <cellStyle name="Обычный 3 15 4 4 6" xfId="23998"/>
    <cellStyle name="Обычный 3 15 4 4 7" xfId="23999"/>
    <cellStyle name="Обычный 3 15 4 4 8" xfId="24000"/>
    <cellStyle name="Обычный 3 15 4 5" xfId="24001"/>
    <cellStyle name="Обычный 3 15 4 5 2" xfId="24002"/>
    <cellStyle name="Обычный 3 15 4 5 3" xfId="24003"/>
    <cellStyle name="Обычный 3 15 4 5 4" xfId="24004"/>
    <cellStyle name="Обычный 3 15 4 5 5" xfId="24005"/>
    <cellStyle name="Обычный 3 15 4 5 6" xfId="24006"/>
    <cellStyle name="Обычный 3 15 4 5 7" xfId="24007"/>
    <cellStyle name="Обычный 3 15 4 5 8" xfId="24008"/>
    <cellStyle name="Обычный 3 15 4 6" xfId="24009"/>
    <cellStyle name="Обычный 3 15 4 6 2" xfId="24010"/>
    <cellStyle name="Обычный 3 15 4 6 3" xfId="24011"/>
    <cellStyle name="Обычный 3 15 4 6 4" xfId="24012"/>
    <cellStyle name="Обычный 3 15 4 6 5" xfId="24013"/>
    <cellStyle name="Обычный 3 15 4 6 6" xfId="24014"/>
    <cellStyle name="Обычный 3 15 4 6 7" xfId="24015"/>
    <cellStyle name="Обычный 3 15 4 6 8" xfId="24016"/>
    <cellStyle name="Обычный 3 15 4 7" xfId="24017"/>
    <cellStyle name="Обычный 3 15 4 7 2" xfId="24018"/>
    <cellStyle name="Обычный 3 15 4 7 3" xfId="24019"/>
    <cellStyle name="Обычный 3 15 4 7 4" xfId="24020"/>
    <cellStyle name="Обычный 3 15 4 7 5" xfId="24021"/>
    <cellStyle name="Обычный 3 15 4 7 6" xfId="24022"/>
    <cellStyle name="Обычный 3 15 4 7 7" xfId="24023"/>
    <cellStyle name="Обычный 3 15 4 7 8" xfId="24024"/>
    <cellStyle name="Обычный 3 15 4 8" xfId="24025"/>
    <cellStyle name="Обычный 3 15 4 8 2" xfId="24026"/>
    <cellStyle name="Обычный 3 15 4 8 3" xfId="24027"/>
    <cellStyle name="Обычный 3 15 4 8 4" xfId="24028"/>
    <cellStyle name="Обычный 3 15 4 8 5" xfId="24029"/>
    <cellStyle name="Обычный 3 15 4 8 6" xfId="24030"/>
    <cellStyle name="Обычный 3 15 4 8 7" xfId="24031"/>
    <cellStyle name="Обычный 3 15 4 8 8" xfId="24032"/>
    <cellStyle name="Обычный 3 15 4 9" xfId="24033"/>
    <cellStyle name="Обычный 3 15 5" xfId="24034"/>
    <cellStyle name="Обычный 3 15 5 2" xfId="24035"/>
    <cellStyle name="Обычный 3 15 5 3" xfId="24036"/>
    <cellStyle name="Обычный 3 15 5 4" xfId="24037"/>
    <cellStyle name="Обычный 3 15 5 5" xfId="24038"/>
    <cellStyle name="Обычный 3 15 5 6" xfId="24039"/>
    <cellStyle name="Обычный 3 15 5 7" xfId="24040"/>
    <cellStyle name="Обычный 3 15 5 8" xfId="24041"/>
    <cellStyle name="Обычный 3 15 6" xfId="24042"/>
    <cellStyle name="Обычный 3 15 6 2" xfId="24043"/>
    <cellStyle name="Обычный 3 15 6 3" xfId="24044"/>
    <cellStyle name="Обычный 3 15 6 4" xfId="24045"/>
    <cellStyle name="Обычный 3 15 6 5" xfId="24046"/>
    <cellStyle name="Обычный 3 15 6 6" xfId="24047"/>
    <cellStyle name="Обычный 3 15 6 7" xfId="24048"/>
    <cellStyle name="Обычный 3 15 6 8" xfId="24049"/>
    <cellStyle name="Обычный 3 15 7" xfId="24050"/>
    <cellStyle name="Обычный 3 15 7 2" xfId="24051"/>
    <cellStyle name="Обычный 3 15 7 3" xfId="24052"/>
    <cellStyle name="Обычный 3 15 7 4" xfId="24053"/>
    <cellStyle name="Обычный 3 15 7 5" xfId="24054"/>
    <cellStyle name="Обычный 3 15 7 6" xfId="24055"/>
    <cellStyle name="Обычный 3 15 7 7" xfId="24056"/>
    <cellStyle name="Обычный 3 15 7 8" xfId="24057"/>
    <cellStyle name="Обычный 3 15 8" xfId="24058"/>
    <cellStyle name="Обычный 3 15 8 2" xfId="24059"/>
    <cellStyle name="Обычный 3 15 8 3" xfId="24060"/>
    <cellStyle name="Обычный 3 15 8 4" xfId="24061"/>
    <cellStyle name="Обычный 3 15 8 5" xfId="24062"/>
    <cellStyle name="Обычный 3 15 8 6" xfId="24063"/>
    <cellStyle name="Обычный 3 15 8 7" xfId="24064"/>
    <cellStyle name="Обычный 3 15 8 8" xfId="24065"/>
    <cellStyle name="Обычный 3 15 9" xfId="24066"/>
    <cellStyle name="Обычный 3 15 9 2" xfId="24067"/>
    <cellStyle name="Обычный 3 15 9 3" xfId="24068"/>
    <cellStyle name="Обычный 3 15 9 4" xfId="24069"/>
    <cellStyle name="Обычный 3 15 9 5" xfId="24070"/>
    <cellStyle name="Обычный 3 15 9 6" xfId="24071"/>
    <cellStyle name="Обычный 3 15 9 7" xfId="24072"/>
    <cellStyle name="Обычный 3 15 9 8" xfId="24073"/>
    <cellStyle name="Обычный 3 16" xfId="24074"/>
    <cellStyle name="Обычный 3 16 10" xfId="24075"/>
    <cellStyle name="Обычный 3 16 10 2" xfId="24076"/>
    <cellStyle name="Обычный 3 16 10 3" xfId="24077"/>
    <cellStyle name="Обычный 3 16 10 4" xfId="24078"/>
    <cellStyle name="Обычный 3 16 10 5" xfId="24079"/>
    <cellStyle name="Обычный 3 16 10 6" xfId="24080"/>
    <cellStyle name="Обычный 3 16 10 7" xfId="24081"/>
    <cellStyle name="Обычный 3 16 10 8" xfId="24082"/>
    <cellStyle name="Обычный 3 16 11" xfId="24083"/>
    <cellStyle name="Обычный 3 16 11 2" xfId="24084"/>
    <cellStyle name="Обычный 3 16 11 3" xfId="24085"/>
    <cellStyle name="Обычный 3 16 11 4" xfId="24086"/>
    <cellStyle name="Обычный 3 16 11 5" xfId="24087"/>
    <cellStyle name="Обычный 3 16 11 6" xfId="24088"/>
    <cellStyle name="Обычный 3 16 11 7" xfId="24089"/>
    <cellStyle name="Обычный 3 16 11 8" xfId="24090"/>
    <cellStyle name="Обычный 3 16 12" xfId="24091"/>
    <cellStyle name="Обычный 3 16 12 2" xfId="24092"/>
    <cellStyle name="Обычный 3 16 12 3" xfId="24093"/>
    <cellStyle name="Обычный 3 16 12 4" xfId="24094"/>
    <cellStyle name="Обычный 3 16 12 5" xfId="24095"/>
    <cellStyle name="Обычный 3 16 12 6" xfId="24096"/>
    <cellStyle name="Обычный 3 16 12 7" xfId="24097"/>
    <cellStyle name="Обычный 3 16 12 8" xfId="24098"/>
    <cellStyle name="Обычный 3 16 13" xfId="24099"/>
    <cellStyle name="Обычный 3 16 14" xfId="24100"/>
    <cellStyle name="Обычный 3 16 15" xfId="24101"/>
    <cellStyle name="Обычный 3 16 16" xfId="24102"/>
    <cellStyle name="Обычный 3 16 17" xfId="24103"/>
    <cellStyle name="Обычный 3 16 18" xfId="24104"/>
    <cellStyle name="Обычный 3 16 19" xfId="24105"/>
    <cellStyle name="Обычный 3 16 2" xfId="24106"/>
    <cellStyle name="Обычный 3 16 2 10" xfId="24107"/>
    <cellStyle name="Обычный 3 16 2 10 2" xfId="24108"/>
    <cellStyle name="Обычный 3 16 2 10 3" xfId="24109"/>
    <cellStyle name="Обычный 3 16 2 10 4" xfId="24110"/>
    <cellStyle name="Обычный 3 16 2 10 5" xfId="24111"/>
    <cellStyle name="Обычный 3 16 2 10 6" xfId="24112"/>
    <cellStyle name="Обычный 3 16 2 10 7" xfId="24113"/>
    <cellStyle name="Обычный 3 16 2 10 8" xfId="24114"/>
    <cellStyle name="Обычный 3 16 2 11" xfId="24115"/>
    <cellStyle name="Обычный 3 16 2 12" xfId="24116"/>
    <cellStyle name="Обычный 3 16 2 13" xfId="24117"/>
    <cellStyle name="Обычный 3 16 2 14" xfId="24118"/>
    <cellStyle name="Обычный 3 16 2 15" xfId="24119"/>
    <cellStyle name="Обычный 3 16 2 16" xfId="24120"/>
    <cellStyle name="Обычный 3 16 2 17" xfId="24121"/>
    <cellStyle name="Обычный 3 16 2 18" xfId="24122"/>
    <cellStyle name="Обычный 3 16 2 19" xfId="24123"/>
    <cellStyle name="Обычный 3 16 2 2" xfId="24124"/>
    <cellStyle name="Обычный 3 16 2 2 10" xfId="24125"/>
    <cellStyle name="Обычный 3 16 2 2 11" xfId="24126"/>
    <cellStyle name="Обычный 3 16 2 2 12" xfId="24127"/>
    <cellStyle name="Обычный 3 16 2 2 13" xfId="24128"/>
    <cellStyle name="Обычный 3 16 2 2 14" xfId="24129"/>
    <cellStyle name="Обычный 3 16 2 2 15" xfId="24130"/>
    <cellStyle name="Обычный 3 16 2 2 16" xfId="24131"/>
    <cellStyle name="Обычный 3 16 2 2 17" xfId="24132"/>
    <cellStyle name="Обычный 3 16 2 2 18" xfId="24133"/>
    <cellStyle name="Обычный 3 16 2 2 2" xfId="24134"/>
    <cellStyle name="Обычный 3 16 2 2 2 2" xfId="24135"/>
    <cellStyle name="Обычный 3 16 2 2 2 3" xfId="24136"/>
    <cellStyle name="Обычный 3 16 2 2 2 4" xfId="24137"/>
    <cellStyle name="Обычный 3 16 2 2 2 5" xfId="24138"/>
    <cellStyle name="Обычный 3 16 2 2 2 6" xfId="24139"/>
    <cellStyle name="Обычный 3 16 2 2 2 7" xfId="24140"/>
    <cellStyle name="Обычный 3 16 2 2 2 8" xfId="24141"/>
    <cellStyle name="Обычный 3 16 2 2 3" xfId="24142"/>
    <cellStyle name="Обычный 3 16 2 2 3 2" xfId="24143"/>
    <cellStyle name="Обычный 3 16 2 2 3 3" xfId="24144"/>
    <cellStyle name="Обычный 3 16 2 2 3 4" xfId="24145"/>
    <cellStyle name="Обычный 3 16 2 2 3 5" xfId="24146"/>
    <cellStyle name="Обычный 3 16 2 2 3 6" xfId="24147"/>
    <cellStyle name="Обычный 3 16 2 2 3 7" xfId="24148"/>
    <cellStyle name="Обычный 3 16 2 2 3 8" xfId="24149"/>
    <cellStyle name="Обычный 3 16 2 2 4" xfId="24150"/>
    <cellStyle name="Обычный 3 16 2 2 4 2" xfId="24151"/>
    <cellStyle name="Обычный 3 16 2 2 4 3" xfId="24152"/>
    <cellStyle name="Обычный 3 16 2 2 4 4" xfId="24153"/>
    <cellStyle name="Обычный 3 16 2 2 4 5" xfId="24154"/>
    <cellStyle name="Обычный 3 16 2 2 4 6" xfId="24155"/>
    <cellStyle name="Обычный 3 16 2 2 4 7" xfId="24156"/>
    <cellStyle name="Обычный 3 16 2 2 4 8" xfId="24157"/>
    <cellStyle name="Обычный 3 16 2 2 5" xfId="24158"/>
    <cellStyle name="Обычный 3 16 2 2 5 2" xfId="24159"/>
    <cellStyle name="Обычный 3 16 2 2 5 3" xfId="24160"/>
    <cellStyle name="Обычный 3 16 2 2 5 4" xfId="24161"/>
    <cellStyle name="Обычный 3 16 2 2 5 5" xfId="24162"/>
    <cellStyle name="Обычный 3 16 2 2 5 6" xfId="24163"/>
    <cellStyle name="Обычный 3 16 2 2 5 7" xfId="24164"/>
    <cellStyle name="Обычный 3 16 2 2 5 8" xfId="24165"/>
    <cellStyle name="Обычный 3 16 2 2 6" xfId="24166"/>
    <cellStyle name="Обычный 3 16 2 2 6 2" xfId="24167"/>
    <cellStyle name="Обычный 3 16 2 2 6 3" xfId="24168"/>
    <cellStyle name="Обычный 3 16 2 2 6 4" xfId="24169"/>
    <cellStyle name="Обычный 3 16 2 2 6 5" xfId="24170"/>
    <cellStyle name="Обычный 3 16 2 2 6 6" xfId="24171"/>
    <cellStyle name="Обычный 3 16 2 2 6 7" xfId="24172"/>
    <cellStyle name="Обычный 3 16 2 2 6 8" xfId="24173"/>
    <cellStyle name="Обычный 3 16 2 2 7" xfId="24174"/>
    <cellStyle name="Обычный 3 16 2 2 7 2" xfId="24175"/>
    <cellStyle name="Обычный 3 16 2 2 7 3" xfId="24176"/>
    <cellStyle name="Обычный 3 16 2 2 7 4" xfId="24177"/>
    <cellStyle name="Обычный 3 16 2 2 7 5" xfId="24178"/>
    <cellStyle name="Обычный 3 16 2 2 7 6" xfId="24179"/>
    <cellStyle name="Обычный 3 16 2 2 7 7" xfId="24180"/>
    <cellStyle name="Обычный 3 16 2 2 7 8" xfId="24181"/>
    <cellStyle name="Обычный 3 16 2 2 8" xfId="24182"/>
    <cellStyle name="Обычный 3 16 2 2 8 2" xfId="24183"/>
    <cellStyle name="Обычный 3 16 2 2 8 3" xfId="24184"/>
    <cellStyle name="Обычный 3 16 2 2 8 4" xfId="24185"/>
    <cellStyle name="Обычный 3 16 2 2 8 5" xfId="24186"/>
    <cellStyle name="Обычный 3 16 2 2 8 6" xfId="24187"/>
    <cellStyle name="Обычный 3 16 2 2 8 7" xfId="24188"/>
    <cellStyle name="Обычный 3 16 2 2 8 8" xfId="24189"/>
    <cellStyle name="Обычный 3 16 2 2 9" xfId="24190"/>
    <cellStyle name="Обычный 3 16 2 20" xfId="24191"/>
    <cellStyle name="Обычный 3 16 2 21" xfId="24192"/>
    <cellStyle name="Обычный 3 16 2 22" xfId="24193"/>
    <cellStyle name="Обычный 3 16 2 3" xfId="24194"/>
    <cellStyle name="Обычный 3 16 2 3 10" xfId="24195"/>
    <cellStyle name="Обычный 3 16 2 3 11" xfId="24196"/>
    <cellStyle name="Обычный 3 16 2 3 12" xfId="24197"/>
    <cellStyle name="Обычный 3 16 2 3 13" xfId="24198"/>
    <cellStyle name="Обычный 3 16 2 3 14" xfId="24199"/>
    <cellStyle name="Обычный 3 16 2 3 15" xfId="24200"/>
    <cellStyle name="Обычный 3 16 2 3 16" xfId="24201"/>
    <cellStyle name="Обычный 3 16 2 3 17" xfId="24202"/>
    <cellStyle name="Обычный 3 16 2 3 18" xfId="24203"/>
    <cellStyle name="Обычный 3 16 2 3 2" xfId="24204"/>
    <cellStyle name="Обычный 3 16 2 3 2 2" xfId="24205"/>
    <cellStyle name="Обычный 3 16 2 3 2 3" xfId="24206"/>
    <cellStyle name="Обычный 3 16 2 3 2 4" xfId="24207"/>
    <cellStyle name="Обычный 3 16 2 3 2 5" xfId="24208"/>
    <cellStyle name="Обычный 3 16 2 3 2 6" xfId="24209"/>
    <cellStyle name="Обычный 3 16 2 3 2 7" xfId="24210"/>
    <cellStyle name="Обычный 3 16 2 3 2 8" xfId="24211"/>
    <cellStyle name="Обычный 3 16 2 3 3" xfId="24212"/>
    <cellStyle name="Обычный 3 16 2 3 3 2" xfId="24213"/>
    <cellStyle name="Обычный 3 16 2 3 3 3" xfId="24214"/>
    <cellStyle name="Обычный 3 16 2 3 3 4" xfId="24215"/>
    <cellStyle name="Обычный 3 16 2 3 3 5" xfId="24216"/>
    <cellStyle name="Обычный 3 16 2 3 3 6" xfId="24217"/>
    <cellStyle name="Обычный 3 16 2 3 3 7" xfId="24218"/>
    <cellStyle name="Обычный 3 16 2 3 3 8" xfId="24219"/>
    <cellStyle name="Обычный 3 16 2 3 4" xfId="24220"/>
    <cellStyle name="Обычный 3 16 2 3 4 2" xfId="24221"/>
    <cellStyle name="Обычный 3 16 2 3 4 3" xfId="24222"/>
    <cellStyle name="Обычный 3 16 2 3 4 4" xfId="24223"/>
    <cellStyle name="Обычный 3 16 2 3 4 5" xfId="24224"/>
    <cellStyle name="Обычный 3 16 2 3 4 6" xfId="24225"/>
    <cellStyle name="Обычный 3 16 2 3 4 7" xfId="24226"/>
    <cellStyle name="Обычный 3 16 2 3 4 8" xfId="24227"/>
    <cellStyle name="Обычный 3 16 2 3 5" xfId="24228"/>
    <cellStyle name="Обычный 3 16 2 3 5 2" xfId="24229"/>
    <cellStyle name="Обычный 3 16 2 3 5 3" xfId="24230"/>
    <cellStyle name="Обычный 3 16 2 3 5 4" xfId="24231"/>
    <cellStyle name="Обычный 3 16 2 3 5 5" xfId="24232"/>
    <cellStyle name="Обычный 3 16 2 3 5 6" xfId="24233"/>
    <cellStyle name="Обычный 3 16 2 3 5 7" xfId="24234"/>
    <cellStyle name="Обычный 3 16 2 3 5 8" xfId="24235"/>
    <cellStyle name="Обычный 3 16 2 3 6" xfId="24236"/>
    <cellStyle name="Обычный 3 16 2 3 6 2" xfId="24237"/>
    <cellStyle name="Обычный 3 16 2 3 6 3" xfId="24238"/>
    <cellStyle name="Обычный 3 16 2 3 6 4" xfId="24239"/>
    <cellStyle name="Обычный 3 16 2 3 6 5" xfId="24240"/>
    <cellStyle name="Обычный 3 16 2 3 6 6" xfId="24241"/>
    <cellStyle name="Обычный 3 16 2 3 6 7" xfId="24242"/>
    <cellStyle name="Обычный 3 16 2 3 6 8" xfId="24243"/>
    <cellStyle name="Обычный 3 16 2 3 7" xfId="24244"/>
    <cellStyle name="Обычный 3 16 2 3 7 2" xfId="24245"/>
    <cellStyle name="Обычный 3 16 2 3 7 3" xfId="24246"/>
    <cellStyle name="Обычный 3 16 2 3 7 4" xfId="24247"/>
    <cellStyle name="Обычный 3 16 2 3 7 5" xfId="24248"/>
    <cellStyle name="Обычный 3 16 2 3 7 6" xfId="24249"/>
    <cellStyle name="Обычный 3 16 2 3 7 7" xfId="24250"/>
    <cellStyle name="Обычный 3 16 2 3 7 8" xfId="24251"/>
    <cellStyle name="Обычный 3 16 2 3 8" xfId="24252"/>
    <cellStyle name="Обычный 3 16 2 3 8 2" xfId="24253"/>
    <cellStyle name="Обычный 3 16 2 3 8 3" xfId="24254"/>
    <cellStyle name="Обычный 3 16 2 3 8 4" xfId="24255"/>
    <cellStyle name="Обычный 3 16 2 3 8 5" xfId="24256"/>
    <cellStyle name="Обычный 3 16 2 3 8 6" xfId="24257"/>
    <cellStyle name="Обычный 3 16 2 3 8 7" xfId="24258"/>
    <cellStyle name="Обычный 3 16 2 3 8 8" xfId="24259"/>
    <cellStyle name="Обычный 3 16 2 3 9" xfId="24260"/>
    <cellStyle name="Обычный 3 16 2 4" xfId="24261"/>
    <cellStyle name="Обычный 3 16 2 4 2" xfId="24262"/>
    <cellStyle name="Обычный 3 16 2 4 3" xfId="24263"/>
    <cellStyle name="Обычный 3 16 2 4 4" xfId="24264"/>
    <cellStyle name="Обычный 3 16 2 4 5" xfId="24265"/>
    <cellStyle name="Обычный 3 16 2 4 6" xfId="24266"/>
    <cellStyle name="Обычный 3 16 2 4 7" xfId="24267"/>
    <cellStyle name="Обычный 3 16 2 4 8" xfId="24268"/>
    <cellStyle name="Обычный 3 16 2 5" xfId="24269"/>
    <cellStyle name="Обычный 3 16 2 5 2" xfId="24270"/>
    <cellStyle name="Обычный 3 16 2 5 3" xfId="24271"/>
    <cellStyle name="Обычный 3 16 2 5 4" xfId="24272"/>
    <cellStyle name="Обычный 3 16 2 5 5" xfId="24273"/>
    <cellStyle name="Обычный 3 16 2 5 6" xfId="24274"/>
    <cellStyle name="Обычный 3 16 2 5 7" xfId="24275"/>
    <cellStyle name="Обычный 3 16 2 5 8" xfId="24276"/>
    <cellStyle name="Обычный 3 16 2 6" xfId="24277"/>
    <cellStyle name="Обычный 3 16 2 6 2" xfId="24278"/>
    <cellStyle name="Обычный 3 16 2 6 3" xfId="24279"/>
    <cellStyle name="Обычный 3 16 2 6 4" xfId="24280"/>
    <cellStyle name="Обычный 3 16 2 6 5" xfId="24281"/>
    <cellStyle name="Обычный 3 16 2 6 6" xfId="24282"/>
    <cellStyle name="Обычный 3 16 2 6 7" xfId="24283"/>
    <cellStyle name="Обычный 3 16 2 6 8" xfId="24284"/>
    <cellStyle name="Обычный 3 16 2 7" xfId="24285"/>
    <cellStyle name="Обычный 3 16 2 7 2" xfId="24286"/>
    <cellStyle name="Обычный 3 16 2 7 3" xfId="24287"/>
    <cellStyle name="Обычный 3 16 2 7 4" xfId="24288"/>
    <cellStyle name="Обычный 3 16 2 7 5" xfId="24289"/>
    <cellStyle name="Обычный 3 16 2 7 6" xfId="24290"/>
    <cellStyle name="Обычный 3 16 2 7 7" xfId="24291"/>
    <cellStyle name="Обычный 3 16 2 7 8" xfId="24292"/>
    <cellStyle name="Обычный 3 16 2 8" xfId="24293"/>
    <cellStyle name="Обычный 3 16 2 8 2" xfId="24294"/>
    <cellStyle name="Обычный 3 16 2 8 3" xfId="24295"/>
    <cellStyle name="Обычный 3 16 2 8 4" xfId="24296"/>
    <cellStyle name="Обычный 3 16 2 8 5" xfId="24297"/>
    <cellStyle name="Обычный 3 16 2 8 6" xfId="24298"/>
    <cellStyle name="Обычный 3 16 2 8 7" xfId="24299"/>
    <cellStyle name="Обычный 3 16 2 8 8" xfId="24300"/>
    <cellStyle name="Обычный 3 16 2 9" xfId="24301"/>
    <cellStyle name="Обычный 3 16 2 9 2" xfId="24302"/>
    <cellStyle name="Обычный 3 16 2 9 3" xfId="24303"/>
    <cellStyle name="Обычный 3 16 2 9 4" xfId="24304"/>
    <cellStyle name="Обычный 3 16 2 9 5" xfId="24305"/>
    <cellStyle name="Обычный 3 16 2 9 6" xfId="24306"/>
    <cellStyle name="Обычный 3 16 2 9 7" xfId="24307"/>
    <cellStyle name="Обычный 3 16 2 9 8" xfId="24308"/>
    <cellStyle name="Обычный 3 16 20" xfId="24309"/>
    <cellStyle name="Обычный 3 16 21" xfId="24310"/>
    <cellStyle name="Обычный 3 16 22" xfId="24311"/>
    <cellStyle name="Обычный 3 16 23" xfId="24312"/>
    <cellStyle name="Обычный 3 16 24" xfId="24313"/>
    <cellStyle name="Обычный 3 16 3" xfId="24314"/>
    <cellStyle name="Обычный 3 16 3 10" xfId="24315"/>
    <cellStyle name="Обычный 3 16 3 10 2" xfId="24316"/>
    <cellStyle name="Обычный 3 16 3 10 3" xfId="24317"/>
    <cellStyle name="Обычный 3 16 3 10 4" xfId="24318"/>
    <cellStyle name="Обычный 3 16 3 10 5" xfId="24319"/>
    <cellStyle name="Обычный 3 16 3 10 6" xfId="24320"/>
    <cellStyle name="Обычный 3 16 3 10 7" xfId="24321"/>
    <cellStyle name="Обычный 3 16 3 10 8" xfId="24322"/>
    <cellStyle name="Обычный 3 16 3 11" xfId="24323"/>
    <cellStyle name="Обычный 3 16 3 12" xfId="24324"/>
    <cellStyle name="Обычный 3 16 3 13" xfId="24325"/>
    <cellStyle name="Обычный 3 16 3 14" xfId="24326"/>
    <cellStyle name="Обычный 3 16 3 15" xfId="24327"/>
    <cellStyle name="Обычный 3 16 3 16" xfId="24328"/>
    <cellStyle name="Обычный 3 16 3 17" xfId="24329"/>
    <cellStyle name="Обычный 3 16 3 18" xfId="24330"/>
    <cellStyle name="Обычный 3 16 3 19" xfId="24331"/>
    <cellStyle name="Обычный 3 16 3 2" xfId="24332"/>
    <cellStyle name="Обычный 3 16 3 2 10" xfId="24333"/>
    <cellStyle name="Обычный 3 16 3 2 11" xfId="24334"/>
    <cellStyle name="Обычный 3 16 3 2 12" xfId="24335"/>
    <cellStyle name="Обычный 3 16 3 2 13" xfId="24336"/>
    <cellStyle name="Обычный 3 16 3 2 14" xfId="24337"/>
    <cellStyle name="Обычный 3 16 3 2 15" xfId="24338"/>
    <cellStyle name="Обычный 3 16 3 2 16" xfId="24339"/>
    <cellStyle name="Обычный 3 16 3 2 17" xfId="24340"/>
    <cellStyle name="Обычный 3 16 3 2 18" xfId="24341"/>
    <cellStyle name="Обычный 3 16 3 2 2" xfId="24342"/>
    <cellStyle name="Обычный 3 16 3 2 2 2" xfId="24343"/>
    <cellStyle name="Обычный 3 16 3 2 2 3" xfId="24344"/>
    <cellStyle name="Обычный 3 16 3 2 2 4" xfId="24345"/>
    <cellStyle name="Обычный 3 16 3 2 2 5" xfId="24346"/>
    <cellStyle name="Обычный 3 16 3 2 2 6" xfId="24347"/>
    <cellStyle name="Обычный 3 16 3 2 2 7" xfId="24348"/>
    <cellStyle name="Обычный 3 16 3 2 2 8" xfId="24349"/>
    <cellStyle name="Обычный 3 16 3 2 3" xfId="24350"/>
    <cellStyle name="Обычный 3 16 3 2 3 2" xfId="24351"/>
    <cellStyle name="Обычный 3 16 3 2 3 3" xfId="24352"/>
    <cellStyle name="Обычный 3 16 3 2 3 4" xfId="24353"/>
    <cellStyle name="Обычный 3 16 3 2 3 5" xfId="24354"/>
    <cellStyle name="Обычный 3 16 3 2 3 6" xfId="24355"/>
    <cellStyle name="Обычный 3 16 3 2 3 7" xfId="24356"/>
    <cellStyle name="Обычный 3 16 3 2 3 8" xfId="24357"/>
    <cellStyle name="Обычный 3 16 3 2 4" xfId="24358"/>
    <cellStyle name="Обычный 3 16 3 2 4 2" xfId="24359"/>
    <cellStyle name="Обычный 3 16 3 2 4 3" xfId="24360"/>
    <cellStyle name="Обычный 3 16 3 2 4 4" xfId="24361"/>
    <cellStyle name="Обычный 3 16 3 2 4 5" xfId="24362"/>
    <cellStyle name="Обычный 3 16 3 2 4 6" xfId="24363"/>
    <cellStyle name="Обычный 3 16 3 2 4 7" xfId="24364"/>
    <cellStyle name="Обычный 3 16 3 2 4 8" xfId="24365"/>
    <cellStyle name="Обычный 3 16 3 2 5" xfId="24366"/>
    <cellStyle name="Обычный 3 16 3 2 5 2" xfId="24367"/>
    <cellStyle name="Обычный 3 16 3 2 5 3" xfId="24368"/>
    <cellStyle name="Обычный 3 16 3 2 5 4" xfId="24369"/>
    <cellStyle name="Обычный 3 16 3 2 5 5" xfId="24370"/>
    <cellStyle name="Обычный 3 16 3 2 5 6" xfId="24371"/>
    <cellStyle name="Обычный 3 16 3 2 5 7" xfId="24372"/>
    <cellStyle name="Обычный 3 16 3 2 5 8" xfId="24373"/>
    <cellStyle name="Обычный 3 16 3 2 6" xfId="24374"/>
    <cellStyle name="Обычный 3 16 3 2 6 2" xfId="24375"/>
    <cellStyle name="Обычный 3 16 3 2 6 3" xfId="24376"/>
    <cellStyle name="Обычный 3 16 3 2 6 4" xfId="24377"/>
    <cellStyle name="Обычный 3 16 3 2 6 5" xfId="24378"/>
    <cellStyle name="Обычный 3 16 3 2 6 6" xfId="24379"/>
    <cellStyle name="Обычный 3 16 3 2 6 7" xfId="24380"/>
    <cellStyle name="Обычный 3 16 3 2 6 8" xfId="24381"/>
    <cellStyle name="Обычный 3 16 3 2 7" xfId="24382"/>
    <cellStyle name="Обычный 3 16 3 2 7 2" xfId="24383"/>
    <cellStyle name="Обычный 3 16 3 2 7 3" xfId="24384"/>
    <cellStyle name="Обычный 3 16 3 2 7 4" xfId="24385"/>
    <cellStyle name="Обычный 3 16 3 2 7 5" xfId="24386"/>
    <cellStyle name="Обычный 3 16 3 2 7 6" xfId="24387"/>
    <cellStyle name="Обычный 3 16 3 2 7 7" xfId="24388"/>
    <cellStyle name="Обычный 3 16 3 2 7 8" xfId="24389"/>
    <cellStyle name="Обычный 3 16 3 2 8" xfId="24390"/>
    <cellStyle name="Обычный 3 16 3 2 8 2" xfId="24391"/>
    <cellStyle name="Обычный 3 16 3 2 8 3" xfId="24392"/>
    <cellStyle name="Обычный 3 16 3 2 8 4" xfId="24393"/>
    <cellStyle name="Обычный 3 16 3 2 8 5" xfId="24394"/>
    <cellStyle name="Обычный 3 16 3 2 8 6" xfId="24395"/>
    <cellStyle name="Обычный 3 16 3 2 8 7" xfId="24396"/>
    <cellStyle name="Обычный 3 16 3 2 8 8" xfId="24397"/>
    <cellStyle name="Обычный 3 16 3 2 9" xfId="24398"/>
    <cellStyle name="Обычный 3 16 3 20" xfId="24399"/>
    <cellStyle name="Обычный 3 16 3 21" xfId="24400"/>
    <cellStyle name="Обычный 3 16 3 22" xfId="24401"/>
    <cellStyle name="Обычный 3 16 3 3" xfId="24402"/>
    <cellStyle name="Обычный 3 16 3 3 10" xfId="24403"/>
    <cellStyle name="Обычный 3 16 3 3 11" xfId="24404"/>
    <cellStyle name="Обычный 3 16 3 3 12" xfId="24405"/>
    <cellStyle name="Обычный 3 16 3 3 13" xfId="24406"/>
    <cellStyle name="Обычный 3 16 3 3 14" xfId="24407"/>
    <cellStyle name="Обычный 3 16 3 3 15" xfId="24408"/>
    <cellStyle name="Обычный 3 16 3 3 16" xfId="24409"/>
    <cellStyle name="Обычный 3 16 3 3 17" xfId="24410"/>
    <cellStyle name="Обычный 3 16 3 3 18" xfId="24411"/>
    <cellStyle name="Обычный 3 16 3 3 2" xfId="24412"/>
    <cellStyle name="Обычный 3 16 3 3 2 2" xfId="24413"/>
    <cellStyle name="Обычный 3 16 3 3 2 3" xfId="24414"/>
    <cellStyle name="Обычный 3 16 3 3 2 4" xfId="24415"/>
    <cellStyle name="Обычный 3 16 3 3 2 5" xfId="24416"/>
    <cellStyle name="Обычный 3 16 3 3 2 6" xfId="24417"/>
    <cellStyle name="Обычный 3 16 3 3 2 7" xfId="24418"/>
    <cellStyle name="Обычный 3 16 3 3 2 8" xfId="24419"/>
    <cellStyle name="Обычный 3 16 3 3 3" xfId="24420"/>
    <cellStyle name="Обычный 3 16 3 3 3 2" xfId="24421"/>
    <cellStyle name="Обычный 3 16 3 3 3 3" xfId="24422"/>
    <cellStyle name="Обычный 3 16 3 3 3 4" xfId="24423"/>
    <cellStyle name="Обычный 3 16 3 3 3 5" xfId="24424"/>
    <cellStyle name="Обычный 3 16 3 3 3 6" xfId="24425"/>
    <cellStyle name="Обычный 3 16 3 3 3 7" xfId="24426"/>
    <cellStyle name="Обычный 3 16 3 3 3 8" xfId="24427"/>
    <cellStyle name="Обычный 3 16 3 3 4" xfId="24428"/>
    <cellStyle name="Обычный 3 16 3 3 4 2" xfId="24429"/>
    <cellStyle name="Обычный 3 16 3 3 4 3" xfId="24430"/>
    <cellStyle name="Обычный 3 16 3 3 4 4" xfId="24431"/>
    <cellStyle name="Обычный 3 16 3 3 4 5" xfId="24432"/>
    <cellStyle name="Обычный 3 16 3 3 4 6" xfId="24433"/>
    <cellStyle name="Обычный 3 16 3 3 4 7" xfId="24434"/>
    <cellStyle name="Обычный 3 16 3 3 4 8" xfId="24435"/>
    <cellStyle name="Обычный 3 16 3 3 5" xfId="24436"/>
    <cellStyle name="Обычный 3 16 3 3 5 2" xfId="24437"/>
    <cellStyle name="Обычный 3 16 3 3 5 3" xfId="24438"/>
    <cellStyle name="Обычный 3 16 3 3 5 4" xfId="24439"/>
    <cellStyle name="Обычный 3 16 3 3 5 5" xfId="24440"/>
    <cellStyle name="Обычный 3 16 3 3 5 6" xfId="24441"/>
    <cellStyle name="Обычный 3 16 3 3 5 7" xfId="24442"/>
    <cellStyle name="Обычный 3 16 3 3 5 8" xfId="24443"/>
    <cellStyle name="Обычный 3 16 3 3 6" xfId="24444"/>
    <cellStyle name="Обычный 3 16 3 3 6 2" xfId="24445"/>
    <cellStyle name="Обычный 3 16 3 3 6 3" xfId="24446"/>
    <cellStyle name="Обычный 3 16 3 3 6 4" xfId="24447"/>
    <cellStyle name="Обычный 3 16 3 3 6 5" xfId="24448"/>
    <cellStyle name="Обычный 3 16 3 3 6 6" xfId="24449"/>
    <cellStyle name="Обычный 3 16 3 3 6 7" xfId="24450"/>
    <cellStyle name="Обычный 3 16 3 3 6 8" xfId="24451"/>
    <cellStyle name="Обычный 3 16 3 3 7" xfId="24452"/>
    <cellStyle name="Обычный 3 16 3 3 7 2" xfId="24453"/>
    <cellStyle name="Обычный 3 16 3 3 7 3" xfId="24454"/>
    <cellStyle name="Обычный 3 16 3 3 7 4" xfId="24455"/>
    <cellStyle name="Обычный 3 16 3 3 7 5" xfId="24456"/>
    <cellStyle name="Обычный 3 16 3 3 7 6" xfId="24457"/>
    <cellStyle name="Обычный 3 16 3 3 7 7" xfId="24458"/>
    <cellStyle name="Обычный 3 16 3 3 7 8" xfId="24459"/>
    <cellStyle name="Обычный 3 16 3 3 8" xfId="24460"/>
    <cellStyle name="Обычный 3 16 3 3 8 2" xfId="24461"/>
    <cellStyle name="Обычный 3 16 3 3 8 3" xfId="24462"/>
    <cellStyle name="Обычный 3 16 3 3 8 4" xfId="24463"/>
    <cellStyle name="Обычный 3 16 3 3 8 5" xfId="24464"/>
    <cellStyle name="Обычный 3 16 3 3 8 6" xfId="24465"/>
    <cellStyle name="Обычный 3 16 3 3 8 7" xfId="24466"/>
    <cellStyle name="Обычный 3 16 3 3 8 8" xfId="24467"/>
    <cellStyle name="Обычный 3 16 3 3 9" xfId="24468"/>
    <cellStyle name="Обычный 3 16 3 4" xfId="24469"/>
    <cellStyle name="Обычный 3 16 3 4 2" xfId="24470"/>
    <cellStyle name="Обычный 3 16 3 4 3" xfId="24471"/>
    <cellStyle name="Обычный 3 16 3 4 4" xfId="24472"/>
    <cellStyle name="Обычный 3 16 3 4 5" xfId="24473"/>
    <cellStyle name="Обычный 3 16 3 4 6" xfId="24474"/>
    <cellStyle name="Обычный 3 16 3 4 7" xfId="24475"/>
    <cellStyle name="Обычный 3 16 3 4 8" xfId="24476"/>
    <cellStyle name="Обычный 3 16 3 5" xfId="24477"/>
    <cellStyle name="Обычный 3 16 3 5 2" xfId="24478"/>
    <cellStyle name="Обычный 3 16 3 5 3" xfId="24479"/>
    <cellStyle name="Обычный 3 16 3 5 4" xfId="24480"/>
    <cellStyle name="Обычный 3 16 3 5 5" xfId="24481"/>
    <cellStyle name="Обычный 3 16 3 5 6" xfId="24482"/>
    <cellStyle name="Обычный 3 16 3 5 7" xfId="24483"/>
    <cellStyle name="Обычный 3 16 3 5 8" xfId="24484"/>
    <cellStyle name="Обычный 3 16 3 6" xfId="24485"/>
    <cellStyle name="Обычный 3 16 3 6 2" xfId="24486"/>
    <cellStyle name="Обычный 3 16 3 6 3" xfId="24487"/>
    <cellStyle name="Обычный 3 16 3 6 4" xfId="24488"/>
    <cellStyle name="Обычный 3 16 3 6 5" xfId="24489"/>
    <cellStyle name="Обычный 3 16 3 6 6" xfId="24490"/>
    <cellStyle name="Обычный 3 16 3 6 7" xfId="24491"/>
    <cellStyle name="Обычный 3 16 3 6 8" xfId="24492"/>
    <cellStyle name="Обычный 3 16 3 7" xfId="24493"/>
    <cellStyle name="Обычный 3 16 3 7 2" xfId="24494"/>
    <cellStyle name="Обычный 3 16 3 7 3" xfId="24495"/>
    <cellStyle name="Обычный 3 16 3 7 4" xfId="24496"/>
    <cellStyle name="Обычный 3 16 3 7 5" xfId="24497"/>
    <cellStyle name="Обычный 3 16 3 7 6" xfId="24498"/>
    <cellStyle name="Обычный 3 16 3 7 7" xfId="24499"/>
    <cellStyle name="Обычный 3 16 3 7 8" xfId="24500"/>
    <cellStyle name="Обычный 3 16 3 8" xfId="24501"/>
    <cellStyle name="Обычный 3 16 3 8 2" xfId="24502"/>
    <cellStyle name="Обычный 3 16 3 8 3" xfId="24503"/>
    <cellStyle name="Обычный 3 16 3 8 4" xfId="24504"/>
    <cellStyle name="Обычный 3 16 3 8 5" xfId="24505"/>
    <cellStyle name="Обычный 3 16 3 8 6" xfId="24506"/>
    <cellStyle name="Обычный 3 16 3 8 7" xfId="24507"/>
    <cellStyle name="Обычный 3 16 3 8 8" xfId="24508"/>
    <cellStyle name="Обычный 3 16 3 9" xfId="24509"/>
    <cellStyle name="Обычный 3 16 3 9 2" xfId="24510"/>
    <cellStyle name="Обычный 3 16 3 9 3" xfId="24511"/>
    <cellStyle name="Обычный 3 16 3 9 4" xfId="24512"/>
    <cellStyle name="Обычный 3 16 3 9 5" xfId="24513"/>
    <cellStyle name="Обычный 3 16 3 9 6" xfId="24514"/>
    <cellStyle name="Обычный 3 16 3 9 7" xfId="24515"/>
    <cellStyle name="Обычный 3 16 3 9 8" xfId="24516"/>
    <cellStyle name="Обычный 3 16 4" xfId="24517"/>
    <cellStyle name="Обычный 3 16 4 10" xfId="24518"/>
    <cellStyle name="Обычный 3 16 4 11" xfId="24519"/>
    <cellStyle name="Обычный 3 16 4 12" xfId="24520"/>
    <cellStyle name="Обычный 3 16 4 13" xfId="24521"/>
    <cellStyle name="Обычный 3 16 4 14" xfId="24522"/>
    <cellStyle name="Обычный 3 16 4 15" xfId="24523"/>
    <cellStyle name="Обычный 3 16 4 16" xfId="24524"/>
    <cellStyle name="Обычный 3 16 4 17" xfId="24525"/>
    <cellStyle name="Обычный 3 16 4 18" xfId="24526"/>
    <cellStyle name="Обычный 3 16 4 2" xfId="24527"/>
    <cellStyle name="Обычный 3 16 4 2 2" xfId="24528"/>
    <cellStyle name="Обычный 3 16 4 2 3" xfId="24529"/>
    <cellStyle name="Обычный 3 16 4 2 4" xfId="24530"/>
    <cellStyle name="Обычный 3 16 4 2 5" xfId="24531"/>
    <cellStyle name="Обычный 3 16 4 2 6" xfId="24532"/>
    <cellStyle name="Обычный 3 16 4 2 7" xfId="24533"/>
    <cellStyle name="Обычный 3 16 4 2 8" xfId="24534"/>
    <cellStyle name="Обычный 3 16 4 3" xfId="24535"/>
    <cellStyle name="Обычный 3 16 4 3 2" xfId="24536"/>
    <cellStyle name="Обычный 3 16 4 3 3" xfId="24537"/>
    <cellStyle name="Обычный 3 16 4 3 4" xfId="24538"/>
    <cellStyle name="Обычный 3 16 4 3 5" xfId="24539"/>
    <cellStyle name="Обычный 3 16 4 3 6" xfId="24540"/>
    <cellStyle name="Обычный 3 16 4 3 7" xfId="24541"/>
    <cellStyle name="Обычный 3 16 4 3 8" xfId="24542"/>
    <cellStyle name="Обычный 3 16 4 4" xfId="24543"/>
    <cellStyle name="Обычный 3 16 4 4 2" xfId="24544"/>
    <cellStyle name="Обычный 3 16 4 4 3" xfId="24545"/>
    <cellStyle name="Обычный 3 16 4 4 4" xfId="24546"/>
    <cellStyle name="Обычный 3 16 4 4 5" xfId="24547"/>
    <cellStyle name="Обычный 3 16 4 4 6" xfId="24548"/>
    <cellStyle name="Обычный 3 16 4 4 7" xfId="24549"/>
    <cellStyle name="Обычный 3 16 4 4 8" xfId="24550"/>
    <cellStyle name="Обычный 3 16 4 5" xfId="24551"/>
    <cellStyle name="Обычный 3 16 4 5 2" xfId="24552"/>
    <cellStyle name="Обычный 3 16 4 5 3" xfId="24553"/>
    <cellStyle name="Обычный 3 16 4 5 4" xfId="24554"/>
    <cellStyle name="Обычный 3 16 4 5 5" xfId="24555"/>
    <cellStyle name="Обычный 3 16 4 5 6" xfId="24556"/>
    <cellStyle name="Обычный 3 16 4 5 7" xfId="24557"/>
    <cellStyle name="Обычный 3 16 4 5 8" xfId="24558"/>
    <cellStyle name="Обычный 3 16 4 6" xfId="24559"/>
    <cellStyle name="Обычный 3 16 4 6 2" xfId="24560"/>
    <cellStyle name="Обычный 3 16 4 6 3" xfId="24561"/>
    <cellStyle name="Обычный 3 16 4 6 4" xfId="24562"/>
    <cellStyle name="Обычный 3 16 4 6 5" xfId="24563"/>
    <cellStyle name="Обычный 3 16 4 6 6" xfId="24564"/>
    <cellStyle name="Обычный 3 16 4 6 7" xfId="24565"/>
    <cellStyle name="Обычный 3 16 4 6 8" xfId="24566"/>
    <cellStyle name="Обычный 3 16 4 7" xfId="24567"/>
    <cellStyle name="Обычный 3 16 4 7 2" xfId="24568"/>
    <cellStyle name="Обычный 3 16 4 7 3" xfId="24569"/>
    <cellStyle name="Обычный 3 16 4 7 4" xfId="24570"/>
    <cellStyle name="Обычный 3 16 4 7 5" xfId="24571"/>
    <cellStyle name="Обычный 3 16 4 7 6" xfId="24572"/>
    <cellStyle name="Обычный 3 16 4 7 7" xfId="24573"/>
    <cellStyle name="Обычный 3 16 4 7 8" xfId="24574"/>
    <cellStyle name="Обычный 3 16 4 8" xfId="24575"/>
    <cellStyle name="Обычный 3 16 4 8 2" xfId="24576"/>
    <cellStyle name="Обычный 3 16 4 8 3" xfId="24577"/>
    <cellStyle name="Обычный 3 16 4 8 4" xfId="24578"/>
    <cellStyle name="Обычный 3 16 4 8 5" xfId="24579"/>
    <cellStyle name="Обычный 3 16 4 8 6" xfId="24580"/>
    <cellStyle name="Обычный 3 16 4 8 7" xfId="24581"/>
    <cellStyle name="Обычный 3 16 4 8 8" xfId="24582"/>
    <cellStyle name="Обычный 3 16 4 9" xfId="24583"/>
    <cellStyle name="Обычный 3 16 5" xfId="24584"/>
    <cellStyle name="Обычный 3 16 5 10" xfId="24585"/>
    <cellStyle name="Обычный 3 16 5 11" xfId="24586"/>
    <cellStyle name="Обычный 3 16 5 12" xfId="24587"/>
    <cellStyle name="Обычный 3 16 5 13" xfId="24588"/>
    <cellStyle name="Обычный 3 16 5 14" xfId="24589"/>
    <cellStyle name="Обычный 3 16 5 15" xfId="24590"/>
    <cellStyle name="Обычный 3 16 5 16" xfId="24591"/>
    <cellStyle name="Обычный 3 16 5 17" xfId="24592"/>
    <cellStyle name="Обычный 3 16 5 18" xfId="24593"/>
    <cellStyle name="Обычный 3 16 5 2" xfId="24594"/>
    <cellStyle name="Обычный 3 16 5 2 2" xfId="24595"/>
    <cellStyle name="Обычный 3 16 5 2 3" xfId="24596"/>
    <cellStyle name="Обычный 3 16 5 2 4" xfId="24597"/>
    <cellStyle name="Обычный 3 16 5 2 5" xfId="24598"/>
    <cellStyle name="Обычный 3 16 5 2 6" xfId="24599"/>
    <cellStyle name="Обычный 3 16 5 2 7" xfId="24600"/>
    <cellStyle name="Обычный 3 16 5 2 8" xfId="24601"/>
    <cellStyle name="Обычный 3 16 5 3" xfId="24602"/>
    <cellStyle name="Обычный 3 16 5 3 2" xfId="24603"/>
    <cellStyle name="Обычный 3 16 5 3 3" xfId="24604"/>
    <cellStyle name="Обычный 3 16 5 3 4" xfId="24605"/>
    <cellStyle name="Обычный 3 16 5 3 5" xfId="24606"/>
    <cellStyle name="Обычный 3 16 5 3 6" xfId="24607"/>
    <cellStyle name="Обычный 3 16 5 3 7" xfId="24608"/>
    <cellStyle name="Обычный 3 16 5 3 8" xfId="24609"/>
    <cellStyle name="Обычный 3 16 5 4" xfId="24610"/>
    <cellStyle name="Обычный 3 16 5 4 2" xfId="24611"/>
    <cellStyle name="Обычный 3 16 5 4 3" xfId="24612"/>
    <cellStyle name="Обычный 3 16 5 4 4" xfId="24613"/>
    <cellStyle name="Обычный 3 16 5 4 5" xfId="24614"/>
    <cellStyle name="Обычный 3 16 5 4 6" xfId="24615"/>
    <cellStyle name="Обычный 3 16 5 4 7" xfId="24616"/>
    <cellStyle name="Обычный 3 16 5 4 8" xfId="24617"/>
    <cellStyle name="Обычный 3 16 5 5" xfId="24618"/>
    <cellStyle name="Обычный 3 16 5 5 2" xfId="24619"/>
    <cellStyle name="Обычный 3 16 5 5 3" xfId="24620"/>
    <cellStyle name="Обычный 3 16 5 5 4" xfId="24621"/>
    <cellStyle name="Обычный 3 16 5 5 5" xfId="24622"/>
    <cellStyle name="Обычный 3 16 5 5 6" xfId="24623"/>
    <cellStyle name="Обычный 3 16 5 5 7" xfId="24624"/>
    <cellStyle name="Обычный 3 16 5 5 8" xfId="24625"/>
    <cellStyle name="Обычный 3 16 5 6" xfId="24626"/>
    <cellStyle name="Обычный 3 16 5 6 2" xfId="24627"/>
    <cellStyle name="Обычный 3 16 5 6 3" xfId="24628"/>
    <cellStyle name="Обычный 3 16 5 6 4" xfId="24629"/>
    <cellStyle name="Обычный 3 16 5 6 5" xfId="24630"/>
    <cellStyle name="Обычный 3 16 5 6 6" xfId="24631"/>
    <cellStyle name="Обычный 3 16 5 6 7" xfId="24632"/>
    <cellStyle name="Обычный 3 16 5 6 8" xfId="24633"/>
    <cellStyle name="Обычный 3 16 5 7" xfId="24634"/>
    <cellStyle name="Обычный 3 16 5 7 2" xfId="24635"/>
    <cellStyle name="Обычный 3 16 5 7 3" xfId="24636"/>
    <cellStyle name="Обычный 3 16 5 7 4" xfId="24637"/>
    <cellStyle name="Обычный 3 16 5 7 5" xfId="24638"/>
    <cellStyle name="Обычный 3 16 5 7 6" xfId="24639"/>
    <cellStyle name="Обычный 3 16 5 7 7" xfId="24640"/>
    <cellStyle name="Обычный 3 16 5 7 8" xfId="24641"/>
    <cellStyle name="Обычный 3 16 5 8" xfId="24642"/>
    <cellStyle name="Обычный 3 16 5 8 2" xfId="24643"/>
    <cellStyle name="Обычный 3 16 5 8 3" xfId="24644"/>
    <cellStyle name="Обычный 3 16 5 8 4" xfId="24645"/>
    <cellStyle name="Обычный 3 16 5 8 5" xfId="24646"/>
    <cellStyle name="Обычный 3 16 5 8 6" xfId="24647"/>
    <cellStyle name="Обычный 3 16 5 8 7" xfId="24648"/>
    <cellStyle name="Обычный 3 16 5 8 8" xfId="24649"/>
    <cellStyle name="Обычный 3 16 5 9" xfId="24650"/>
    <cellStyle name="Обычный 3 16 6" xfId="24651"/>
    <cellStyle name="Обычный 3 16 6 2" xfId="24652"/>
    <cellStyle name="Обычный 3 16 6 3" xfId="24653"/>
    <cellStyle name="Обычный 3 16 6 4" xfId="24654"/>
    <cellStyle name="Обычный 3 16 6 5" xfId="24655"/>
    <cellStyle name="Обычный 3 16 6 6" xfId="24656"/>
    <cellStyle name="Обычный 3 16 6 7" xfId="24657"/>
    <cellStyle name="Обычный 3 16 6 8" xfId="24658"/>
    <cellStyle name="Обычный 3 16 7" xfId="24659"/>
    <cellStyle name="Обычный 3 16 7 2" xfId="24660"/>
    <cellStyle name="Обычный 3 16 7 3" xfId="24661"/>
    <cellStyle name="Обычный 3 16 7 4" xfId="24662"/>
    <cellStyle name="Обычный 3 16 7 5" xfId="24663"/>
    <cellStyle name="Обычный 3 16 7 6" xfId="24664"/>
    <cellStyle name="Обычный 3 16 7 7" xfId="24665"/>
    <cellStyle name="Обычный 3 16 7 8" xfId="24666"/>
    <cellStyle name="Обычный 3 16 8" xfId="24667"/>
    <cellStyle name="Обычный 3 16 8 2" xfId="24668"/>
    <cellStyle name="Обычный 3 16 8 3" xfId="24669"/>
    <cellStyle name="Обычный 3 16 8 4" xfId="24670"/>
    <cellStyle name="Обычный 3 16 8 5" xfId="24671"/>
    <cellStyle name="Обычный 3 16 8 6" xfId="24672"/>
    <cellStyle name="Обычный 3 16 8 7" xfId="24673"/>
    <cellStyle name="Обычный 3 16 8 8" xfId="24674"/>
    <cellStyle name="Обычный 3 16 9" xfId="24675"/>
    <cellStyle name="Обычный 3 16 9 2" xfId="24676"/>
    <cellStyle name="Обычный 3 16 9 3" xfId="24677"/>
    <cellStyle name="Обычный 3 16 9 4" xfId="24678"/>
    <cellStyle name="Обычный 3 16 9 5" xfId="24679"/>
    <cellStyle name="Обычный 3 16 9 6" xfId="24680"/>
    <cellStyle name="Обычный 3 16 9 7" xfId="24681"/>
    <cellStyle name="Обычный 3 16 9 8" xfId="24682"/>
    <cellStyle name="Обычный 3 17" xfId="24683"/>
    <cellStyle name="Обычный 3 17 10" xfId="24684"/>
    <cellStyle name="Обычный 3 17 10 2" xfId="24685"/>
    <cellStyle name="Обычный 3 17 10 3" xfId="24686"/>
    <cellStyle name="Обычный 3 17 10 4" xfId="24687"/>
    <cellStyle name="Обычный 3 17 10 5" xfId="24688"/>
    <cellStyle name="Обычный 3 17 10 6" xfId="24689"/>
    <cellStyle name="Обычный 3 17 10 7" xfId="24690"/>
    <cellStyle name="Обычный 3 17 10 8" xfId="24691"/>
    <cellStyle name="Обычный 3 17 11" xfId="24692"/>
    <cellStyle name="Обычный 3 17 12" xfId="24693"/>
    <cellStyle name="Обычный 3 17 13" xfId="24694"/>
    <cellStyle name="Обычный 3 17 14" xfId="24695"/>
    <cellStyle name="Обычный 3 17 15" xfId="24696"/>
    <cellStyle name="Обычный 3 17 16" xfId="24697"/>
    <cellStyle name="Обычный 3 17 17" xfId="24698"/>
    <cellStyle name="Обычный 3 17 18" xfId="24699"/>
    <cellStyle name="Обычный 3 17 19" xfId="24700"/>
    <cellStyle name="Обычный 3 17 2" xfId="24701"/>
    <cellStyle name="Обычный 3 17 2 10" xfId="24702"/>
    <cellStyle name="Обычный 3 17 2 11" xfId="24703"/>
    <cellStyle name="Обычный 3 17 2 12" xfId="24704"/>
    <cellStyle name="Обычный 3 17 2 13" xfId="24705"/>
    <cellStyle name="Обычный 3 17 2 14" xfId="24706"/>
    <cellStyle name="Обычный 3 17 2 15" xfId="24707"/>
    <cellStyle name="Обычный 3 17 2 16" xfId="24708"/>
    <cellStyle name="Обычный 3 17 2 17" xfId="24709"/>
    <cellStyle name="Обычный 3 17 2 18" xfId="24710"/>
    <cellStyle name="Обычный 3 17 2 2" xfId="24711"/>
    <cellStyle name="Обычный 3 17 2 2 2" xfId="24712"/>
    <cellStyle name="Обычный 3 17 2 2 3" xfId="24713"/>
    <cellStyle name="Обычный 3 17 2 2 4" xfId="24714"/>
    <cellStyle name="Обычный 3 17 2 2 5" xfId="24715"/>
    <cellStyle name="Обычный 3 17 2 2 6" xfId="24716"/>
    <cellStyle name="Обычный 3 17 2 2 7" xfId="24717"/>
    <cellStyle name="Обычный 3 17 2 2 8" xfId="24718"/>
    <cellStyle name="Обычный 3 17 2 3" xfId="24719"/>
    <cellStyle name="Обычный 3 17 2 3 2" xfId="24720"/>
    <cellStyle name="Обычный 3 17 2 3 3" xfId="24721"/>
    <cellStyle name="Обычный 3 17 2 3 4" xfId="24722"/>
    <cellStyle name="Обычный 3 17 2 3 5" xfId="24723"/>
    <cellStyle name="Обычный 3 17 2 3 6" xfId="24724"/>
    <cellStyle name="Обычный 3 17 2 3 7" xfId="24725"/>
    <cellStyle name="Обычный 3 17 2 3 8" xfId="24726"/>
    <cellStyle name="Обычный 3 17 2 4" xfId="24727"/>
    <cellStyle name="Обычный 3 17 2 4 2" xfId="24728"/>
    <cellStyle name="Обычный 3 17 2 4 3" xfId="24729"/>
    <cellStyle name="Обычный 3 17 2 4 4" xfId="24730"/>
    <cellStyle name="Обычный 3 17 2 4 5" xfId="24731"/>
    <cellStyle name="Обычный 3 17 2 4 6" xfId="24732"/>
    <cellStyle name="Обычный 3 17 2 4 7" xfId="24733"/>
    <cellStyle name="Обычный 3 17 2 4 8" xfId="24734"/>
    <cellStyle name="Обычный 3 17 2 5" xfId="24735"/>
    <cellStyle name="Обычный 3 17 2 5 2" xfId="24736"/>
    <cellStyle name="Обычный 3 17 2 5 3" xfId="24737"/>
    <cellStyle name="Обычный 3 17 2 5 4" xfId="24738"/>
    <cellStyle name="Обычный 3 17 2 5 5" xfId="24739"/>
    <cellStyle name="Обычный 3 17 2 5 6" xfId="24740"/>
    <cellStyle name="Обычный 3 17 2 5 7" xfId="24741"/>
    <cellStyle name="Обычный 3 17 2 5 8" xfId="24742"/>
    <cellStyle name="Обычный 3 17 2 6" xfId="24743"/>
    <cellStyle name="Обычный 3 17 2 6 2" xfId="24744"/>
    <cellStyle name="Обычный 3 17 2 6 3" xfId="24745"/>
    <cellStyle name="Обычный 3 17 2 6 4" xfId="24746"/>
    <cellStyle name="Обычный 3 17 2 6 5" xfId="24747"/>
    <cellStyle name="Обычный 3 17 2 6 6" xfId="24748"/>
    <cellStyle name="Обычный 3 17 2 6 7" xfId="24749"/>
    <cellStyle name="Обычный 3 17 2 6 8" xfId="24750"/>
    <cellStyle name="Обычный 3 17 2 7" xfId="24751"/>
    <cellStyle name="Обычный 3 17 2 7 2" xfId="24752"/>
    <cellStyle name="Обычный 3 17 2 7 3" xfId="24753"/>
    <cellStyle name="Обычный 3 17 2 7 4" xfId="24754"/>
    <cellStyle name="Обычный 3 17 2 7 5" xfId="24755"/>
    <cellStyle name="Обычный 3 17 2 7 6" xfId="24756"/>
    <cellStyle name="Обычный 3 17 2 7 7" xfId="24757"/>
    <cellStyle name="Обычный 3 17 2 7 8" xfId="24758"/>
    <cellStyle name="Обычный 3 17 2 8" xfId="24759"/>
    <cellStyle name="Обычный 3 17 2 8 2" xfId="24760"/>
    <cellStyle name="Обычный 3 17 2 8 3" xfId="24761"/>
    <cellStyle name="Обычный 3 17 2 8 4" xfId="24762"/>
    <cellStyle name="Обычный 3 17 2 8 5" xfId="24763"/>
    <cellStyle name="Обычный 3 17 2 8 6" xfId="24764"/>
    <cellStyle name="Обычный 3 17 2 8 7" xfId="24765"/>
    <cellStyle name="Обычный 3 17 2 8 8" xfId="24766"/>
    <cellStyle name="Обычный 3 17 2 9" xfId="24767"/>
    <cellStyle name="Обычный 3 17 20" xfId="24768"/>
    <cellStyle name="Обычный 3 17 21" xfId="24769"/>
    <cellStyle name="Обычный 3 17 22" xfId="24770"/>
    <cellStyle name="Обычный 3 17 3" xfId="24771"/>
    <cellStyle name="Обычный 3 17 3 10" xfId="24772"/>
    <cellStyle name="Обычный 3 17 3 11" xfId="24773"/>
    <cellStyle name="Обычный 3 17 3 12" xfId="24774"/>
    <cellStyle name="Обычный 3 17 3 13" xfId="24775"/>
    <cellStyle name="Обычный 3 17 3 14" xfId="24776"/>
    <cellStyle name="Обычный 3 17 3 15" xfId="24777"/>
    <cellStyle name="Обычный 3 17 3 16" xfId="24778"/>
    <cellStyle name="Обычный 3 17 3 17" xfId="24779"/>
    <cellStyle name="Обычный 3 17 3 18" xfId="24780"/>
    <cellStyle name="Обычный 3 17 3 2" xfId="24781"/>
    <cellStyle name="Обычный 3 17 3 2 2" xfId="24782"/>
    <cellStyle name="Обычный 3 17 3 2 3" xfId="24783"/>
    <cellStyle name="Обычный 3 17 3 2 4" xfId="24784"/>
    <cellStyle name="Обычный 3 17 3 2 5" xfId="24785"/>
    <cellStyle name="Обычный 3 17 3 2 6" xfId="24786"/>
    <cellStyle name="Обычный 3 17 3 2 7" xfId="24787"/>
    <cellStyle name="Обычный 3 17 3 2 8" xfId="24788"/>
    <cellStyle name="Обычный 3 17 3 3" xfId="24789"/>
    <cellStyle name="Обычный 3 17 3 3 2" xfId="24790"/>
    <cellStyle name="Обычный 3 17 3 3 3" xfId="24791"/>
    <cellStyle name="Обычный 3 17 3 3 4" xfId="24792"/>
    <cellStyle name="Обычный 3 17 3 3 5" xfId="24793"/>
    <cellStyle name="Обычный 3 17 3 3 6" xfId="24794"/>
    <cellStyle name="Обычный 3 17 3 3 7" xfId="24795"/>
    <cellStyle name="Обычный 3 17 3 3 8" xfId="24796"/>
    <cellStyle name="Обычный 3 17 3 4" xfId="24797"/>
    <cellStyle name="Обычный 3 17 3 4 2" xfId="24798"/>
    <cellStyle name="Обычный 3 17 3 4 3" xfId="24799"/>
    <cellStyle name="Обычный 3 17 3 4 4" xfId="24800"/>
    <cellStyle name="Обычный 3 17 3 4 5" xfId="24801"/>
    <cellStyle name="Обычный 3 17 3 4 6" xfId="24802"/>
    <cellStyle name="Обычный 3 17 3 4 7" xfId="24803"/>
    <cellStyle name="Обычный 3 17 3 4 8" xfId="24804"/>
    <cellStyle name="Обычный 3 17 3 5" xfId="24805"/>
    <cellStyle name="Обычный 3 17 3 5 2" xfId="24806"/>
    <cellStyle name="Обычный 3 17 3 5 3" xfId="24807"/>
    <cellStyle name="Обычный 3 17 3 5 4" xfId="24808"/>
    <cellStyle name="Обычный 3 17 3 5 5" xfId="24809"/>
    <cellStyle name="Обычный 3 17 3 5 6" xfId="24810"/>
    <cellStyle name="Обычный 3 17 3 5 7" xfId="24811"/>
    <cellStyle name="Обычный 3 17 3 5 8" xfId="24812"/>
    <cellStyle name="Обычный 3 17 3 6" xfId="24813"/>
    <cellStyle name="Обычный 3 17 3 6 2" xfId="24814"/>
    <cellStyle name="Обычный 3 17 3 6 3" xfId="24815"/>
    <cellStyle name="Обычный 3 17 3 6 4" xfId="24816"/>
    <cellStyle name="Обычный 3 17 3 6 5" xfId="24817"/>
    <cellStyle name="Обычный 3 17 3 6 6" xfId="24818"/>
    <cellStyle name="Обычный 3 17 3 6 7" xfId="24819"/>
    <cellStyle name="Обычный 3 17 3 6 8" xfId="24820"/>
    <cellStyle name="Обычный 3 17 3 7" xfId="24821"/>
    <cellStyle name="Обычный 3 17 3 7 2" xfId="24822"/>
    <cellStyle name="Обычный 3 17 3 7 3" xfId="24823"/>
    <cellStyle name="Обычный 3 17 3 7 4" xfId="24824"/>
    <cellStyle name="Обычный 3 17 3 7 5" xfId="24825"/>
    <cellStyle name="Обычный 3 17 3 7 6" xfId="24826"/>
    <cellStyle name="Обычный 3 17 3 7 7" xfId="24827"/>
    <cellStyle name="Обычный 3 17 3 7 8" xfId="24828"/>
    <cellStyle name="Обычный 3 17 3 8" xfId="24829"/>
    <cellStyle name="Обычный 3 17 3 8 2" xfId="24830"/>
    <cellStyle name="Обычный 3 17 3 8 3" xfId="24831"/>
    <cellStyle name="Обычный 3 17 3 8 4" xfId="24832"/>
    <cellStyle name="Обычный 3 17 3 8 5" xfId="24833"/>
    <cellStyle name="Обычный 3 17 3 8 6" xfId="24834"/>
    <cellStyle name="Обычный 3 17 3 8 7" xfId="24835"/>
    <cellStyle name="Обычный 3 17 3 8 8" xfId="24836"/>
    <cellStyle name="Обычный 3 17 3 9" xfId="24837"/>
    <cellStyle name="Обычный 3 17 4" xfId="24838"/>
    <cellStyle name="Обычный 3 17 4 2" xfId="24839"/>
    <cellStyle name="Обычный 3 17 4 3" xfId="24840"/>
    <cellStyle name="Обычный 3 17 4 4" xfId="24841"/>
    <cellStyle name="Обычный 3 17 4 5" xfId="24842"/>
    <cellStyle name="Обычный 3 17 4 6" xfId="24843"/>
    <cellStyle name="Обычный 3 17 4 7" xfId="24844"/>
    <cellStyle name="Обычный 3 17 4 8" xfId="24845"/>
    <cellStyle name="Обычный 3 17 5" xfId="24846"/>
    <cellStyle name="Обычный 3 17 5 2" xfId="24847"/>
    <cellStyle name="Обычный 3 17 5 3" xfId="24848"/>
    <cellStyle name="Обычный 3 17 5 4" xfId="24849"/>
    <cellStyle name="Обычный 3 17 5 5" xfId="24850"/>
    <cellStyle name="Обычный 3 17 5 6" xfId="24851"/>
    <cellStyle name="Обычный 3 17 5 7" xfId="24852"/>
    <cellStyle name="Обычный 3 17 5 8" xfId="24853"/>
    <cellStyle name="Обычный 3 17 6" xfId="24854"/>
    <cellStyle name="Обычный 3 17 6 2" xfId="24855"/>
    <cellStyle name="Обычный 3 17 6 3" xfId="24856"/>
    <cellStyle name="Обычный 3 17 6 4" xfId="24857"/>
    <cellStyle name="Обычный 3 17 6 5" xfId="24858"/>
    <cellStyle name="Обычный 3 17 6 6" xfId="24859"/>
    <cellStyle name="Обычный 3 17 6 7" xfId="24860"/>
    <cellStyle name="Обычный 3 17 6 8" xfId="24861"/>
    <cellStyle name="Обычный 3 17 7" xfId="24862"/>
    <cellStyle name="Обычный 3 17 7 2" xfId="24863"/>
    <cellStyle name="Обычный 3 17 7 3" xfId="24864"/>
    <cellStyle name="Обычный 3 17 7 4" xfId="24865"/>
    <cellStyle name="Обычный 3 17 7 5" xfId="24866"/>
    <cellStyle name="Обычный 3 17 7 6" xfId="24867"/>
    <cellStyle name="Обычный 3 17 7 7" xfId="24868"/>
    <cellStyle name="Обычный 3 17 7 8" xfId="24869"/>
    <cellStyle name="Обычный 3 17 8" xfId="24870"/>
    <cellStyle name="Обычный 3 17 8 2" xfId="24871"/>
    <cellStyle name="Обычный 3 17 8 3" xfId="24872"/>
    <cellStyle name="Обычный 3 17 8 4" xfId="24873"/>
    <cellStyle name="Обычный 3 17 8 5" xfId="24874"/>
    <cellStyle name="Обычный 3 17 8 6" xfId="24875"/>
    <cellStyle name="Обычный 3 17 8 7" xfId="24876"/>
    <cellStyle name="Обычный 3 17 8 8" xfId="24877"/>
    <cellStyle name="Обычный 3 17 9" xfId="24878"/>
    <cellStyle name="Обычный 3 17 9 2" xfId="24879"/>
    <cellStyle name="Обычный 3 17 9 3" xfId="24880"/>
    <cellStyle name="Обычный 3 17 9 4" xfId="24881"/>
    <cellStyle name="Обычный 3 17 9 5" xfId="24882"/>
    <cellStyle name="Обычный 3 17 9 6" xfId="24883"/>
    <cellStyle name="Обычный 3 17 9 7" xfId="24884"/>
    <cellStyle name="Обычный 3 17 9 8" xfId="24885"/>
    <cellStyle name="Обычный 3 18" xfId="24886"/>
    <cellStyle name="Обычный 3 18 10" xfId="24887"/>
    <cellStyle name="Обычный 3 18 10 2" xfId="24888"/>
    <cellStyle name="Обычный 3 18 10 3" xfId="24889"/>
    <cellStyle name="Обычный 3 18 10 4" xfId="24890"/>
    <cellStyle name="Обычный 3 18 10 5" xfId="24891"/>
    <cellStyle name="Обычный 3 18 10 6" xfId="24892"/>
    <cellStyle name="Обычный 3 18 10 7" xfId="24893"/>
    <cellStyle name="Обычный 3 18 10 8" xfId="24894"/>
    <cellStyle name="Обычный 3 18 11" xfId="24895"/>
    <cellStyle name="Обычный 3 18 12" xfId="24896"/>
    <cellStyle name="Обычный 3 18 13" xfId="24897"/>
    <cellStyle name="Обычный 3 18 14" xfId="24898"/>
    <cellStyle name="Обычный 3 18 15" xfId="24899"/>
    <cellStyle name="Обычный 3 18 16" xfId="24900"/>
    <cellStyle name="Обычный 3 18 17" xfId="24901"/>
    <cellStyle name="Обычный 3 18 18" xfId="24902"/>
    <cellStyle name="Обычный 3 18 19" xfId="24903"/>
    <cellStyle name="Обычный 3 18 2" xfId="24904"/>
    <cellStyle name="Обычный 3 18 2 10" xfId="24905"/>
    <cellStyle name="Обычный 3 18 2 11" xfId="24906"/>
    <cellStyle name="Обычный 3 18 2 12" xfId="24907"/>
    <cellStyle name="Обычный 3 18 2 13" xfId="24908"/>
    <cellStyle name="Обычный 3 18 2 14" xfId="24909"/>
    <cellStyle name="Обычный 3 18 2 15" xfId="24910"/>
    <cellStyle name="Обычный 3 18 2 16" xfId="24911"/>
    <cellStyle name="Обычный 3 18 2 17" xfId="24912"/>
    <cellStyle name="Обычный 3 18 2 18" xfId="24913"/>
    <cellStyle name="Обычный 3 18 2 2" xfId="24914"/>
    <cellStyle name="Обычный 3 18 2 2 2" xfId="24915"/>
    <cellStyle name="Обычный 3 18 2 2 3" xfId="24916"/>
    <cellStyle name="Обычный 3 18 2 2 4" xfId="24917"/>
    <cellStyle name="Обычный 3 18 2 2 5" xfId="24918"/>
    <cellStyle name="Обычный 3 18 2 2 6" xfId="24919"/>
    <cellStyle name="Обычный 3 18 2 2 7" xfId="24920"/>
    <cellStyle name="Обычный 3 18 2 2 8" xfId="24921"/>
    <cellStyle name="Обычный 3 18 2 3" xfId="24922"/>
    <cellStyle name="Обычный 3 18 2 3 2" xfId="24923"/>
    <cellStyle name="Обычный 3 18 2 3 3" xfId="24924"/>
    <cellStyle name="Обычный 3 18 2 3 4" xfId="24925"/>
    <cellStyle name="Обычный 3 18 2 3 5" xfId="24926"/>
    <cellStyle name="Обычный 3 18 2 3 6" xfId="24927"/>
    <cellStyle name="Обычный 3 18 2 3 7" xfId="24928"/>
    <cellStyle name="Обычный 3 18 2 3 8" xfId="24929"/>
    <cellStyle name="Обычный 3 18 2 4" xfId="24930"/>
    <cellStyle name="Обычный 3 18 2 4 2" xfId="24931"/>
    <cellStyle name="Обычный 3 18 2 4 3" xfId="24932"/>
    <cellStyle name="Обычный 3 18 2 4 4" xfId="24933"/>
    <cellStyle name="Обычный 3 18 2 4 5" xfId="24934"/>
    <cellStyle name="Обычный 3 18 2 4 6" xfId="24935"/>
    <cellStyle name="Обычный 3 18 2 4 7" xfId="24936"/>
    <cellStyle name="Обычный 3 18 2 4 8" xfId="24937"/>
    <cellStyle name="Обычный 3 18 2 5" xfId="24938"/>
    <cellStyle name="Обычный 3 18 2 5 2" xfId="24939"/>
    <cellStyle name="Обычный 3 18 2 5 3" xfId="24940"/>
    <cellStyle name="Обычный 3 18 2 5 4" xfId="24941"/>
    <cellStyle name="Обычный 3 18 2 5 5" xfId="24942"/>
    <cellStyle name="Обычный 3 18 2 5 6" xfId="24943"/>
    <cellStyle name="Обычный 3 18 2 5 7" xfId="24944"/>
    <cellStyle name="Обычный 3 18 2 5 8" xfId="24945"/>
    <cellStyle name="Обычный 3 18 2 6" xfId="24946"/>
    <cellStyle name="Обычный 3 18 2 6 2" xfId="24947"/>
    <cellStyle name="Обычный 3 18 2 6 3" xfId="24948"/>
    <cellStyle name="Обычный 3 18 2 6 4" xfId="24949"/>
    <cellStyle name="Обычный 3 18 2 6 5" xfId="24950"/>
    <cellStyle name="Обычный 3 18 2 6 6" xfId="24951"/>
    <cellStyle name="Обычный 3 18 2 6 7" xfId="24952"/>
    <cellStyle name="Обычный 3 18 2 6 8" xfId="24953"/>
    <cellStyle name="Обычный 3 18 2 7" xfId="24954"/>
    <cellStyle name="Обычный 3 18 2 7 2" xfId="24955"/>
    <cellStyle name="Обычный 3 18 2 7 3" xfId="24956"/>
    <cellStyle name="Обычный 3 18 2 7 4" xfId="24957"/>
    <cellStyle name="Обычный 3 18 2 7 5" xfId="24958"/>
    <cellStyle name="Обычный 3 18 2 7 6" xfId="24959"/>
    <cellStyle name="Обычный 3 18 2 7 7" xfId="24960"/>
    <cellStyle name="Обычный 3 18 2 7 8" xfId="24961"/>
    <cellStyle name="Обычный 3 18 2 8" xfId="24962"/>
    <cellStyle name="Обычный 3 18 2 8 2" xfId="24963"/>
    <cellStyle name="Обычный 3 18 2 8 3" xfId="24964"/>
    <cellStyle name="Обычный 3 18 2 8 4" xfId="24965"/>
    <cellStyle name="Обычный 3 18 2 8 5" xfId="24966"/>
    <cellStyle name="Обычный 3 18 2 8 6" xfId="24967"/>
    <cellStyle name="Обычный 3 18 2 8 7" xfId="24968"/>
    <cellStyle name="Обычный 3 18 2 8 8" xfId="24969"/>
    <cellStyle name="Обычный 3 18 2 9" xfId="24970"/>
    <cellStyle name="Обычный 3 18 20" xfId="24971"/>
    <cellStyle name="Обычный 3 18 21" xfId="24972"/>
    <cellStyle name="Обычный 3 18 22" xfId="24973"/>
    <cellStyle name="Обычный 3 18 3" xfId="24974"/>
    <cellStyle name="Обычный 3 18 3 10" xfId="24975"/>
    <cellStyle name="Обычный 3 18 3 11" xfId="24976"/>
    <cellStyle name="Обычный 3 18 3 12" xfId="24977"/>
    <cellStyle name="Обычный 3 18 3 13" xfId="24978"/>
    <cellStyle name="Обычный 3 18 3 14" xfId="24979"/>
    <cellStyle name="Обычный 3 18 3 15" xfId="24980"/>
    <cellStyle name="Обычный 3 18 3 16" xfId="24981"/>
    <cellStyle name="Обычный 3 18 3 17" xfId="24982"/>
    <cellStyle name="Обычный 3 18 3 18" xfId="24983"/>
    <cellStyle name="Обычный 3 18 3 2" xfId="24984"/>
    <cellStyle name="Обычный 3 18 3 2 2" xfId="24985"/>
    <cellStyle name="Обычный 3 18 3 2 3" xfId="24986"/>
    <cellStyle name="Обычный 3 18 3 2 4" xfId="24987"/>
    <cellStyle name="Обычный 3 18 3 2 5" xfId="24988"/>
    <cellStyle name="Обычный 3 18 3 2 6" xfId="24989"/>
    <cellStyle name="Обычный 3 18 3 2 7" xfId="24990"/>
    <cellStyle name="Обычный 3 18 3 2 8" xfId="24991"/>
    <cellStyle name="Обычный 3 18 3 3" xfId="24992"/>
    <cellStyle name="Обычный 3 18 3 3 2" xfId="24993"/>
    <cellStyle name="Обычный 3 18 3 3 3" xfId="24994"/>
    <cellStyle name="Обычный 3 18 3 3 4" xfId="24995"/>
    <cellStyle name="Обычный 3 18 3 3 5" xfId="24996"/>
    <cellStyle name="Обычный 3 18 3 3 6" xfId="24997"/>
    <cellStyle name="Обычный 3 18 3 3 7" xfId="24998"/>
    <cellStyle name="Обычный 3 18 3 3 8" xfId="24999"/>
    <cellStyle name="Обычный 3 18 3 4" xfId="25000"/>
    <cellStyle name="Обычный 3 18 3 4 2" xfId="25001"/>
    <cellStyle name="Обычный 3 18 3 4 3" xfId="25002"/>
    <cellStyle name="Обычный 3 18 3 4 4" xfId="25003"/>
    <cellStyle name="Обычный 3 18 3 4 5" xfId="25004"/>
    <cellStyle name="Обычный 3 18 3 4 6" xfId="25005"/>
    <cellStyle name="Обычный 3 18 3 4 7" xfId="25006"/>
    <cellStyle name="Обычный 3 18 3 4 8" xfId="25007"/>
    <cellStyle name="Обычный 3 18 3 5" xfId="25008"/>
    <cellStyle name="Обычный 3 18 3 5 2" xfId="25009"/>
    <cellStyle name="Обычный 3 18 3 5 3" xfId="25010"/>
    <cellStyle name="Обычный 3 18 3 5 4" xfId="25011"/>
    <cellStyle name="Обычный 3 18 3 5 5" xfId="25012"/>
    <cellStyle name="Обычный 3 18 3 5 6" xfId="25013"/>
    <cellStyle name="Обычный 3 18 3 5 7" xfId="25014"/>
    <cellStyle name="Обычный 3 18 3 5 8" xfId="25015"/>
    <cellStyle name="Обычный 3 18 3 6" xfId="25016"/>
    <cellStyle name="Обычный 3 18 3 6 2" xfId="25017"/>
    <cellStyle name="Обычный 3 18 3 6 3" xfId="25018"/>
    <cellStyle name="Обычный 3 18 3 6 4" xfId="25019"/>
    <cellStyle name="Обычный 3 18 3 6 5" xfId="25020"/>
    <cellStyle name="Обычный 3 18 3 6 6" xfId="25021"/>
    <cellStyle name="Обычный 3 18 3 6 7" xfId="25022"/>
    <cellStyle name="Обычный 3 18 3 6 8" xfId="25023"/>
    <cellStyle name="Обычный 3 18 3 7" xfId="25024"/>
    <cellStyle name="Обычный 3 18 3 7 2" xfId="25025"/>
    <cellStyle name="Обычный 3 18 3 7 3" xfId="25026"/>
    <cellStyle name="Обычный 3 18 3 7 4" xfId="25027"/>
    <cellStyle name="Обычный 3 18 3 7 5" xfId="25028"/>
    <cellStyle name="Обычный 3 18 3 7 6" xfId="25029"/>
    <cellStyle name="Обычный 3 18 3 7 7" xfId="25030"/>
    <cellStyle name="Обычный 3 18 3 7 8" xfId="25031"/>
    <cellStyle name="Обычный 3 18 3 8" xfId="25032"/>
    <cellStyle name="Обычный 3 18 3 8 2" xfId="25033"/>
    <cellStyle name="Обычный 3 18 3 8 3" xfId="25034"/>
    <cellStyle name="Обычный 3 18 3 8 4" xfId="25035"/>
    <cellStyle name="Обычный 3 18 3 8 5" xfId="25036"/>
    <cellStyle name="Обычный 3 18 3 8 6" xfId="25037"/>
    <cellStyle name="Обычный 3 18 3 8 7" xfId="25038"/>
    <cellStyle name="Обычный 3 18 3 8 8" xfId="25039"/>
    <cellStyle name="Обычный 3 18 3 9" xfId="25040"/>
    <cellStyle name="Обычный 3 18 4" xfId="25041"/>
    <cellStyle name="Обычный 3 18 4 2" xfId="25042"/>
    <cellStyle name="Обычный 3 18 4 3" xfId="25043"/>
    <cellStyle name="Обычный 3 18 4 4" xfId="25044"/>
    <cellStyle name="Обычный 3 18 4 5" xfId="25045"/>
    <cellStyle name="Обычный 3 18 4 6" xfId="25046"/>
    <cellStyle name="Обычный 3 18 4 7" xfId="25047"/>
    <cellStyle name="Обычный 3 18 4 8" xfId="25048"/>
    <cellStyle name="Обычный 3 18 5" xfId="25049"/>
    <cellStyle name="Обычный 3 18 5 2" xfId="25050"/>
    <cellStyle name="Обычный 3 18 5 3" xfId="25051"/>
    <cellStyle name="Обычный 3 18 5 4" xfId="25052"/>
    <cellStyle name="Обычный 3 18 5 5" xfId="25053"/>
    <cellStyle name="Обычный 3 18 5 6" xfId="25054"/>
    <cellStyle name="Обычный 3 18 5 7" xfId="25055"/>
    <cellStyle name="Обычный 3 18 5 8" xfId="25056"/>
    <cellStyle name="Обычный 3 18 6" xfId="25057"/>
    <cellStyle name="Обычный 3 18 6 2" xfId="25058"/>
    <cellStyle name="Обычный 3 18 6 3" xfId="25059"/>
    <cellStyle name="Обычный 3 18 6 4" xfId="25060"/>
    <cellStyle name="Обычный 3 18 6 5" xfId="25061"/>
    <cellStyle name="Обычный 3 18 6 6" xfId="25062"/>
    <cellStyle name="Обычный 3 18 6 7" xfId="25063"/>
    <cellStyle name="Обычный 3 18 6 8" xfId="25064"/>
    <cellStyle name="Обычный 3 18 7" xfId="25065"/>
    <cellStyle name="Обычный 3 18 7 2" xfId="25066"/>
    <cellStyle name="Обычный 3 18 7 3" xfId="25067"/>
    <cellStyle name="Обычный 3 18 7 4" xfId="25068"/>
    <cellStyle name="Обычный 3 18 7 5" xfId="25069"/>
    <cellStyle name="Обычный 3 18 7 6" xfId="25070"/>
    <cellStyle name="Обычный 3 18 7 7" xfId="25071"/>
    <cellStyle name="Обычный 3 18 7 8" xfId="25072"/>
    <cellStyle name="Обычный 3 18 8" xfId="25073"/>
    <cellStyle name="Обычный 3 18 8 2" xfId="25074"/>
    <cellStyle name="Обычный 3 18 8 3" xfId="25075"/>
    <cellStyle name="Обычный 3 18 8 4" xfId="25076"/>
    <cellStyle name="Обычный 3 18 8 5" xfId="25077"/>
    <cellStyle name="Обычный 3 18 8 6" xfId="25078"/>
    <cellStyle name="Обычный 3 18 8 7" xfId="25079"/>
    <cellStyle name="Обычный 3 18 8 8" xfId="25080"/>
    <cellStyle name="Обычный 3 18 9" xfId="25081"/>
    <cellStyle name="Обычный 3 18 9 2" xfId="25082"/>
    <cellStyle name="Обычный 3 18 9 3" xfId="25083"/>
    <cellStyle name="Обычный 3 18 9 4" xfId="25084"/>
    <cellStyle name="Обычный 3 18 9 5" xfId="25085"/>
    <cellStyle name="Обычный 3 18 9 6" xfId="25086"/>
    <cellStyle name="Обычный 3 18 9 7" xfId="25087"/>
    <cellStyle name="Обычный 3 18 9 8" xfId="25088"/>
    <cellStyle name="Обычный 3 19" xfId="25089"/>
    <cellStyle name="Обычный 3 19 10" xfId="25090"/>
    <cellStyle name="Обычный 3 19 10 2" xfId="25091"/>
    <cellStyle name="Обычный 3 19 10 3" xfId="25092"/>
    <cellStyle name="Обычный 3 19 10 4" xfId="25093"/>
    <cellStyle name="Обычный 3 19 10 5" xfId="25094"/>
    <cellStyle name="Обычный 3 19 10 6" xfId="25095"/>
    <cellStyle name="Обычный 3 19 10 7" xfId="25096"/>
    <cellStyle name="Обычный 3 19 10 8" xfId="25097"/>
    <cellStyle name="Обычный 3 19 11" xfId="25098"/>
    <cellStyle name="Обычный 3 19 12" xfId="25099"/>
    <cellStyle name="Обычный 3 19 13" xfId="25100"/>
    <cellStyle name="Обычный 3 19 14" xfId="25101"/>
    <cellStyle name="Обычный 3 19 15" xfId="25102"/>
    <cellStyle name="Обычный 3 19 16" xfId="25103"/>
    <cellStyle name="Обычный 3 19 17" xfId="25104"/>
    <cellStyle name="Обычный 3 19 18" xfId="25105"/>
    <cellStyle name="Обычный 3 19 19" xfId="25106"/>
    <cellStyle name="Обычный 3 19 2" xfId="25107"/>
    <cellStyle name="Обычный 3 19 2 10" xfId="25108"/>
    <cellStyle name="Обычный 3 19 2 11" xfId="25109"/>
    <cellStyle name="Обычный 3 19 2 12" xfId="25110"/>
    <cellStyle name="Обычный 3 19 2 13" xfId="25111"/>
    <cellStyle name="Обычный 3 19 2 14" xfId="25112"/>
    <cellStyle name="Обычный 3 19 2 15" xfId="25113"/>
    <cellStyle name="Обычный 3 19 2 16" xfId="25114"/>
    <cellStyle name="Обычный 3 19 2 17" xfId="25115"/>
    <cellStyle name="Обычный 3 19 2 18" xfId="25116"/>
    <cellStyle name="Обычный 3 19 2 2" xfId="25117"/>
    <cellStyle name="Обычный 3 19 2 2 2" xfId="25118"/>
    <cellStyle name="Обычный 3 19 2 2 3" xfId="25119"/>
    <cellStyle name="Обычный 3 19 2 2 4" xfId="25120"/>
    <cellStyle name="Обычный 3 19 2 2 5" xfId="25121"/>
    <cellStyle name="Обычный 3 19 2 2 6" xfId="25122"/>
    <cellStyle name="Обычный 3 19 2 2 7" xfId="25123"/>
    <cellStyle name="Обычный 3 19 2 2 8" xfId="25124"/>
    <cellStyle name="Обычный 3 19 2 3" xfId="25125"/>
    <cellStyle name="Обычный 3 19 2 3 2" xfId="25126"/>
    <cellStyle name="Обычный 3 19 2 3 3" xfId="25127"/>
    <cellStyle name="Обычный 3 19 2 3 4" xfId="25128"/>
    <cellStyle name="Обычный 3 19 2 3 5" xfId="25129"/>
    <cellStyle name="Обычный 3 19 2 3 6" xfId="25130"/>
    <cellStyle name="Обычный 3 19 2 3 7" xfId="25131"/>
    <cellStyle name="Обычный 3 19 2 3 8" xfId="25132"/>
    <cellStyle name="Обычный 3 19 2 4" xfId="25133"/>
    <cellStyle name="Обычный 3 19 2 4 2" xfId="25134"/>
    <cellStyle name="Обычный 3 19 2 4 3" xfId="25135"/>
    <cellStyle name="Обычный 3 19 2 4 4" xfId="25136"/>
    <cellStyle name="Обычный 3 19 2 4 5" xfId="25137"/>
    <cellStyle name="Обычный 3 19 2 4 6" xfId="25138"/>
    <cellStyle name="Обычный 3 19 2 4 7" xfId="25139"/>
    <cellStyle name="Обычный 3 19 2 4 8" xfId="25140"/>
    <cellStyle name="Обычный 3 19 2 5" xfId="25141"/>
    <cellStyle name="Обычный 3 19 2 5 2" xfId="25142"/>
    <cellStyle name="Обычный 3 19 2 5 3" xfId="25143"/>
    <cellStyle name="Обычный 3 19 2 5 4" xfId="25144"/>
    <cellStyle name="Обычный 3 19 2 5 5" xfId="25145"/>
    <cellStyle name="Обычный 3 19 2 5 6" xfId="25146"/>
    <cellStyle name="Обычный 3 19 2 5 7" xfId="25147"/>
    <cellStyle name="Обычный 3 19 2 5 8" xfId="25148"/>
    <cellStyle name="Обычный 3 19 2 6" xfId="25149"/>
    <cellStyle name="Обычный 3 19 2 6 2" xfId="25150"/>
    <cellStyle name="Обычный 3 19 2 6 3" xfId="25151"/>
    <cellStyle name="Обычный 3 19 2 6 4" xfId="25152"/>
    <cellStyle name="Обычный 3 19 2 6 5" xfId="25153"/>
    <cellStyle name="Обычный 3 19 2 6 6" xfId="25154"/>
    <cellStyle name="Обычный 3 19 2 6 7" xfId="25155"/>
    <cellStyle name="Обычный 3 19 2 6 8" xfId="25156"/>
    <cellStyle name="Обычный 3 19 2 7" xfId="25157"/>
    <cellStyle name="Обычный 3 19 2 7 2" xfId="25158"/>
    <cellStyle name="Обычный 3 19 2 7 3" xfId="25159"/>
    <cellStyle name="Обычный 3 19 2 7 4" xfId="25160"/>
    <cellStyle name="Обычный 3 19 2 7 5" xfId="25161"/>
    <cellStyle name="Обычный 3 19 2 7 6" xfId="25162"/>
    <cellStyle name="Обычный 3 19 2 7 7" xfId="25163"/>
    <cellStyle name="Обычный 3 19 2 7 8" xfId="25164"/>
    <cellStyle name="Обычный 3 19 2 8" xfId="25165"/>
    <cellStyle name="Обычный 3 19 2 8 2" xfId="25166"/>
    <cellStyle name="Обычный 3 19 2 8 3" xfId="25167"/>
    <cellStyle name="Обычный 3 19 2 8 4" xfId="25168"/>
    <cellStyle name="Обычный 3 19 2 8 5" xfId="25169"/>
    <cellStyle name="Обычный 3 19 2 8 6" xfId="25170"/>
    <cellStyle name="Обычный 3 19 2 8 7" xfId="25171"/>
    <cellStyle name="Обычный 3 19 2 8 8" xfId="25172"/>
    <cellStyle name="Обычный 3 19 2 9" xfId="25173"/>
    <cellStyle name="Обычный 3 19 20" xfId="25174"/>
    <cellStyle name="Обычный 3 19 21" xfId="25175"/>
    <cellStyle name="Обычный 3 19 22" xfId="25176"/>
    <cellStyle name="Обычный 3 19 3" xfId="25177"/>
    <cellStyle name="Обычный 3 19 3 10" xfId="25178"/>
    <cellStyle name="Обычный 3 19 3 11" xfId="25179"/>
    <cellStyle name="Обычный 3 19 3 12" xfId="25180"/>
    <cellStyle name="Обычный 3 19 3 13" xfId="25181"/>
    <cellStyle name="Обычный 3 19 3 14" xfId="25182"/>
    <cellStyle name="Обычный 3 19 3 15" xfId="25183"/>
    <cellStyle name="Обычный 3 19 3 16" xfId="25184"/>
    <cellStyle name="Обычный 3 19 3 17" xfId="25185"/>
    <cellStyle name="Обычный 3 19 3 18" xfId="25186"/>
    <cellStyle name="Обычный 3 19 3 2" xfId="25187"/>
    <cellStyle name="Обычный 3 19 3 2 2" xfId="25188"/>
    <cellStyle name="Обычный 3 19 3 2 3" xfId="25189"/>
    <cellStyle name="Обычный 3 19 3 2 4" xfId="25190"/>
    <cellStyle name="Обычный 3 19 3 2 5" xfId="25191"/>
    <cellStyle name="Обычный 3 19 3 2 6" xfId="25192"/>
    <cellStyle name="Обычный 3 19 3 2 7" xfId="25193"/>
    <cellStyle name="Обычный 3 19 3 2 8" xfId="25194"/>
    <cellStyle name="Обычный 3 19 3 3" xfId="25195"/>
    <cellStyle name="Обычный 3 19 3 3 2" xfId="25196"/>
    <cellStyle name="Обычный 3 19 3 3 3" xfId="25197"/>
    <cellStyle name="Обычный 3 19 3 3 4" xfId="25198"/>
    <cellStyle name="Обычный 3 19 3 3 5" xfId="25199"/>
    <cellStyle name="Обычный 3 19 3 3 6" xfId="25200"/>
    <cellStyle name="Обычный 3 19 3 3 7" xfId="25201"/>
    <cellStyle name="Обычный 3 19 3 3 8" xfId="25202"/>
    <cellStyle name="Обычный 3 19 3 4" xfId="25203"/>
    <cellStyle name="Обычный 3 19 3 4 2" xfId="25204"/>
    <cellStyle name="Обычный 3 19 3 4 3" xfId="25205"/>
    <cellStyle name="Обычный 3 19 3 4 4" xfId="25206"/>
    <cellStyle name="Обычный 3 19 3 4 5" xfId="25207"/>
    <cellStyle name="Обычный 3 19 3 4 6" xfId="25208"/>
    <cellStyle name="Обычный 3 19 3 4 7" xfId="25209"/>
    <cellStyle name="Обычный 3 19 3 4 8" xfId="25210"/>
    <cellStyle name="Обычный 3 19 3 5" xfId="25211"/>
    <cellStyle name="Обычный 3 19 3 5 2" xfId="25212"/>
    <cellStyle name="Обычный 3 19 3 5 3" xfId="25213"/>
    <cellStyle name="Обычный 3 19 3 5 4" xfId="25214"/>
    <cellStyle name="Обычный 3 19 3 5 5" xfId="25215"/>
    <cellStyle name="Обычный 3 19 3 5 6" xfId="25216"/>
    <cellStyle name="Обычный 3 19 3 5 7" xfId="25217"/>
    <cellStyle name="Обычный 3 19 3 5 8" xfId="25218"/>
    <cellStyle name="Обычный 3 19 3 6" xfId="25219"/>
    <cellStyle name="Обычный 3 19 3 6 2" xfId="25220"/>
    <cellStyle name="Обычный 3 19 3 6 3" xfId="25221"/>
    <cellStyle name="Обычный 3 19 3 6 4" xfId="25222"/>
    <cellStyle name="Обычный 3 19 3 6 5" xfId="25223"/>
    <cellStyle name="Обычный 3 19 3 6 6" xfId="25224"/>
    <cellStyle name="Обычный 3 19 3 6 7" xfId="25225"/>
    <cellStyle name="Обычный 3 19 3 6 8" xfId="25226"/>
    <cellStyle name="Обычный 3 19 3 7" xfId="25227"/>
    <cellStyle name="Обычный 3 19 3 7 2" xfId="25228"/>
    <cellStyle name="Обычный 3 19 3 7 3" xfId="25229"/>
    <cellStyle name="Обычный 3 19 3 7 4" xfId="25230"/>
    <cellStyle name="Обычный 3 19 3 7 5" xfId="25231"/>
    <cellStyle name="Обычный 3 19 3 7 6" xfId="25232"/>
    <cellStyle name="Обычный 3 19 3 7 7" xfId="25233"/>
    <cellStyle name="Обычный 3 19 3 7 8" xfId="25234"/>
    <cellStyle name="Обычный 3 19 3 8" xfId="25235"/>
    <cellStyle name="Обычный 3 19 3 8 2" xfId="25236"/>
    <cellStyle name="Обычный 3 19 3 8 3" xfId="25237"/>
    <cellStyle name="Обычный 3 19 3 8 4" xfId="25238"/>
    <cellStyle name="Обычный 3 19 3 8 5" xfId="25239"/>
    <cellStyle name="Обычный 3 19 3 8 6" xfId="25240"/>
    <cellStyle name="Обычный 3 19 3 8 7" xfId="25241"/>
    <cellStyle name="Обычный 3 19 3 8 8" xfId="25242"/>
    <cellStyle name="Обычный 3 19 3 9" xfId="25243"/>
    <cellStyle name="Обычный 3 19 4" xfId="25244"/>
    <cellStyle name="Обычный 3 19 4 2" xfId="25245"/>
    <cellStyle name="Обычный 3 19 4 3" xfId="25246"/>
    <cellStyle name="Обычный 3 19 4 4" xfId="25247"/>
    <cellStyle name="Обычный 3 19 4 5" xfId="25248"/>
    <cellStyle name="Обычный 3 19 4 6" xfId="25249"/>
    <cellStyle name="Обычный 3 19 4 7" xfId="25250"/>
    <cellStyle name="Обычный 3 19 4 8" xfId="25251"/>
    <cellStyle name="Обычный 3 19 5" xfId="25252"/>
    <cellStyle name="Обычный 3 19 5 2" xfId="25253"/>
    <cellStyle name="Обычный 3 19 5 3" xfId="25254"/>
    <cellStyle name="Обычный 3 19 5 4" xfId="25255"/>
    <cellStyle name="Обычный 3 19 5 5" xfId="25256"/>
    <cellStyle name="Обычный 3 19 5 6" xfId="25257"/>
    <cellStyle name="Обычный 3 19 5 7" xfId="25258"/>
    <cellStyle name="Обычный 3 19 5 8" xfId="25259"/>
    <cellStyle name="Обычный 3 19 6" xfId="25260"/>
    <cellStyle name="Обычный 3 19 6 2" xfId="25261"/>
    <cellStyle name="Обычный 3 19 6 3" xfId="25262"/>
    <cellStyle name="Обычный 3 19 6 4" xfId="25263"/>
    <cellStyle name="Обычный 3 19 6 5" xfId="25264"/>
    <cellStyle name="Обычный 3 19 6 6" xfId="25265"/>
    <cellStyle name="Обычный 3 19 6 7" xfId="25266"/>
    <cellStyle name="Обычный 3 19 6 8" xfId="25267"/>
    <cellStyle name="Обычный 3 19 7" xfId="25268"/>
    <cellStyle name="Обычный 3 19 7 2" xfId="25269"/>
    <cellStyle name="Обычный 3 19 7 3" xfId="25270"/>
    <cellStyle name="Обычный 3 19 7 4" xfId="25271"/>
    <cellStyle name="Обычный 3 19 7 5" xfId="25272"/>
    <cellStyle name="Обычный 3 19 7 6" xfId="25273"/>
    <cellStyle name="Обычный 3 19 7 7" xfId="25274"/>
    <cellStyle name="Обычный 3 19 7 8" xfId="25275"/>
    <cellStyle name="Обычный 3 19 8" xfId="25276"/>
    <cellStyle name="Обычный 3 19 8 2" xfId="25277"/>
    <cellStyle name="Обычный 3 19 8 3" xfId="25278"/>
    <cellStyle name="Обычный 3 19 8 4" xfId="25279"/>
    <cellStyle name="Обычный 3 19 8 5" xfId="25280"/>
    <cellStyle name="Обычный 3 19 8 6" xfId="25281"/>
    <cellStyle name="Обычный 3 19 8 7" xfId="25282"/>
    <cellStyle name="Обычный 3 19 8 8" xfId="25283"/>
    <cellStyle name="Обычный 3 19 9" xfId="25284"/>
    <cellStyle name="Обычный 3 19 9 2" xfId="25285"/>
    <cellStyle name="Обычный 3 19 9 3" xfId="25286"/>
    <cellStyle name="Обычный 3 19 9 4" xfId="25287"/>
    <cellStyle name="Обычный 3 19 9 5" xfId="25288"/>
    <cellStyle name="Обычный 3 19 9 6" xfId="25289"/>
    <cellStyle name="Обычный 3 19 9 7" xfId="25290"/>
    <cellStyle name="Обычный 3 19 9 8" xfId="25291"/>
    <cellStyle name="Обычный 3 2" xfId="25292"/>
    <cellStyle name="Обычный 3 2 10" xfId="25293"/>
    <cellStyle name="Обычный 3 2 10 2" xfId="25294"/>
    <cellStyle name="Обычный 3 2 10 3" xfId="25295"/>
    <cellStyle name="Обычный 3 2 10 4" xfId="25296"/>
    <cellStyle name="Обычный 3 2 10 5" xfId="25297"/>
    <cellStyle name="Обычный 3 2 10 6" xfId="25298"/>
    <cellStyle name="Обычный 3 2 10 7" xfId="25299"/>
    <cellStyle name="Обычный 3 2 10 8" xfId="25300"/>
    <cellStyle name="Обычный 3 2 11" xfId="25301"/>
    <cellStyle name="Обычный 3 2 11 2" xfId="25302"/>
    <cellStyle name="Обычный 3 2 11 3" xfId="25303"/>
    <cellStyle name="Обычный 3 2 11 4" xfId="25304"/>
    <cellStyle name="Обычный 3 2 11 5" xfId="25305"/>
    <cellStyle name="Обычный 3 2 11 6" xfId="25306"/>
    <cellStyle name="Обычный 3 2 11 7" xfId="25307"/>
    <cellStyle name="Обычный 3 2 11 8" xfId="25308"/>
    <cellStyle name="Обычный 3 2 12" xfId="25309"/>
    <cellStyle name="Обычный 3 2 12 2" xfId="25310"/>
    <cellStyle name="Обычный 3 2 12 3" xfId="25311"/>
    <cellStyle name="Обычный 3 2 12 4" xfId="25312"/>
    <cellStyle name="Обычный 3 2 12 5" xfId="25313"/>
    <cellStyle name="Обычный 3 2 12 6" xfId="25314"/>
    <cellStyle name="Обычный 3 2 12 7" xfId="25315"/>
    <cellStyle name="Обычный 3 2 12 8" xfId="25316"/>
    <cellStyle name="Обычный 3 2 13" xfId="25317"/>
    <cellStyle name="Обычный 3 2 13 2" xfId="25318"/>
    <cellStyle name="Обычный 3 2 13 3" xfId="25319"/>
    <cellStyle name="Обычный 3 2 13 4" xfId="25320"/>
    <cellStyle name="Обычный 3 2 13 5" xfId="25321"/>
    <cellStyle name="Обычный 3 2 13 6" xfId="25322"/>
    <cellStyle name="Обычный 3 2 13 7" xfId="25323"/>
    <cellStyle name="Обычный 3 2 13 8" xfId="25324"/>
    <cellStyle name="Обычный 3 2 14" xfId="25325"/>
    <cellStyle name="Обычный 3 2 14 2" xfId="25326"/>
    <cellStyle name="Обычный 3 2 14 3" xfId="25327"/>
    <cellStyle name="Обычный 3 2 14 4" xfId="25328"/>
    <cellStyle name="Обычный 3 2 14 5" xfId="25329"/>
    <cellStyle name="Обычный 3 2 14 6" xfId="25330"/>
    <cellStyle name="Обычный 3 2 14 7" xfId="25331"/>
    <cellStyle name="Обычный 3 2 14 8" xfId="25332"/>
    <cellStyle name="Обычный 3 2 15" xfId="25333"/>
    <cellStyle name="Обычный 3 2 16" xfId="25334"/>
    <cellStyle name="Обычный 3 2 17" xfId="25335"/>
    <cellStyle name="Обычный 3 2 18" xfId="25336"/>
    <cellStyle name="Обычный 3 2 19" xfId="25337"/>
    <cellStyle name="Обычный 3 2 2" xfId="25338"/>
    <cellStyle name="Обычный 3 2 2 10" xfId="25339"/>
    <cellStyle name="Обычный 3 2 2 10 10" xfId="25340"/>
    <cellStyle name="Обычный 3 2 2 10 10 2" xfId="25341"/>
    <cellStyle name="Обычный 3 2 2 10 10 3" xfId="25342"/>
    <cellStyle name="Обычный 3 2 2 10 10 4" xfId="25343"/>
    <cellStyle name="Обычный 3 2 2 10 10 5" xfId="25344"/>
    <cellStyle name="Обычный 3 2 2 10 10 6" xfId="25345"/>
    <cellStyle name="Обычный 3 2 2 10 10 7" xfId="25346"/>
    <cellStyle name="Обычный 3 2 2 10 10 8" xfId="25347"/>
    <cellStyle name="Обычный 3 2 2 10 11" xfId="25348"/>
    <cellStyle name="Обычный 3 2 2 10 11 2" xfId="25349"/>
    <cellStyle name="Обычный 3 2 2 10 11 3" xfId="25350"/>
    <cellStyle name="Обычный 3 2 2 10 11 4" xfId="25351"/>
    <cellStyle name="Обычный 3 2 2 10 11 5" xfId="25352"/>
    <cellStyle name="Обычный 3 2 2 10 11 6" xfId="25353"/>
    <cellStyle name="Обычный 3 2 2 10 11 7" xfId="25354"/>
    <cellStyle name="Обычный 3 2 2 10 11 8" xfId="25355"/>
    <cellStyle name="Обычный 3 2 2 10 12" xfId="25356"/>
    <cellStyle name="Обычный 3 2 2 10 13" xfId="25357"/>
    <cellStyle name="Обычный 3 2 2 10 14" xfId="25358"/>
    <cellStyle name="Обычный 3 2 2 10 15" xfId="25359"/>
    <cellStyle name="Обычный 3 2 2 10 16" xfId="25360"/>
    <cellStyle name="Обычный 3 2 2 10 17" xfId="25361"/>
    <cellStyle name="Обычный 3 2 2 10 18" xfId="25362"/>
    <cellStyle name="Обычный 3 2 2 10 19" xfId="25363"/>
    <cellStyle name="Обычный 3 2 2 10 2" xfId="25364"/>
    <cellStyle name="Обычный 3 2 2 10 2 10" xfId="25365"/>
    <cellStyle name="Обычный 3 2 2 10 2 10 2" xfId="25366"/>
    <cellStyle name="Обычный 3 2 2 10 2 10 3" xfId="25367"/>
    <cellStyle name="Обычный 3 2 2 10 2 10 4" xfId="25368"/>
    <cellStyle name="Обычный 3 2 2 10 2 10 5" xfId="25369"/>
    <cellStyle name="Обычный 3 2 2 10 2 10 6" xfId="25370"/>
    <cellStyle name="Обычный 3 2 2 10 2 10 7" xfId="25371"/>
    <cellStyle name="Обычный 3 2 2 10 2 10 8" xfId="25372"/>
    <cellStyle name="Обычный 3 2 2 10 2 11" xfId="25373"/>
    <cellStyle name="Обычный 3 2 2 10 2 12" xfId="25374"/>
    <cellStyle name="Обычный 3 2 2 10 2 13" xfId="25375"/>
    <cellStyle name="Обычный 3 2 2 10 2 14" xfId="25376"/>
    <cellStyle name="Обычный 3 2 2 10 2 15" xfId="25377"/>
    <cellStyle name="Обычный 3 2 2 10 2 16" xfId="25378"/>
    <cellStyle name="Обычный 3 2 2 10 2 17" xfId="25379"/>
    <cellStyle name="Обычный 3 2 2 10 2 18" xfId="25380"/>
    <cellStyle name="Обычный 3 2 2 10 2 19" xfId="25381"/>
    <cellStyle name="Обычный 3 2 2 10 2 2" xfId="25382"/>
    <cellStyle name="Обычный 3 2 2 10 2 2 10" xfId="25383"/>
    <cellStyle name="Обычный 3 2 2 10 2 2 11" xfId="25384"/>
    <cellStyle name="Обычный 3 2 2 10 2 2 12" xfId="25385"/>
    <cellStyle name="Обычный 3 2 2 10 2 2 13" xfId="25386"/>
    <cellStyle name="Обычный 3 2 2 10 2 2 14" xfId="25387"/>
    <cellStyle name="Обычный 3 2 2 10 2 2 15" xfId="25388"/>
    <cellStyle name="Обычный 3 2 2 10 2 2 16" xfId="25389"/>
    <cellStyle name="Обычный 3 2 2 10 2 2 17" xfId="25390"/>
    <cellStyle name="Обычный 3 2 2 10 2 2 18" xfId="25391"/>
    <cellStyle name="Обычный 3 2 2 10 2 2 2" xfId="25392"/>
    <cellStyle name="Обычный 3 2 2 10 2 2 2 2" xfId="25393"/>
    <cellStyle name="Обычный 3 2 2 10 2 2 2 3" xfId="25394"/>
    <cellStyle name="Обычный 3 2 2 10 2 2 2 4" xfId="25395"/>
    <cellStyle name="Обычный 3 2 2 10 2 2 2 5" xfId="25396"/>
    <cellStyle name="Обычный 3 2 2 10 2 2 2 6" xfId="25397"/>
    <cellStyle name="Обычный 3 2 2 10 2 2 2 7" xfId="25398"/>
    <cellStyle name="Обычный 3 2 2 10 2 2 2 8" xfId="25399"/>
    <cellStyle name="Обычный 3 2 2 10 2 2 3" xfId="25400"/>
    <cellStyle name="Обычный 3 2 2 10 2 2 3 2" xfId="25401"/>
    <cellStyle name="Обычный 3 2 2 10 2 2 3 3" xfId="25402"/>
    <cellStyle name="Обычный 3 2 2 10 2 2 3 4" xfId="25403"/>
    <cellStyle name="Обычный 3 2 2 10 2 2 3 5" xfId="25404"/>
    <cellStyle name="Обычный 3 2 2 10 2 2 3 6" xfId="25405"/>
    <cellStyle name="Обычный 3 2 2 10 2 2 3 7" xfId="25406"/>
    <cellStyle name="Обычный 3 2 2 10 2 2 3 8" xfId="25407"/>
    <cellStyle name="Обычный 3 2 2 10 2 2 4" xfId="25408"/>
    <cellStyle name="Обычный 3 2 2 10 2 2 4 2" xfId="25409"/>
    <cellStyle name="Обычный 3 2 2 10 2 2 4 3" xfId="25410"/>
    <cellStyle name="Обычный 3 2 2 10 2 2 4 4" xfId="25411"/>
    <cellStyle name="Обычный 3 2 2 10 2 2 4 5" xfId="25412"/>
    <cellStyle name="Обычный 3 2 2 10 2 2 4 6" xfId="25413"/>
    <cellStyle name="Обычный 3 2 2 10 2 2 4 7" xfId="25414"/>
    <cellStyle name="Обычный 3 2 2 10 2 2 4 8" xfId="25415"/>
    <cellStyle name="Обычный 3 2 2 10 2 2 5" xfId="25416"/>
    <cellStyle name="Обычный 3 2 2 10 2 2 5 2" xfId="25417"/>
    <cellStyle name="Обычный 3 2 2 10 2 2 5 3" xfId="25418"/>
    <cellStyle name="Обычный 3 2 2 10 2 2 5 4" xfId="25419"/>
    <cellStyle name="Обычный 3 2 2 10 2 2 5 5" xfId="25420"/>
    <cellStyle name="Обычный 3 2 2 10 2 2 5 6" xfId="25421"/>
    <cellStyle name="Обычный 3 2 2 10 2 2 5 7" xfId="25422"/>
    <cellStyle name="Обычный 3 2 2 10 2 2 5 8" xfId="25423"/>
    <cellStyle name="Обычный 3 2 2 10 2 2 6" xfId="25424"/>
    <cellStyle name="Обычный 3 2 2 10 2 2 6 2" xfId="25425"/>
    <cellStyle name="Обычный 3 2 2 10 2 2 6 3" xfId="25426"/>
    <cellStyle name="Обычный 3 2 2 10 2 2 6 4" xfId="25427"/>
    <cellStyle name="Обычный 3 2 2 10 2 2 6 5" xfId="25428"/>
    <cellStyle name="Обычный 3 2 2 10 2 2 6 6" xfId="25429"/>
    <cellStyle name="Обычный 3 2 2 10 2 2 6 7" xfId="25430"/>
    <cellStyle name="Обычный 3 2 2 10 2 2 6 8" xfId="25431"/>
    <cellStyle name="Обычный 3 2 2 10 2 2 7" xfId="25432"/>
    <cellStyle name="Обычный 3 2 2 10 2 2 7 2" xfId="25433"/>
    <cellStyle name="Обычный 3 2 2 10 2 2 7 3" xfId="25434"/>
    <cellStyle name="Обычный 3 2 2 10 2 2 7 4" xfId="25435"/>
    <cellStyle name="Обычный 3 2 2 10 2 2 7 5" xfId="25436"/>
    <cellStyle name="Обычный 3 2 2 10 2 2 7 6" xfId="25437"/>
    <cellStyle name="Обычный 3 2 2 10 2 2 7 7" xfId="25438"/>
    <cellStyle name="Обычный 3 2 2 10 2 2 7 8" xfId="25439"/>
    <cellStyle name="Обычный 3 2 2 10 2 2 8" xfId="25440"/>
    <cellStyle name="Обычный 3 2 2 10 2 2 8 2" xfId="25441"/>
    <cellStyle name="Обычный 3 2 2 10 2 2 8 3" xfId="25442"/>
    <cellStyle name="Обычный 3 2 2 10 2 2 8 4" xfId="25443"/>
    <cellStyle name="Обычный 3 2 2 10 2 2 8 5" xfId="25444"/>
    <cellStyle name="Обычный 3 2 2 10 2 2 8 6" xfId="25445"/>
    <cellStyle name="Обычный 3 2 2 10 2 2 8 7" xfId="25446"/>
    <cellStyle name="Обычный 3 2 2 10 2 2 8 8" xfId="25447"/>
    <cellStyle name="Обычный 3 2 2 10 2 2 9" xfId="25448"/>
    <cellStyle name="Обычный 3 2 2 10 2 20" xfId="25449"/>
    <cellStyle name="Обычный 3 2 2 10 2 21" xfId="25450"/>
    <cellStyle name="Обычный 3 2 2 10 2 22" xfId="25451"/>
    <cellStyle name="Обычный 3 2 2 10 2 3" xfId="25452"/>
    <cellStyle name="Обычный 3 2 2 10 2 3 10" xfId="25453"/>
    <cellStyle name="Обычный 3 2 2 10 2 3 11" xfId="25454"/>
    <cellStyle name="Обычный 3 2 2 10 2 3 12" xfId="25455"/>
    <cellStyle name="Обычный 3 2 2 10 2 3 13" xfId="25456"/>
    <cellStyle name="Обычный 3 2 2 10 2 3 14" xfId="25457"/>
    <cellStyle name="Обычный 3 2 2 10 2 3 15" xfId="25458"/>
    <cellStyle name="Обычный 3 2 2 10 2 3 16" xfId="25459"/>
    <cellStyle name="Обычный 3 2 2 10 2 3 17" xfId="25460"/>
    <cellStyle name="Обычный 3 2 2 10 2 3 18" xfId="25461"/>
    <cellStyle name="Обычный 3 2 2 10 2 3 2" xfId="25462"/>
    <cellStyle name="Обычный 3 2 2 10 2 3 2 2" xfId="25463"/>
    <cellStyle name="Обычный 3 2 2 10 2 3 2 3" xfId="25464"/>
    <cellStyle name="Обычный 3 2 2 10 2 3 2 4" xfId="25465"/>
    <cellStyle name="Обычный 3 2 2 10 2 3 2 5" xfId="25466"/>
    <cellStyle name="Обычный 3 2 2 10 2 3 2 6" xfId="25467"/>
    <cellStyle name="Обычный 3 2 2 10 2 3 2 7" xfId="25468"/>
    <cellStyle name="Обычный 3 2 2 10 2 3 2 8" xfId="25469"/>
    <cellStyle name="Обычный 3 2 2 10 2 3 3" xfId="25470"/>
    <cellStyle name="Обычный 3 2 2 10 2 3 3 2" xfId="25471"/>
    <cellStyle name="Обычный 3 2 2 10 2 3 3 3" xfId="25472"/>
    <cellStyle name="Обычный 3 2 2 10 2 3 3 4" xfId="25473"/>
    <cellStyle name="Обычный 3 2 2 10 2 3 3 5" xfId="25474"/>
    <cellStyle name="Обычный 3 2 2 10 2 3 3 6" xfId="25475"/>
    <cellStyle name="Обычный 3 2 2 10 2 3 3 7" xfId="25476"/>
    <cellStyle name="Обычный 3 2 2 10 2 3 3 8" xfId="25477"/>
    <cellStyle name="Обычный 3 2 2 10 2 3 4" xfId="25478"/>
    <cellStyle name="Обычный 3 2 2 10 2 3 4 2" xfId="25479"/>
    <cellStyle name="Обычный 3 2 2 10 2 3 4 3" xfId="25480"/>
    <cellStyle name="Обычный 3 2 2 10 2 3 4 4" xfId="25481"/>
    <cellStyle name="Обычный 3 2 2 10 2 3 4 5" xfId="25482"/>
    <cellStyle name="Обычный 3 2 2 10 2 3 4 6" xfId="25483"/>
    <cellStyle name="Обычный 3 2 2 10 2 3 4 7" xfId="25484"/>
    <cellStyle name="Обычный 3 2 2 10 2 3 4 8" xfId="25485"/>
    <cellStyle name="Обычный 3 2 2 10 2 3 5" xfId="25486"/>
    <cellStyle name="Обычный 3 2 2 10 2 3 5 2" xfId="25487"/>
    <cellStyle name="Обычный 3 2 2 10 2 3 5 3" xfId="25488"/>
    <cellStyle name="Обычный 3 2 2 10 2 3 5 4" xfId="25489"/>
    <cellStyle name="Обычный 3 2 2 10 2 3 5 5" xfId="25490"/>
    <cellStyle name="Обычный 3 2 2 10 2 3 5 6" xfId="25491"/>
    <cellStyle name="Обычный 3 2 2 10 2 3 5 7" xfId="25492"/>
    <cellStyle name="Обычный 3 2 2 10 2 3 5 8" xfId="25493"/>
    <cellStyle name="Обычный 3 2 2 10 2 3 6" xfId="25494"/>
    <cellStyle name="Обычный 3 2 2 10 2 3 6 2" xfId="25495"/>
    <cellStyle name="Обычный 3 2 2 10 2 3 6 3" xfId="25496"/>
    <cellStyle name="Обычный 3 2 2 10 2 3 6 4" xfId="25497"/>
    <cellStyle name="Обычный 3 2 2 10 2 3 6 5" xfId="25498"/>
    <cellStyle name="Обычный 3 2 2 10 2 3 6 6" xfId="25499"/>
    <cellStyle name="Обычный 3 2 2 10 2 3 6 7" xfId="25500"/>
    <cellStyle name="Обычный 3 2 2 10 2 3 6 8" xfId="25501"/>
    <cellStyle name="Обычный 3 2 2 10 2 3 7" xfId="25502"/>
    <cellStyle name="Обычный 3 2 2 10 2 3 7 2" xfId="25503"/>
    <cellStyle name="Обычный 3 2 2 10 2 3 7 3" xfId="25504"/>
    <cellStyle name="Обычный 3 2 2 10 2 3 7 4" xfId="25505"/>
    <cellStyle name="Обычный 3 2 2 10 2 3 7 5" xfId="25506"/>
    <cellStyle name="Обычный 3 2 2 10 2 3 7 6" xfId="25507"/>
    <cellStyle name="Обычный 3 2 2 10 2 3 7 7" xfId="25508"/>
    <cellStyle name="Обычный 3 2 2 10 2 3 7 8" xfId="25509"/>
    <cellStyle name="Обычный 3 2 2 10 2 3 8" xfId="25510"/>
    <cellStyle name="Обычный 3 2 2 10 2 3 8 2" xfId="25511"/>
    <cellStyle name="Обычный 3 2 2 10 2 3 8 3" xfId="25512"/>
    <cellStyle name="Обычный 3 2 2 10 2 3 8 4" xfId="25513"/>
    <cellStyle name="Обычный 3 2 2 10 2 3 8 5" xfId="25514"/>
    <cellStyle name="Обычный 3 2 2 10 2 3 8 6" xfId="25515"/>
    <cellStyle name="Обычный 3 2 2 10 2 3 8 7" xfId="25516"/>
    <cellStyle name="Обычный 3 2 2 10 2 3 8 8" xfId="25517"/>
    <cellStyle name="Обычный 3 2 2 10 2 3 9" xfId="25518"/>
    <cellStyle name="Обычный 3 2 2 10 2 4" xfId="25519"/>
    <cellStyle name="Обычный 3 2 2 10 2 4 2" xfId="25520"/>
    <cellStyle name="Обычный 3 2 2 10 2 4 3" xfId="25521"/>
    <cellStyle name="Обычный 3 2 2 10 2 4 4" xfId="25522"/>
    <cellStyle name="Обычный 3 2 2 10 2 4 5" xfId="25523"/>
    <cellStyle name="Обычный 3 2 2 10 2 4 6" xfId="25524"/>
    <cellStyle name="Обычный 3 2 2 10 2 4 7" xfId="25525"/>
    <cellStyle name="Обычный 3 2 2 10 2 4 8" xfId="25526"/>
    <cellStyle name="Обычный 3 2 2 10 2 5" xfId="25527"/>
    <cellStyle name="Обычный 3 2 2 10 2 5 2" xfId="25528"/>
    <cellStyle name="Обычный 3 2 2 10 2 5 3" xfId="25529"/>
    <cellStyle name="Обычный 3 2 2 10 2 5 4" xfId="25530"/>
    <cellStyle name="Обычный 3 2 2 10 2 5 5" xfId="25531"/>
    <cellStyle name="Обычный 3 2 2 10 2 5 6" xfId="25532"/>
    <cellStyle name="Обычный 3 2 2 10 2 5 7" xfId="25533"/>
    <cellStyle name="Обычный 3 2 2 10 2 5 8" xfId="25534"/>
    <cellStyle name="Обычный 3 2 2 10 2 6" xfId="25535"/>
    <cellStyle name="Обычный 3 2 2 10 2 6 2" xfId="25536"/>
    <cellStyle name="Обычный 3 2 2 10 2 6 3" xfId="25537"/>
    <cellStyle name="Обычный 3 2 2 10 2 6 4" xfId="25538"/>
    <cellStyle name="Обычный 3 2 2 10 2 6 5" xfId="25539"/>
    <cellStyle name="Обычный 3 2 2 10 2 6 6" xfId="25540"/>
    <cellStyle name="Обычный 3 2 2 10 2 6 7" xfId="25541"/>
    <cellStyle name="Обычный 3 2 2 10 2 6 8" xfId="25542"/>
    <cellStyle name="Обычный 3 2 2 10 2 7" xfId="25543"/>
    <cellStyle name="Обычный 3 2 2 10 2 7 2" xfId="25544"/>
    <cellStyle name="Обычный 3 2 2 10 2 7 3" xfId="25545"/>
    <cellStyle name="Обычный 3 2 2 10 2 7 4" xfId="25546"/>
    <cellStyle name="Обычный 3 2 2 10 2 7 5" xfId="25547"/>
    <cellStyle name="Обычный 3 2 2 10 2 7 6" xfId="25548"/>
    <cellStyle name="Обычный 3 2 2 10 2 7 7" xfId="25549"/>
    <cellStyle name="Обычный 3 2 2 10 2 7 8" xfId="25550"/>
    <cellStyle name="Обычный 3 2 2 10 2 8" xfId="25551"/>
    <cellStyle name="Обычный 3 2 2 10 2 8 2" xfId="25552"/>
    <cellStyle name="Обычный 3 2 2 10 2 8 3" xfId="25553"/>
    <cellStyle name="Обычный 3 2 2 10 2 8 4" xfId="25554"/>
    <cellStyle name="Обычный 3 2 2 10 2 8 5" xfId="25555"/>
    <cellStyle name="Обычный 3 2 2 10 2 8 6" xfId="25556"/>
    <cellStyle name="Обычный 3 2 2 10 2 8 7" xfId="25557"/>
    <cellStyle name="Обычный 3 2 2 10 2 8 8" xfId="25558"/>
    <cellStyle name="Обычный 3 2 2 10 2 9" xfId="25559"/>
    <cellStyle name="Обычный 3 2 2 10 2 9 2" xfId="25560"/>
    <cellStyle name="Обычный 3 2 2 10 2 9 3" xfId="25561"/>
    <cellStyle name="Обычный 3 2 2 10 2 9 4" xfId="25562"/>
    <cellStyle name="Обычный 3 2 2 10 2 9 5" xfId="25563"/>
    <cellStyle name="Обычный 3 2 2 10 2 9 6" xfId="25564"/>
    <cellStyle name="Обычный 3 2 2 10 2 9 7" xfId="25565"/>
    <cellStyle name="Обычный 3 2 2 10 2 9 8" xfId="25566"/>
    <cellStyle name="Обычный 3 2 2 10 20" xfId="25567"/>
    <cellStyle name="Обычный 3 2 2 10 21" xfId="25568"/>
    <cellStyle name="Обычный 3 2 2 10 22" xfId="25569"/>
    <cellStyle name="Обычный 3 2 2 10 23" xfId="25570"/>
    <cellStyle name="Обычный 3 2 2 10 3" xfId="25571"/>
    <cellStyle name="Обычный 3 2 2 10 3 10" xfId="25572"/>
    <cellStyle name="Обычный 3 2 2 10 3 11" xfId="25573"/>
    <cellStyle name="Обычный 3 2 2 10 3 12" xfId="25574"/>
    <cellStyle name="Обычный 3 2 2 10 3 13" xfId="25575"/>
    <cellStyle name="Обычный 3 2 2 10 3 14" xfId="25576"/>
    <cellStyle name="Обычный 3 2 2 10 3 15" xfId="25577"/>
    <cellStyle name="Обычный 3 2 2 10 3 16" xfId="25578"/>
    <cellStyle name="Обычный 3 2 2 10 3 17" xfId="25579"/>
    <cellStyle name="Обычный 3 2 2 10 3 18" xfId="25580"/>
    <cellStyle name="Обычный 3 2 2 10 3 2" xfId="25581"/>
    <cellStyle name="Обычный 3 2 2 10 3 2 2" xfId="25582"/>
    <cellStyle name="Обычный 3 2 2 10 3 2 3" xfId="25583"/>
    <cellStyle name="Обычный 3 2 2 10 3 2 4" xfId="25584"/>
    <cellStyle name="Обычный 3 2 2 10 3 2 5" xfId="25585"/>
    <cellStyle name="Обычный 3 2 2 10 3 2 6" xfId="25586"/>
    <cellStyle name="Обычный 3 2 2 10 3 2 7" xfId="25587"/>
    <cellStyle name="Обычный 3 2 2 10 3 2 8" xfId="25588"/>
    <cellStyle name="Обычный 3 2 2 10 3 3" xfId="25589"/>
    <cellStyle name="Обычный 3 2 2 10 3 3 2" xfId="25590"/>
    <cellStyle name="Обычный 3 2 2 10 3 3 3" xfId="25591"/>
    <cellStyle name="Обычный 3 2 2 10 3 3 4" xfId="25592"/>
    <cellStyle name="Обычный 3 2 2 10 3 3 5" xfId="25593"/>
    <cellStyle name="Обычный 3 2 2 10 3 3 6" xfId="25594"/>
    <cellStyle name="Обычный 3 2 2 10 3 3 7" xfId="25595"/>
    <cellStyle name="Обычный 3 2 2 10 3 3 8" xfId="25596"/>
    <cellStyle name="Обычный 3 2 2 10 3 4" xfId="25597"/>
    <cellStyle name="Обычный 3 2 2 10 3 4 2" xfId="25598"/>
    <cellStyle name="Обычный 3 2 2 10 3 4 3" xfId="25599"/>
    <cellStyle name="Обычный 3 2 2 10 3 4 4" xfId="25600"/>
    <cellStyle name="Обычный 3 2 2 10 3 4 5" xfId="25601"/>
    <cellStyle name="Обычный 3 2 2 10 3 4 6" xfId="25602"/>
    <cellStyle name="Обычный 3 2 2 10 3 4 7" xfId="25603"/>
    <cellStyle name="Обычный 3 2 2 10 3 4 8" xfId="25604"/>
    <cellStyle name="Обычный 3 2 2 10 3 5" xfId="25605"/>
    <cellStyle name="Обычный 3 2 2 10 3 5 2" xfId="25606"/>
    <cellStyle name="Обычный 3 2 2 10 3 5 3" xfId="25607"/>
    <cellStyle name="Обычный 3 2 2 10 3 5 4" xfId="25608"/>
    <cellStyle name="Обычный 3 2 2 10 3 5 5" xfId="25609"/>
    <cellStyle name="Обычный 3 2 2 10 3 5 6" xfId="25610"/>
    <cellStyle name="Обычный 3 2 2 10 3 5 7" xfId="25611"/>
    <cellStyle name="Обычный 3 2 2 10 3 5 8" xfId="25612"/>
    <cellStyle name="Обычный 3 2 2 10 3 6" xfId="25613"/>
    <cellStyle name="Обычный 3 2 2 10 3 6 2" xfId="25614"/>
    <cellStyle name="Обычный 3 2 2 10 3 6 3" xfId="25615"/>
    <cellStyle name="Обычный 3 2 2 10 3 6 4" xfId="25616"/>
    <cellStyle name="Обычный 3 2 2 10 3 6 5" xfId="25617"/>
    <cellStyle name="Обычный 3 2 2 10 3 6 6" xfId="25618"/>
    <cellStyle name="Обычный 3 2 2 10 3 6 7" xfId="25619"/>
    <cellStyle name="Обычный 3 2 2 10 3 6 8" xfId="25620"/>
    <cellStyle name="Обычный 3 2 2 10 3 7" xfId="25621"/>
    <cellStyle name="Обычный 3 2 2 10 3 7 2" xfId="25622"/>
    <cellStyle name="Обычный 3 2 2 10 3 7 3" xfId="25623"/>
    <cellStyle name="Обычный 3 2 2 10 3 7 4" xfId="25624"/>
    <cellStyle name="Обычный 3 2 2 10 3 7 5" xfId="25625"/>
    <cellStyle name="Обычный 3 2 2 10 3 7 6" xfId="25626"/>
    <cellStyle name="Обычный 3 2 2 10 3 7 7" xfId="25627"/>
    <cellStyle name="Обычный 3 2 2 10 3 7 8" xfId="25628"/>
    <cellStyle name="Обычный 3 2 2 10 3 8" xfId="25629"/>
    <cellStyle name="Обычный 3 2 2 10 3 8 2" xfId="25630"/>
    <cellStyle name="Обычный 3 2 2 10 3 8 3" xfId="25631"/>
    <cellStyle name="Обычный 3 2 2 10 3 8 4" xfId="25632"/>
    <cellStyle name="Обычный 3 2 2 10 3 8 5" xfId="25633"/>
    <cellStyle name="Обычный 3 2 2 10 3 8 6" xfId="25634"/>
    <cellStyle name="Обычный 3 2 2 10 3 8 7" xfId="25635"/>
    <cellStyle name="Обычный 3 2 2 10 3 8 8" xfId="25636"/>
    <cellStyle name="Обычный 3 2 2 10 3 9" xfId="25637"/>
    <cellStyle name="Обычный 3 2 2 10 4" xfId="25638"/>
    <cellStyle name="Обычный 3 2 2 10 4 10" xfId="25639"/>
    <cellStyle name="Обычный 3 2 2 10 4 11" xfId="25640"/>
    <cellStyle name="Обычный 3 2 2 10 4 12" xfId="25641"/>
    <cellStyle name="Обычный 3 2 2 10 4 13" xfId="25642"/>
    <cellStyle name="Обычный 3 2 2 10 4 14" xfId="25643"/>
    <cellStyle name="Обычный 3 2 2 10 4 15" xfId="25644"/>
    <cellStyle name="Обычный 3 2 2 10 4 16" xfId="25645"/>
    <cellStyle name="Обычный 3 2 2 10 4 17" xfId="25646"/>
    <cellStyle name="Обычный 3 2 2 10 4 18" xfId="25647"/>
    <cellStyle name="Обычный 3 2 2 10 4 2" xfId="25648"/>
    <cellStyle name="Обычный 3 2 2 10 4 2 2" xfId="25649"/>
    <cellStyle name="Обычный 3 2 2 10 4 2 3" xfId="25650"/>
    <cellStyle name="Обычный 3 2 2 10 4 2 4" xfId="25651"/>
    <cellStyle name="Обычный 3 2 2 10 4 2 5" xfId="25652"/>
    <cellStyle name="Обычный 3 2 2 10 4 2 6" xfId="25653"/>
    <cellStyle name="Обычный 3 2 2 10 4 2 7" xfId="25654"/>
    <cellStyle name="Обычный 3 2 2 10 4 2 8" xfId="25655"/>
    <cellStyle name="Обычный 3 2 2 10 4 3" xfId="25656"/>
    <cellStyle name="Обычный 3 2 2 10 4 3 2" xfId="25657"/>
    <cellStyle name="Обычный 3 2 2 10 4 3 3" xfId="25658"/>
    <cellStyle name="Обычный 3 2 2 10 4 3 4" xfId="25659"/>
    <cellStyle name="Обычный 3 2 2 10 4 3 5" xfId="25660"/>
    <cellStyle name="Обычный 3 2 2 10 4 3 6" xfId="25661"/>
    <cellStyle name="Обычный 3 2 2 10 4 3 7" xfId="25662"/>
    <cellStyle name="Обычный 3 2 2 10 4 3 8" xfId="25663"/>
    <cellStyle name="Обычный 3 2 2 10 4 4" xfId="25664"/>
    <cellStyle name="Обычный 3 2 2 10 4 4 2" xfId="25665"/>
    <cellStyle name="Обычный 3 2 2 10 4 4 3" xfId="25666"/>
    <cellStyle name="Обычный 3 2 2 10 4 4 4" xfId="25667"/>
    <cellStyle name="Обычный 3 2 2 10 4 4 5" xfId="25668"/>
    <cellStyle name="Обычный 3 2 2 10 4 4 6" xfId="25669"/>
    <cellStyle name="Обычный 3 2 2 10 4 4 7" xfId="25670"/>
    <cellStyle name="Обычный 3 2 2 10 4 4 8" xfId="25671"/>
    <cellStyle name="Обычный 3 2 2 10 4 5" xfId="25672"/>
    <cellStyle name="Обычный 3 2 2 10 4 5 2" xfId="25673"/>
    <cellStyle name="Обычный 3 2 2 10 4 5 3" xfId="25674"/>
    <cellStyle name="Обычный 3 2 2 10 4 5 4" xfId="25675"/>
    <cellStyle name="Обычный 3 2 2 10 4 5 5" xfId="25676"/>
    <cellStyle name="Обычный 3 2 2 10 4 5 6" xfId="25677"/>
    <cellStyle name="Обычный 3 2 2 10 4 5 7" xfId="25678"/>
    <cellStyle name="Обычный 3 2 2 10 4 5 8" xfId="25679"/>
    <cellStyle name="Обычный 3 2 2 10 4 6" xfId="25680"/>
    <cellStyle name="Обычный 3 2 2 10 4 6 2" xfId="25681"/>
    <cellStyle name="Обычный 3 2 2 10 4 6 3" xfId="25682"/>
    <cellStyle name="Обычный 3 2 2 10 4 6 4" xfId="25683"/>
    <cellStyle name="Обычный 3 2 2 10 4 6 5" xfId="25684"/>
    <cellStyle name="Обычный 3 2 2 10 4 6 6" xfId="25685"/>
    <cellStyle name="Обычный 3 2 2 10 4 6 7" xfId="25686"/>
    <cellStyle name="Обычный 3 2 2 10 4 6 8" xfId="25687"/>
    <cellStyle name="Обычный 3 2 2 10 4 7" xfId="25688"/>
    <cellStyle name="Обычный 3 2 2 10 4 7 2" xfId="25689"/>
    <cellStyle name="Обычный 3 2 2 10 4 7 3" xfId="25690"/>
    <cellStyle name="Обычный 3 2 2 10 4 7 4" xfId="25691"/>
    <cellStyle name="Обычный 3 2 2 10 4 7 5" xfId="25692"/>
    <cellStyle name="Обычный 3 2 2 10 4 7 6" xfId="25693"/>
    <cellStyle name="Обычный 3 2 2 10 4 7 7" xfId="25694"/>
    <cellStyle name="Обычный 3 2 2 10 4 7 8" xfId="25695"/>
    <cellStyle name="Обычный 3 2 2 10 4 8" xfId="25696"/>
    <cellStyle name="Обычный 3 2 2 10 4 8 2" xfId="25697"/>
    <cellStyle name="Обычный 3 2 2 10 4 8 3" xfId="25698"/>
    <cellStyle name="Обычный 3 2 2 10 4 8 4" xfId="25699"/>
    <cellStyle name="Обычный 3 2 2 10 4 8 5" xfId="25700"/>
    <cellStyle name="Обычный 3 2 2 10 4 8 6" xfId="25701"/>
    <cellStyle name="Обычный 3 2 2 10 4 8 7" xfId="25702"/>
    <cellStyle name="Обычный 3 2 2 10 4 8 8" xfId="25703"/>
    <cellStyle name="Обычный 3 2 2 10 4 9" xfId="25704"/>
    <cellStyle name="Обычный 3 2 2 10 5" xfId="25705"/>
    <cellStyle name="Обычный 3 2 2 10 5 2" xfId="25706"/>
    <cellStyle name="Обычный 3 2 2 10 5 3" xfId="25707"/>
    <cellStyle name="Обычный 3 2 2 10 5 4" xfId="25708"/>
    <cellStyle name="Обычный 3 2 2 10 5 5" xfId="25709"/>
    <cellStyle name="Обычный 3 2 2 10 5 6" xfId="25710"/>
    <cellStyle name="Обычный 3 2 2 10 5 7" xfId="25711"/>
    <cellStyle name="Обычный 3 2 2 10 5 8" xfId="25712"/>
    <cellStyle name="Обычный 3 2 2 10 6" xfId="25713"/>
    <cellStyle name="Обычный 3 2 2 10 6 2" xfId="25714"/>
    <cellStyle name="Обычный 3 2 2 10 6 3" xfId="25715"/>
    <cellStyle name="Обычный 3 2 2 10 6 4" xfId="25716"/>
    <cellStyle name="Обычный 3 2 2 10 6 5" xfId="25717"/>
    <cellStyle name="Обычный 3 2 2 10 6 6" xfId="25718"/>
    <cellStyle name="Обычный 3 2 2 10 6 7" xfId="25719"/>
    <cellStyle name="Обычный 3 2 2 10 6 8" xfId="25720"/>
    <cellStyle name="Обычный 3 2 2 10 7" xfId="25721"/>
    <cellStyle name="Обычный 3 2 2 10 7 2" xfId="25722"/>
    <cellStyle name="Обычный 3 2 2 10 7 3" xfId="25723"/>
    <cellStyle name="Обычный 3 2 2 10 7 4" xfId="25724"/>
    <cellStyle name="Обычный 3 2 2 10 7 5" xfId="25725"/>
    <cellStyle name="Обычный 3 2 2 10 7 6" xfId="25726"/>
    <cellStyle name="Обычный 3 2 2 10 7 7" xfId="25727"/>
    <cellStyle name="Обычный 3 2 2 10 7 8" xfId="25728"/>
    <cellStyle name="Обычный 3 2 2 10 8" xfId="25729"/>
    <cellStyle name="Обычный 3 2 2 10 8 2" xfId="25730"/>
    <cellStyle name="Обычный 3 2 2 10 8 3" xfId="25731"/>
    <cellStyle name="Обычный 3 2 2 10 8 4" xfId="25732"/>
    <cellStyle name="Обычный 3 2 2 10 8 5" xfId="25733"/>
    <cellStyle name="Обычный 3 2 2 10 8 6" xfId="25734"/>
    <cellStyle name="Обычный 3 2 2 10 8 7" xfId="25735"/>
    <cellStyle name="Обычный 3 2 2 10 8 8" xfId="25736"/>
    <cellStyle name="Обычный 3 2 2 10 9" xfId="25737"/>
    <cellStyle name="Обычный 3 2 2 10 9 2" xfId="25738"/>
    <cellStyle name="Обычный 3 2 2 10 9 3" xfId="25739"/>
    <cellStyle name="Обычный 3 2 2 10 9 4" xfId="25740"/>
    <cellStyle name="Обычный 3 2 2 10 9 5" xfId="25741"/>
    <cellStyle name="Обычный 3 2 2 10 9 6" xfId="25742"/>
    <cellStyle name="Обычный 3 2 2 10 9 7" xfId="25743"/>
    <cellStyle name="Обычный 3 2 2 10 9 8" xfId="25744"/>
    <cellStyle name="Обычный 3 2 2 11" xfId="25745"/>
    <cellStyle name="Обычный 3 2 2 11 10" xfId="25746"/>
    <cellStyle name="Обычный 3 2 2 11 10 2" xfId="25747"/>
    <cellStyle name="Обычный 3 2 2 11 10 3" xfId="25748"/>
    <cellStyle name="Обычный 3 2 2 11 10 4" xfId="25749"/>
    <cellStyle name="Обычный 3 2 2 11 10 5" xfId="25750"/>
    <cellStyle name="Обычный 3 2 2 11 10 6" xfId="25751"/>
    <cellStyle name="Обычный 3 2 2 11 10 7" xfId="25752"/>
    <cellStyle name="Обычный 3 2 2 11 10 8" xfId="25753"/>
    <cellStyle name="Обычный 3 2 2 11 11" xfId="25754"/>
    <cellStyle name="Обычный 3 2 2 11 12" xfId="25755"/>
    <cellStyle name="Обычный 3 2 2 11 13" xfId="25756"/>
    <cellStyle name="Обычный 3 2 2 11 14" xfId="25757"/>
    <cellStyle name="Обычный 3 2 2 11 15" xfId="25758"/>
    <cellStyle name="Обычный 3 2 2 11 16" xfId="25759"/>
    <cellStyle name="Обычный 3 2 2 11 17" xfId="25760"/>
    <cellStyle name="Обычный 3 2 2 11 18" xfId="25761"/>
    <cellStyle name="Обычный 3 2 2 11 19" xfId="25762"/>
    <cellStyle name="Обычный 3 2 2 11 2" xfId="25763"/>
    <cellStyle name="Обычный 3 2 2 11 2 10" xfId="25764"/>
    <cellStyle name="Обычный 3 2 2 11 2 11" xfId="25765"/>
    <cellStyle name="Обычный 3 2 2 11 2 12" xfId="25766"/>
    <cellStyle name="Обычный 3 2 2 11 2 13" xfId="25767"/>
    <cellStyle name="Обычный 3 2 2 11 2 14" xfId="25768"/>
    <cellStyle name="Обычный 3 2 2 11 2 15" xfId="25769"/>
    <cellStyle name="Обычный 3 2 2 11 2 16" xfId="25770"/>
    <cellStyle name="Обычный 3 2 2 11 2 17" xfId="25771"/>
    <cellStyle name="Обычный 3 2 2 11 2 18" xfId="25772"/>
    <cellStyle name="Обычный 3 2 2 11 2 2" xfId="25773"/>
    <cellStyle name="Обычный 3 2 2 11 2 2 2" xfId="25774"/>
    <cellStyle name="Обычный 3 2 2 11 2 2 3" xfId="25775"/>
    <cellStyle name="Обычный 3 2 2 11 2 2 4" xfId="25776"/>
    <cellStyle name="Обычный 3 2 2 11 2 2 5" xfId="25777"/>
    <cellStyle name="Обычный 3 2 2 11 2 2 6" xfId="25778"/>
    <cellStyle name="Обычный 3 2 2 11 2 2 7" xfId="25779"/>
    <cellStyle name="Обычный 3 2 2 11 2 2 8" xfId="25780"/>
    <cellStyle name="Обычный 3 2 2 11 2 3" xfId="25781"/>
    <cellStyle name="Обычный 3 2 2 11 2 3 2" xfId="25782"/>
    <cellStyle name="Обычный 3 2 2 11 2 3 3" xfId="25783"/>
    <cellStyle name="Обычный 3 2 2 11 2 3 4" xfId="25784"/>
    <cellStyle name="Обычный 3 2 2 11 2 3 5" xfId="25785"/>
    <cellStyle name="Обычный 3 2 2 11 2 3 6" xfId="25786"/>
    <cellStyle name="Обычный 3 2 2 11 2 3 7" xfId="25787"/>
    <cellStyle name="Обычный 3 2 2 11 2 3 8" xfId="25788"/>
    <cellStyle name="Обычный 3 2 2 11 2 4" xfId="25789"/>
    <cellStyle name="Обычный 3 2 2 11 2 4 2" xfId="25790"/>
    <cellStyle name="Обычный 3 2 2 11 2 4 3" xfId="25791"/>
    <cellStyle name="Обычный 3 2 2 11 2 4 4" xfId="25792"/>
    <cellStyle name="Обычный 3 2 2 11 2 4 5" xfId="25793"/>
    <cellStyle name="Обычный 3 2 2 11 2 4 6" xfId="25794"/>
    <cellStyle name="Обычный 3 2 2 11 2 4 7" xfId="25795"/>
    <cellStyle name="Обычный 3 2 2 11 2 4 8" xfId="25796"/>
    <cellStyle name="Обычный 3 2 2 11 2 5" xfId="25797"/>
    <cellStyle name="Обычный 3 2 2 11 2 5 2" xfId="25798"/>
    <cellStyle name="Обычный 3 2 2 11 2 5 3" xfId="25799"/>
    <cellStyle name="Обычный 3 2 2 11 2 5 4" xfId="25800"/>
    <cellStyle name="Обычный 3 2 2 11 2 5 5" xfId="25801"/>
    <cellStyle name="Обычный 3 2 2 11 2 5 6" xfId="25802"/>
    <cellStyle name="Обычный 3 2 2 11 2 5 7" xfId="25803"/>
    <cellStyle name="Обычный 3 2 2 11 2 5 8" xfId="25804"/>
    <cellStyle name="Обычный 3 2 2 11 2 6" xfId="25805"/>
    <cellStyle name="Обычный 3 2 2 11 2 6 2" xfId="25806"/>
    <cellStyle name="Обычный 3 2 2 11 2 6 3" xfId="25807"/>
    <cellStyle name="Обычный 3 2 2 11 2 6 4" xfId="25808"/>
    <cellStyle name="Обычный 3 2 2 11 2 6 5" xfId="25809"/>
    <cellStyle name="Обычный 3 2 2 11 2 6 6" xfId="25810"/>
    <cellStyle name="Обычный 3 2 2 11 2 6 7" xfId="25811"/>
    <cellStyle name="Обычный 3 2 2 11 2 6 8" xfId="25812"/>
    <cellStyle name="Обычный 3 2 2 11 2 7" xfId="25813"/>
    <cellStyle name="Обычный 3 2 2 11 2 7 2" xfId="25814"/>
    <cellStyle name="Обычный 3 2 2 11 2 7 3" xfId="25815"/>
    <cellStyle name="Обычный 3 2 2 11 2 7 4" xfId="25816"/>
    <cellStyle name="Обычный 3 2 2 11 2 7 5" xfId="25817"/>
    <cellStyle name="Обычный 3 2 2 11 2 7 6" xfId="25818"/>
    <cellStyle name="Обычный 3 2 2 11 2 7 7" xfId="25819"/>
    <cellStyle name="Обычный 3 2 2 11 2 7 8" xfId="25820"/>
    <cellStyle name="Обычный 3 2 2 11 2 8" xfId="25821"/>
    <cellStyle name="Обычный 3 2 2 11 2 8 2" xfId="25822"/>
    <cellStyle name="Обычный 3 2 2 11 2 8 3" xfId="25823"/>
    <cellStyle name="Обычный 3 2 2 11 2 8 4" xfId="25824"/>
    <cellStyle name="Обычный 3 2 2 11 2 8 5" xfId="25825"/>
    <cellStyle name="Обычный 3 2 2 11 2 8 6" xfId="25826"/>
    <cellStyle name="Обычный 3 2 2 11 2 8 7" xfId="25827"/>
    <cellStyle name="Обычный 3 2 2 11 2 8 8" xfId="25828"/>
    <cellStyle name="Обычный 3 2 2 11 2 9" xfId="25829"/>
    <cellStyle name="Обычный 3 2 2 11 20" xfId="25830"/>
    <cellStyle name="Обычный 3 2 2 11 21" xfId="25831"/>
    <cellStyle name="Обычный 3 2 2 11 22" xfId="25832"/>
    <cellStyle name="Обычный 3 2 2 11 3" xfId="25833"/>
    <cellStyle name="Обычный 3 2 2 11 3 10" xfId="25834"/>
    <cellStyle name="Обычный 3 2 2 11 3 11" xfId="25835"/>
    <cellStyle name="Обычный 3 2 2 11 3 12" xfId="25836"/>
    <cellStyle name="Обычный 3 2 2 11 3 13" xfId="25837"/>
    <cellStyle name="Обычный 3 2 2 11 3 14" xfId="25838"/>
    <cellStyle name="Обычный 3 2 2 11 3 15" xfId="25839"/>
    <cellStyle name="Обычный 3 2 2 11 3 16" xfId="25840"/>
    <cellStyle name="Обычный 3 2 2 11 3 17" xfId="25841"/>
    <cellStyle name="Обычный 3 2 2 11 3 18" xfId="25842"/>
    <cellStyle name="Обычный 3 2 2 11 3 2" xfId="25843"/>
    <cellStyle name="Обычный 3 2 2 11 3 2 2" xfId="25844"/>
    <cellStyle name="Обычный 3 2 2 11 3 2 3" xfId="25845"/>
    <cellStyle name="Обычный 3 2 2 11 3 2 4" xfId="25846"/>
    <cellStyle name="Обычный 3 2 2 11 3 2 5" xfId="25847"/>
    <cellStyle name="Обычный 3 2 2 11 3 2 6" xfId="25848"/>
    <cellStyle name="Обычный 3 2 2 11 3 2 7" xfId="25849"/>
    <cellStyle name="Обычный 3 2 2 11 3 2 8" xfId="25850"/>
    <cellStyle name="Обычный 3 2 2 11 3 3" xfId="25851"/>
    <cellStyle name="Обычный 3 2 2 11 3 3 2" xfId="25852"/>
    <cellStyle name="Обычный 3 2 2 11 3 3 3" xfId="25853"/>
    <cellStyle name="Обычный 3 2 2 11 3 3 4" xfId="25854"/>
    <cellStyle name="Обычный 3 2 2 11 3 3 5" xfId="25855"/>
    <cellStyle name="Обычный 3 2 2 11 3 3 6" xfId="25856"/>
    <cellStyle name="Обычный 3 2 2 11 3 3 7" xfId="25857"/>
    <cellStyle name="Обычный 3 2 2 11 3 3 8" xfId="25858"/>
    <cellStyle name="Обычный 3 2 2 11 3 4" xfId="25859"/>
    <cellStyle name="Обычный 3 2 2 11 3 4 2" xfId="25860"/>
    <cellStyle name="Обычный 3 2 2 11 3 4 3" xfId="25861"/>
    <cellStyle name="Обычный 3 2 2 11 3 4 4" xfId="25862"/>
    <cellStyle name="Обычный 3 2 2 11 3 4 5" xfId="25863"/>
    <cellStyle name="Обычный 3 2 2 11 3 4 6" xfId="25864"/>
    <cellStyle name="Обычный 3 2 2 11 3 4 7" xfId="25865"/>
    <cellStyle name="Обычный 3 2 2 11 3 4 8" xfId="25866"/>
    <cellStyle name="Обычный 3 2 2 11 3 5" xfId="25867"/>
    <cellStyle name="Обычный 3 2 2 11 3 5 2" xfId="25868"/>
    <cellStyle name="Обычный 3 2 2 11 3 5 3" xfId="25869"/>
    <cellStyle name="Обычный 3 2 2 11 3 5 4" xfId="25870"/>
    <cellStyle name="Обычный 3 2 2 11 3 5 5" xfId="25871"/>
    <cellStyle name="Обычный 3 2 2 11 3 5 6" xfId="25872"/>
    <cellStyle name="Обычный 3 2 2 11 3 5 7" xfId="25873"/>
    <cellStyle name="Обычный 3 2 2 11 3 5 8" xfId="25874"/>
    <cellStyle name="Обычный 3 2 2 11 3 6" xfId="25875"/>
    <cellStyle name="Обычный 3 2 2 11 3 6 2" xfId="25876"/>
    <cellStyle name="Обычный 3 2 2 11 3 6 3" xfId="25877"/>
    <cellStyle name="Обычный 3 2 2 11 3 6 4" xfId="25878"/>
    <cellStyle name="Обычный 3 2 2 11 3 6 5" xfId="25879"/>
    <cellStyle name="Обычный 3 2 2 11 3 6 6" xfId="25880"/>
    <cellStyle name="Обычный 3 2 2 11 3 6 7" xfId="25881"/>
    <cellStyle name="Обычный 3 2 2 11 3 6 8" xfId="25882"/>
    <cellStyle name="Обычный 3 2 2 11 3 7" xfId="25883"/>
    <cellStyle name="Обычный 3 2 2 11 3 7 2" xfId="25884"/>
    <cellStyle name="Обычный 3 2 2 11 3 7 3" xfId="25885"/>
    <cellStyle name="Обычный 3 2 2 11 3 7 4" xfId="25886"/>
    <cellStyle name="Обычный 3 2 2 11 3 7 5" xfId="25887"/>
    <cellStyle name="Обычный 3 2 2 11 3 7 6" xfId="25888"/>
    <cellStyle name="Обычный 3 2 2 11 3 7 7" xfId="25889"/>
    <cellStyle name="Обычный 3 2 2 11 3 7 8" xfId="25890"/>
    <cellStyle name="Обычный 3 2 2 11 3 8" xfId="25891"/>
    <cellStyle name="Обычный 3 2 2 11 3 8 2" xfId="25892"/>
    <cellStyle name="Обычный 3 2 2 11 3 8 3" xfId="25893"/>
    <cellStyle name="Обычный 3 2 2 11 3 8 4" xfId="25894"/>
    <cellStyle name="Обычный 3 2 2 11 3 8 5" xfId="25895"/>
    <cellStyle name="Обычный 3 2 2 11 3 8 6" xfId="25896"/>
    <cellStyle name="Обычный 3 2 2 11 3 8 7" xfId="25897"/>
    <cellStyle name="Обычный 3 2 2 11 3 8 8" xfId="25898"/>
    <cellStyle name="Обычный 3 2 2 11 3 9" xfId="25899"/>
    <cellStyle name="Обычный 3 2 2 11 4" xfId="25900"/>
    <cellStyle name="Обычный 3 2 2 11 4 2" xfId="25901"/>
    <cellStyle name="Обычный 3 2 2 11 4 3" xfId="25902"/>
    <cellStyle name="Обычный 3 2 2 11 4 4" xfId="25903"/>
    <cellStyle name="Обычный 3 2 2 11 4 5" xfId="25904"/>
    <cellStyle name="Обычный 3 2 2 11 4 6" xfId="25905"/>
    <cellStyle name="Обычный 3 2 2 11 4 7" xfId="25906"/>
    <cellStyle name="Обычный 3 2 2 11 4 8" xfId="25907"/>
    <cellStyle name="Обычный 3 2 2 11 5" xfId="25908"/>
    <cellStyle name="Обычный 3 2 2 11 5 2" xfId="25909"/>
    <cellStyle name="Обычный 3 2 2 11 5 3" xfId="25910"/>
    <cellStyle name="Обычный 3 2 2 11 5 4" xfId="25911"/>
    <cellStyle name="Обычный 3 2 2 11 5 5" xfId="25912"/>
    <cellStyle name="Обычный 3 2 2 11 5 6" xfId="25913"/>
    <cellStyle name="Обычный 3 2 2 11 5 7" xfId="25914"/>
    <cellStyle name="Обычный 3 2 2 11 5 8" xfId="25915"/>
    <cellStyle name="Обычный 3 2 2 11 6" xfId="25916"/>
    <cellStyle name="Обычный 3 2 2 11 6 2" xfId="25917"/>
    <cellStyle name="Обычный 3 2 2 11 6 3" xfId="25918"/>
    <cellStyle name="Обычный 3 2 2 11 6 4" xfId="25919"/>
    <cellStyle name="Обычный 3 2 2 11 6 5" xfId="25920"/>
    <cellStyle name="Обычный 3 2 2 11 6 6" xfId="25921"/>
    <cellStyle name="Обычный 3 2 2 11 6 7" xfId="25922"/>
    <cellStyle name="Обычный 3 2 2 11 6 8" xfId="25923"/>
    <cellStyle name="Обычный 3 2 2 11 7" xfId="25924"/>
    <cellStyle name="Обычный 3 2 2 11 7 2" xfId="25925"/>
    <cellStyle name="Обычный 3 2 2 11 7 3" xfId="25926"/>
    <cellStyle name="Обычный 3 2 2 11 7 4" xfId="25927"/>
    <cellStyle name="Обычный 3 2 2 11 7 5" xfId="25928"/>
    <cellStyle name="Обычный 3 2 2 11 7 6" xfId="25929"/>
    <cellStyle name="Обычный 3 2 2 11 7 7" xfId="25930"/>
    <cellStyle name="Обычный 3 2 2 11 7 8" xfId="25931"/>
    <cellStyle name="Обычный 3 2 2 11 8" xfId="25932"/>
    <cellStyle name="Обычный 3 2 2 11 8 2" xfId="25933"/>
    <cellStyle name="Обычный 3 2 2 11 8 3" xfId="25934"/>
    <cellStyle name="Обычный 3 2 2 11 8 4" xfId="25935"/>
    <cellStyle name="Обычный 3 2 2 11 8 5" xfId="25936"/>
    <cellStyle name="Обычный 3 2 2 11 8 6" xfId="25937"/>
    <cellStyle name="Обычный 3 2 2 11 8 7" xfId="25938"/>
    <cellStyle name="Обычный 3 2 2 11 8 8" xfId="25939"/>
    <cellStyle name="Обычный 3 2 2 11 9" xfId="25940"/>
    <cellStyle name="Обычный 3 2 2 11 9 2" xfId="25941"/>
    <cellStyle name="Обычный 3 2 2 11 9 3" xfId="25942"/>
    <cellStyle name="Обычный 3 2 2 11 9 4" xfId="25943"/>
    <cellStyle name="Обычный 3 2 2 11 9 5" xfId="25944"/>
    <cellStyle name="Обычный 3 2 2 11 9 6" xfId="25945"/>
    <cellStyle name="Обычный 3 2 2 11 9 7" xfId="25946"/>
    <cellStyle name="Обычный 3 2 2 11 9 8" xfId="25947"/>
    <cellStyle name="Обычный 3 2 2 12" xfId="25948"/>
    <cellStyle name="Обычный 3 2 2 12 10" xfId="25949"/>
    <cellStyle name="Обычный 3 2 2 12 11" xfId="25950"/>
    <cellStyle name="Обычный 3 2 2 12 12" xfId="25951"/>
    <cellStyle name="Обычный 3 2 2 12 13" xfId="25952"/>
    <cellStyle name="Обычный 3 2 2 12 14" xfId="25953"/>
    <cellStyle name="Обычный 3 2 2 12 15" xfId="25954"/>
    <cellStyle name="Обычный 3 2 2 12 16" xfId="25955"/>
    <cellStyle name="Обычный 3 2 2 12 17" xfId="25956"/>
    <cellStyle name="Обычный 3 2 2 12 18" xfId="25957"/>
    <cellStyle name="Обычный 3 2 2 12 2" xfId="25958"/>
    <cellStyle name="Обычный 3 2 2 12 2 2" xfId="25959"/>
    <cellStyle name="Обычный 3 2 2 12 2 3" xfId="25960"/>
    <cellStyle name="Обычный 3 2 2 12 2 4" xfId="25961"/>
    <cellStyle name="Обычный 3 2 2 12 2 5" xfId="25962"/>
    <cellStyle name="Обычный 3 2 2 12 2 6" xfId="25963"/>
    <cellStyle name="Обычный 3 2 2 12 2 7" xfId="25964"/>
    <cellStyle name="Обычный 3 2 2 12 2 8" xfId="25965"/>
    <cellStyle name="Обычный 3 2 2 12 3" xfId="25966"/>
    <cellStyle name="Обычный 3 2 2 12 3 2" xfId="25967"/>
    <cellStyle name="Обычный 3 2 2 12 3 3" xfId="25968"/>
    <cellStyle name="Обычный 3 2 2 12 3 4" xfId="25969"/>
    <cellStyle name="Обычный 3 2 2 12 3 5" xfId="25970"/>
    <cellStyle name="Обычный 3 2 2 12 3 6" xfId="25971"/>
    <cellStyle name="Обычный 3 2 2 12 3 7" xfId="25972"/>
    <cellStyle name="Обычный 3 2 2 12 3 8" xfId="25973"/>
    <cellStyle name="Обычный 3 2 2 12 4" xfId="25974"/>
    <cellStyle name="Обычный 3 2 2 12 4 2" xfId="25975"/>
    <cellStyle name="Обычный 3 2 2 12 4 3" xfId="25976"/>
    <cellStyle name="Обычный 3 2 2 12 4 4" xfId="25977"/>
    <cellStyle name="Обычный 3 2 2 12 4 5" xfId="25978"/>
    <cellStyle name="Обычный 3 2 2 12 4 6" xfId="25979"/>
    <cellStyle name="Обычный 3 2 2 12 4 7" xfId="25980"/>
    <cellStyle name="Обычный 3 2 2 12 4 8" xfId="25981"/>
    <cellStyle name="Обычный 3 2 2 12 5" xfId="25982"/>
    <cellStyle name="Обычный 3 2 2 12 5 2" xfId="25983"/>
    <cellStyle name="Обычный 3 2 2 12 5 3" xfId="25984"/>
    <cellStyle name="Обычный 3 2 2 12 5 4" xfId="25985"/>
    <cellStyle name="Обычный 3 2 2 12 5 5" xfId="25986"/>
    <cellStyle name="Обычный 3 2 2 12 5 6" xfId="25987"/>
    <cellStyle name="Обычный 3 2 2 12 5 7" xfId="25988"/>
    <cellStyle name="Обычный 3 2 2 12 5 8" xfId="25989"/>
    <cellStyle name="Обычный 3 2 2 12 6" xfId="25990"/>
    <cellStyle name="Обычный 3 2 2 12 6 2" xfId="25991"/>
    <cellStyle name="Обычный 3 2 2 12 6 3" xfId="25992"/>
    <cellStyle name="Обычный 3 2 2 12 6 4" xfId="25993"/>
    <cellStyle name="Обычный 3 2 2 12 6 5" xfId="25994"/>
    <cellStyle name="Обычный 3 2 2 12 6 6" xfId="25995"/>
    <cellStyle name="Обычный 3 2 2 12 6 7" xfId="25996"/>
    <cellStyle name="Обычный 3 2 2 12 6 8" xfId="25997"/>
    <cellStyle name="Обычный 3 2 2 12 7" xfId="25998"/>
    <cellStyle name="Обычный 3 2 2 12 7 2" xfId="25999"/>
    <cellStyle name="Обычный 3 2 2 12 7 3" xfId="26000"/>
    <cellStyle name="Обычный 3 2 2 12 7 4" xfId="26001"/>
    <cellStyle name="Обычный 3 2 2 12 7 5" xfId="26002"/>
    <cellStyle name="Обычный 3 2 2 12 7 6" xfId="26003"/>
    <cellStyle name="Обычный 3 2 2 12 7 7" xfId="26004"/>
    <cellStyle name="Обычный 3 2 2 12 7 8" xfId="26005"/>
    <cellStyle name="Обычный 3 2 2 12 8" xfId="26006"/>
    <cellStyle name="Обычный 3 2 2 12 8 2" xfId="26007"/>
    <cellStyle name="Обычный 3 2 2 12 8 3" xfId="26008"/>
    <cellStyle name="Обычный 3 2 2 12 8 4" xfId="26009"/>
    <cellStyle name="Обычный 3 2 2 12 8 5" xfId="26010"/>
    <cellStyle name="Обычный 3 2 2 12 8 6" xfId="26011"/>
    <cellStyle name="Обычный 3 2 2 12 8 7" xfId="26012"/>
    <cellStyle name="Обычный 3 2 2 12 8 8" xfId="26013"/>
    <cellStyle name="Обычный 3 2 2 12 9" xfId="26014"/>
    <cellStyle name="Обычный 3 2 2 13" xfId="26015"/>
    <cellStyle name="Обычный 3 2 2 13 10" xfId="26016"/>
    <cellStyle name="Обычный 3 2 2 13 11" xfId="26017"/>
    <cellStyle name="Обычный 3 2 2 13 12" xfId="26018"/>
    <cellStyle name="Обычный 3 2 2 13 13" xfId="26019"/>
    <cellStyle name="Обычный 3 2 2 13 14" xfId="26020"/>
    <cellStyle name="Обычный 3 2 2 13 15" xfId="26021"/>
    <cellStyle name="Обычный 3 2 2 13 16" xfId="26022"/>
    <cellStyle name="Обычный 3 2 2 13 17" xfId="26023"/>
    <cellStyle name="Обычный 3 2 2 13 18" xfId="26024"/>
    <cellStyle name="Обычный 3 2 2 13 2" xfId="26025"/>
    <cellStyle name="Обычный 3 2 2 13 2 2" xfId="26026"/>
    <cellStyle name="Обычный 3 2 2 13 2 3" xfId="26027"/>
    <cellStyle name="Обычный 3 2 2 13 2 4" xfId="26028"/>
    <cellStyle name="Обычный 3 2 2 13 2 5" xfId="26029"/>
    <cellStyle name="Обычный 3 2 2 13 2 6" xfId="26030"/>
    <cellStyle name="Обычный 3 2 2 13 2 7" xfId="26031"/>
    <cellStyle name="Обычный 3 2 2 13 2 8" xfId="26032"/>
    <cellStyle name="Обычный 3 2 2 13 3" xfId="26033"/>
    <cellStyle name="Обычный 3 2 2 13 3 2" xfId="26034"/>
    <cellStyle name="Обычный 3 2 2 13 3 3" xfId="26035"/>
    <cellStyle name="Обычный 3 2 2 13 3 4" xfId="26036"/>
    <cellStyle name="Обычный 3 2 2 13 3 5" xfId="26037"/>
    <cellStyle name="Обычный 3 2 2 13 3 6" xfId="26038"/>
    <cellStyle name="Обычный 3 2 2 13 3 7" xfId="26039"/>
    <cellStyle name="Обычный 3 2 2 13 3 8" xfId="26040"/>
    <cellStyle name="Обычный 3 2 2 13 4" xfId="26041"/>
    <cellStyle name="Обычный 3 2 2 13 4 2" xfId="26042"/>
    <cellStyle name="Обычный 3 2 2 13 4 3" xfId="26043"/>
    <cellStyle name="Обычный 3 2 2 13 4 4" xfId="26044"/>
    <cellStyle name="Обычный 3 2 2 13 4 5" xfId="26045"/>
    <cellStyle name="Обычный 3 2 2 13 4 6" xfId="26046"/>
    <cellStyle name="Обычный 3 2 2 13 4 7" xfId="26047"/>
    <cellStyle name="Обычный 3 2 2 13 4 8" xfId="26048"/>
    <cellStyle name="Обычный 3 2 2 13 5" xfId="26049"/>
    <cellStyle name="Обычный 3 2 2 13 5 2" xfId="26050"/>
    <cellStyle name="Обычный 3 2 2 13 5 3" xfId="26051"/>
    <cellStyle name="Обычный 3 2 2 13 5 4" xfId="26052"/>
    <cellStyle name="Обычный 3 2 2 13 5 5" xfId="26053"/>
    <cellStyle name="Обычный 3 2 2 13 5 6" xfId="26054"/>
    <cellStyle name="Обычный 3 2 2 13 5 7" xfId="26055"/>
    <cellStyle name="Обычный 3 2 2 13 5 8" xfId="26056"/>
    <cellStyle name="Обычный 3 2 2 13 6" xfId="26057"/>
    <cellStyle name="Обычный 3 2 2 13 6 2" xfId="26058"/>
    <cellStyle name="Обычный 3 2 2 13 6 3" xfId="26059"/>
    <cellStyle name="Обычный 3 2 2 13 6 4" xfId="26060"/>
    <cellStyle name="Обычный 3 2 2 13 6 5" xfId="26061"/>
    <cellStyle name="Обычный 3 2 2 13 6 6" xfId="26062"/>
    <cellStyle name="Обычный 3 2 2 13 6 7" xfId="26063"/>
    <cellStyle name="Обычный 3 2 2 13 6 8" xfId="26064"/>
    <cellStyle name="Обычный 3 2 2 13 7" xfId="26065"/>
    <cellStyle name="Обычный 3 2 2 13 7 2" xfId="26066"/>
    <cellStyle name="Обычный 3 2 2 13 7 3" xfId="26067"/>
    <cellStyle name="Обычный 3 2 2 13 7 4" xfId="26068"/>
    <cellStyle name="Обычный 3 2 2 13 7 5" xfId="26069"/>
    <cellStyle name="Обычный 3 2 2 13 7 6" xfId="26070"/>
    <cellStyle name="Обычный 3 2 2 13 7 7" xfId="26071"/>
    <cellStyle name="Обычный 3 2 2 13 7 8" xfId="26072"/>
    <cellStyle name="Обычный 3 2 2 13 8" xfId="26073"/>
    <cellStyle name="Обычный 3 2 2 13 8 2" xfId="26074"/>
    <cellStyle name="Обычный 3 2 2 13 8 3" xfId="26075"/>
    <cellStyle name="Обычный 3 2 2 13 8 4" xfId="26076"/>
    <cellStyle name="Обычный 3 2 2 13 8 5" xfId="26077"/>
    <cellStyle name="Обычный 3 2 2 13 8 6" xfId="26078"/>
    <cellStyle name="Обычный 3 2 2 13 8 7" xfId="26079"/>
    <cellStyle name="Обычный 3 2 2 13 8 8" xfId="26080"/>
    <cellStyle name="Обычный 3 2 2 13 9" xfId="26081"/>
    <cellStyle name="Обычный 3 2 2 14" xfId="26082"/>
    <cellStyle name="Обычный 3 2 2 14 2" xfId="26083"/>
    <cellStyle name="Обычный 3 2 2 14 3" xfId="26084"/>
    <cellStyle name="Обычный 3 2 2 14 4" xfId="26085"/>
    <cellStyle name="Обычный 3 2 2 14 5" xfId="26086"/>
    <cellStyle name="Обычный 3 2 2 14 6" xfId="26087"/>
    <cellStyle name="Обычный 3 2 2 14 7" xfId="26088"/>
    <cellStyle name="Обычный 3 2 2 14 8" xfId="26089"/>
    <cellStyle name="Обычный 3 2 2 15" xfId="26090"/>
    <cellStyle name="Обычный 3 2 2 15 2" xfId="26091"/>
    <cellStyle name="Обычный 3 2 2 15 3" xfId="26092"/>
    <cellStyle name="Обычный 3 2 2 15 4" xfId="26093"/>
    <cellStyle name="Обычный 3 2 2 15 5" xfId="26094"/>
    <cellStyle name="Обычный 3 2 2 15 6" xfId="26095"/>
    <cellStyle name="Обычный 3 2 2 15 7" xfId="26096"/>
    <cellStyle name="Обычный 3 2 2 15 8" xfId="26097"/>
    <cellStyle name="Обычный 3 2 2 16" xfId="26098"/>
    <cellStyle name="Обычный 3 2 2 16 2" xfId="26099"/>
    <cellStyle name="Обычный 3 2 2 16 3" xfId="26100"/>
    <cellStyle name="Обычный 3 2 2 16 4" xfId="26101"/>
    <cellStyle name="Обычный 3 2 2 16 5" xfId="26102"/>
    <cellStyle name="Обычный 3 2 2 16 6" xfId="26103"/>
    <cellStyle name="Обычный 3 2 2 16 7" xfId="26104"/>
    <cellStyle name="Обычный 3 2 2 16 8" xfId="26105"/>
    <cellStyle name="Обычный 3 2 2 17" xfId="26106"/>
    <cellStyle name="Обычный 3 2 2 17 2" xfId="26107"/>
    <cellStyle name="Обычный 3 2 2 17 3" xfId="26108"/>
    <cellStyle name="Обычный 3 2 2 17 4" xfId="26109"/>
    <cellStyle name="Обычный 3 2 2 17 5" xfId="26110"/>
    <cellStyle name="Обычный 3 2 2 17 6" xfId="26111"/>
    <cellStyle name="Обычный 3 2 2 17 7" xfId="26112"/>
    <cellStyle name="Обычный 3 2 2 17 8" xfId="26113"/>
    <cellStyle name="Обычный 3 2 2 18" xfId="26114"/>
    <cellStyle name="Обычный 3 2 2 18 2" xfId="26115"/>
    <cellStyle name="Обычный 3 2 2 18 3" xfId="26116"/>
    <cellStyle name="Обычный 3 2 2 18 4" xfId="26117"/>
    <cellStyle name="Обычный 3 2 2 18 5" xfId="26118"/>
    <cellStyle name="Обычный 3 2 2 18 6" xfId="26119"/>
    <cellStyle name="Обычный 3 2 2 18 7" xfId="26120"/>
    <cellStyle name="Обычный 3 2 2 18 8" xfId="26121"/>
    <cellStyle name="Обычный 3 2 2 19" xfId="26122"/>
    <cellStyle name="Обычный 3 2 2 19 2" xfId="26123"/>
    <cellStyle name="Обычный 3 2 2 19 3" xfId="26124"/>
    <cellStyle name="Обычный 3 2 2 19 4" xfId="26125"/>
    <cellStyle name="Обычный 3 2 2 19 5" xfId="26126"/>
    <cellStyle name="Обычный 3 2 2 19 6" xfId="26127"/>
    <cellStyle name="Обычный 3 2 2 19 7" xfId="26128"/>
    <cellStyle name="Обычный 3 2 2 19 8" xfId="26129"/>
    <cellStyle name="Обычный 3 2 2 2" xfId="26130"/>
    <cellStyle name="Обычный 3 2 2 2 10" xfId="26131"/>
    <cellStyle name="Обычный 3 2 2 2 10 2" xfId="26132"/>
    <cellStyle name="Обычный 3 2 2 2 10 3" xfId="26133"/>
    <cellStyle name="Обычный 3 2 2 2 10 4" xfId="26134"/>
    <cellStyle name="Обычный 3 2 2 2 10 5" xfId="26135"/>
    <cellStyle name="Обычный 3 2 2 2 10 6" xfId="26136"/>
    <cellStyle name="Обычный 3 2 2 2 10 7" xfId="26137"/>
    <cellStyle name="Обычный 3 2 2 2 10 8" xfId="26138"/>
    <cellStyle name="Обычный 3 2 2 2 11" xfId="26139"/>
    <cellStyle name="Обычный 3 2 2 2 11 2" xfId="26140"/>
    <cellStyle name="Обычный 3 2 2 2 11 3" xfId="26141"/>
    <cellStyle name="Обычный 3 2 2 2 11 4" xfId="26142"/>
    <cellStyle name="Обычный 3 2 2 2 11 5" xfId="26143"/>
    <cellStyle name="Обычный 3 2 2 2 11 6" xfId="26144"/>
    <cellStyle name="Обычный 3 2 2 2 11 7" xfId="26145"/>
    <cellStyle name="Обычный 3 2 2 2 11 8" xfId="26146"/>
    <cellStyle name="Обычный 3 2 2 2 12" xfId="26147"/>
    <cellStyle name="Обычный 3 2 2 2 12 2" xfId="26148"/>
    <cellStyle name="Обычный 3 2 2 2 12 3" xfId="26149"/>
    <cellStyle name="Обычный 3 2 2 2 12 4" xfId="26150"/>
    <cellStyle name="Обычный 3 2 2 2 12 5" xfId="26151"/>
    <cellStyle name="Обычный 3 2 2 2 12 6" xfId="26152"/>
    <cellStyle name="Обычный 3 2 2 2 12 7" xfId="26153"/>
    <cellStyle name="Обычный 3 2 2 2 12 8" xfId="26154"/>
    <cellStyle name="Обычный 3 2 2 2 13" xfId="26155"/>
    <cellStyle name="Обычный 3 2 2 2 13 2" xfId="26156"/>
    <cellStyle name="Обычный 3 2 2 2 13 3" xfId="26157"/>
    <cellStyle name="Обычный 3 2 2 2 13 4" xfId="26158"/>
    <cellStyle name="Обычный 3 2 2 2 13 5" xfId="26159"/>
    <cellStyle name="Обычный 3 2 2 2 13 6" xfId="26160"/>
    <cellStyle name="Обычный 3 2 2 2 13 7" xfId="26161"/>
    <cellStyle name="Обычный 3 2 2 2 13 8" xfId="26162"/>
    <cellStyle name="Обычный 3 2 2 2 14" xfId="26163"/>
    <cellStyle name="Обычный 3 2 2 2 14 2" xfId="26164"/>
    <cellStyle name="Обычный 3 2 2 2 14 3" xfId="26165"/>
    <cellStyle name="Обычный 3 2 2 2 14 4" xfId="26166"/>
    <cellStyle name="Обычный 3 2 2 2 14 5" xfId="26167"/>
    <cellStyle name="Обычный 3 2 2 2 14 6" xfId="26168"/>
    <cellStyle name="Обычный 3 2 2 2 14 7" xfId="26169"/>
    <cellStyle name="Обычный 3 2 2 2 14 8" xfId="26170"/>
    <cellStyle name="Обычный 3 2 2 2 15" xfId="26171"/>
    <cellStyle name="Обычный 3 2 2 2 16" xfId="26172"/>
    <cellStyle name="Обычный 3 2 2 2 17" xfId="26173"/>
    <cellStyle name="Обычный 3 2 2 2 18" xfId="26174"/>
    <cellStyle name="Обычный 3 2 2 2 19" xfId="26175"/>
    <cellStyle name="Обычный 3 2 2 2 2" xfId="26176"/>
    <cellStyle name="Обычный 3 2 2 2 2 10" xfId="26177"/>
    <cellStyle name="Обычный 3 2 2 2 2 10 2" xfId="26178"/>
    <cellStyle name="Обычный 3 2 2 2 2 10 3" xfId="26179"/>
    <cellStyle name="Обычный 3 2 2 2 2 10 4" xfId="26180"/>
    <cellStyle name="Обычный 3 2 2 2 2 10 5" xfId="26181"/>
    <cellStyle name="Обычный 3 2 2 2 2 10 6" xfId="26182"/>
    <cellStyle name="Обычный 3 2 2 2 2 10 7" xfId="26183"/>
    <cellStyle name="Обычный 3 2 2 2 2 10 8" xfId="26184"/>
    <cellStyle name="Обычный 3 2 2 2 2 11" xfId="26185"/>
    <cellStyle name="Обычный 3 2 2 2 2 11 2" xfId="26186"/>
    <cellStyle name="Обычный 3 2 2 2 2 11 3" xfId="26187"/>
    <cellStyle name="Обычный 3 2 2 2 2 11 4" xfId="26188"/>
    <cellStyle name="Обычный 3 2 2 2 2 11 5" xfId="26189"/>
    <cellStyle name="Обычный 3 2 2 2 2 11 6" xfId="26190"/>
    <cellStyle name="Обычный 3 2 2 2 2 11 7" xfId="26191"/>
    <cellStyle name="Обычный 3 2 2 2 2 11 8" xfId="26192"/>
    <cellStyle name="Обычный 3 2 2 2 2 12" xfId="26193"/>
    <cellStyle name="Обычный 3 2 2 2 2 12 2" xfId="26194"/>
    <cellStyle name="Обычный 3 2 2 2 2 12 3" xfId="26195"/>
    <cellStyle name="Обычный 3 2 2 2 2 12 4" xfId="26196"/>
    <cellStyle name="Обычный 3 2 2 2 2 12 5" xfId="26197"/>
    <cellStyle name="Обычный 3 2 2 2 2 12 6" xfId="26198"/>
    <cellStyle name="Обычный 3 2 2 2 2 12 7" xfId="26199"/>
    <cellStyle name="Обычный 3 2 2 2 2 12 8" xfId="26200"/>
    <cellStyle name="Обычный 3 2 2 2 2 13" xfId="26201"/>
    <cellStyle name="Обычный 3 2 2 2 2 14" xfId="26202"/>
    <cellStyle name="Обычный 3 2 2 2 2 15" xfId="26203"/>
    <cellStyle name="Обычный 3 2 2 2 2 16" xfId="26204"/>
    <cellStyle name="Обычный 3 2 2 2 2 17" xfId="26205"/>
    <cellStyle name="Обычный 3 2 2 2 2 18" xfId="26206"/>
    <cellStyle name="Обычный 3 2 2 2 2 19" xfId="26207"/>
    <cellStyle name="Обычный 3 2 2 2 2 2" xfId="26208"/>
    <cellStyle name="Обычный 3 2 2 2 2 2 10" xfId="26209"/>
    <cellStyle name="Обычный 3 2 2 2 2 2 10 2" xfId="26210"/>
    <cellStyle name="Обычный 3 2 2 2 2 2 10 3" xfId="26211"/>
    <cellStyle name="Обычный 3 2 2 2 2 2 10 4" xfId="26212"/>
    <cellStyle name="Обычный 3 2 2 2 2 2 10 5" xfId="26213"/>
    <cellStyle name="Обычный 3 2 2 2 2 2 10 6" xfId="26214"/>
    <cellStyle name="Обычный 3 2 2 2 2 2 10 7" xfId="26215"/>
    <cellStyle name="Обычный 3 2 2 2 2 2 10 8" xfId="26216"/>
    <cellStyle name="Обычный 3 2 2 2 2 2 11" xfId="26217"/>
    <cellStyle name="Обычный 3 2 2 2 2 2 11 2" xfId="26218"/>
    <cellStyle name="Обычный 3 2 2 2 2 2 11 3" xfId="26219"/>
    <cellStyle name="Обычный 3 2 2 2 2 2 11 4" xfId="26220"/>
    <cellStyle name="Обычный 3 2 2 2 2 2 11 5" xfId="26221"/>
    <cellStyle name="Обычный 3 2 2 2 2 2 11 6" xfId="26222"/>
    <cellStyle name="Обычный 3 2 2 2 2 2 11 7" xfId="26223"/>
    <cellStyle name="Обычный 3 2 2 2 2 2 11 8" xfId="26224"/>
    <cellStyle name="Обычный 3 2 2 2 2 2 12" xfId="26225"/>
    <cellStyle name="Обычный 3 2 2 2 2 2 13" xfId="26226"/>
    <cellStyle name="Обычный 3 2 2 2 2 2 14" xfId="26227"/>
    <cellStyle name="Обычный 3 2 2 2 2 2 15" xfId="26228"/>
    <cellStyle name="Обычный 3 2 2 2 2 2 16" xfId="26229"/>
    <cellStyle name="Обычный 3 2 2 2 2 2 17" xfId="26230"/>
    <cellStyle name="Обычный 3 2 2 2 2 2 18" xfId="26231"/>
    <cellStyle name="Обычный 3 2 2 2 2 2 19" xfId="26232"/>
    <cellStyle name="Обычный 3 2 2 2 2 2 2" xfId="26233"/>
    <cellStyle name="Обычный 3 2 2 2 2 2 2 10" xfId="26234"/>
    <cellStyle name="Обычный 3 2 2 2 2 2 2 10 2" xfId="26235"/>
    <cellStyle name="Обычный 3 2 2 2 2 2 2 10 3" xfId="26236"/>
    <cellStyle name="Обычный 3 2 2 2 2 2 2 10 4" xfId="26237"/>
    <cellStyle name="Обычный 3 2 2 2 2 2 2 10 5" xfId="26238"/>
    <cellStyle name="Обычный 3 2 2 2 2 2 2 10 6" xfId="26239"/>
    <cellStyle name="Обычный 3 2 2 2 2 2 2 10 7" xfId="26240"/>
    <cellStyle name="Обычный 3 2 2 2 2 2 2 10 8" xfId="26241"/>
    <cellStyle name="Обычный 3 2 2 2 2 2 2 11" xfId="26242"/>
    <cellStyle name="Обычный 3 2 2 2 2 2 2 12" xfId="26243"/>
    <cellStyle name="Обычный 3 2 2 2 2 2 2 13" xfId="26244"/>
    <cellStyle name="Обычный 3 2 2 2 2 2 2 14" xfId="26245"/>
    <cellStyle name="Обычный 3 2 2 2 2 2 2 15" xfId="26246"/>
    <cellStyle name="Обычный 3 2 2 2 2 2 2 16" xfId="26247"/>
    <cellStyle name="Обычный 3 2 2 2 2 2 2 17" xfId="26248"/>
    <cellStyle name="Обычный 3 2 2 2 2 2 2 18" xfId="26249"/>
    <cellStyle name="Обычный 3 2 2 2 2 2 2 19" xfId="26250"/>
    <cellStyle name="Обычный 3 2 2 2 2 2 2 2" xfId="26251"/>
    <cellStyle name="Обычный 3 2 2 2 2 2 2 2 10" xfId="26252"/>
    <cellStyle name="Обычный 3 2 2 2 2 2 2 2 11" xfId="26253"/>
    <cellStyle name="Обычный 3 2 2 2 2 2 2 2 12" xfId="26254"/>
    <cellStyle name="Обычный 3 2 2 2 2 2 2 2 13" xfId="26255"/>
    <cellStyle name="Обычный 3 2 2 2 2 2 2 2 14" xfId="26256"/>
    <cellStyle name="Обычный 3 2 2 2 2 2 2 2 15" xfId="26257"/>
    <cellStyle name="Обычный 3 2 2 2 2 2 2 2 16" xfId="26258"/>
    <cellStyle name="Обычный 3 2 2 2 2 2 2 2 17" xfId="26259"/>
    <cellStyle name="Обычный 3 2 2 2 2 2 2 2 18" xfId="26260"/>
    <cellStyle name="Обычный 3 2 2 2 2 2 2 2 2" xfId="26261"/>
    <cellStyle name="Обычный 3 2 2 2 2 2 2 2 2 2" xfId="26262"/>
    <cellStyle name="Обычный 3 2 2 2 2 2 2 2 2 3" xfId="26263"/>
    <cellStyle name="Обычный 3 2 2 2 2 2 2 2 2 4" xfId="26264"/>
    <cellStyle name="Обычный 3 2 2 2 2 2 2 2 2 5" xfId="26265"/>
    <cellStyle name="Обычный 3 2 2 2 2 2 2 2 2 6" xfId="26266"/>
    <cellStyle name="Обычный 3 2 2 2 2 2 2 2 2 7" xfId="26267"/>
    <cellStyle name="Обычный 3 2 2 2 2 2 2 2 2 8" xfId="26268"/>
    <cellStyle name="Обычный 3 2 2 2 2 2 2 2 3" xfId="26269"/>
    <cellStyle name="Обычный 3 2 2 2 2 2 2 2 3 2" xfId="26270"/>
    <cellStyle name="Обычный 3 2 2 2 2 2 2 2 3 3" xfId="26271"/>
    <cellStyle name="Обычный 3 2 2 2 2 2 2 2 3 4" xfId="26272"/>
    <cellStyle name="Обычный 3 2 2 2 2 2 2 2 3 5" xfId="26273"/>
    <cellStyle name="Обычный 3 2 2 2 2 2 2 2 3 6" xfId="26274"/>
    <cellStyle name="Обычный 3 2 2 2 2 2 2 2 3 7" xfId="26275"/>
    <cellStyle name="Обычный 3 2 2 2 2 2 2 2 3 8" xfId="26276"/>
    <cellStyle name="Обычный 3 2 2 2 2 2 2 2 4" xfId="26277"/>
    <cellStyle name="Обычный 3 2 2 2 2 2 2 2 4 2" xfId="26278"/>
    <cellStyle name="Обычный 3 2 2 2 2 2 2 2 4 3" xfId="26279"/>
    <cellStyle name="Обычный 3 2 2 2 2 2 2 2 4 4" xfId="26280"/>
    <cellStyle name="Обычный 3 2 2 2 2 2 2 2 4 5" xfId="26281"/>
    <cellStyle name="Обычный 3 2 2 2 2 2 2 2 4 6" xfId="26282"/>
    <cellStyle name="Обычный 3 2 2 2 2 2 2 2 4 7" xfId="26283"/>
    <cellStyle name="Обычный 3 2 2 2 2 2 2 2 4 8" xfId="26284"/>
    <cellStyle name="Обычный 3 2 2 2 2 2 2 2 5" xfId="26285"/>
    <cellStyle name="Обычный 3 2 2 2 2 2 2 2 5 2" xfId="26286"/>
    <cellStyle name="Обычный 3 2 2 2 2 2 2 2 5 3" xfId="26287"/>
    <cellStyle name="Обычный 3 2 2 2 2 2 2 2 5 4" xfId="26288"/>
    <cellStyle name="Обычный 3 2 2 2 2 2 2 2 5 5" xfId="26289"/>
    <cellStyle name="Обычный 3 2 2 2 2 2 2 2 5 6" xfId="26290"/>
    <cellStyle name="Обычный 3 2 2 2 2 2 2 2 5 7" xfId="26291"/>
    <cellStyle name="Обычный 3 2 2 2 2 2 2 2 5 8" xfId="26292"/>
    <cellStyle name="Обычный 3 2 2 2 2 2 2 2 6" xfId="26293"/>
    <cellStyle name="Обычный 3 2 2 2 2 2 2 2 6 2" xfId="26294"/>
    <cellStyle name="Обычный 3 2 2 2 2 2 2 2 6 3" xfId="26295"/>
    <cellStyle name="Обычный 3 2 2 2 2 2 2 2 6 4" xfId="26296"/>
    <cellStyle name="Обычный 3 2 2 2 2 2 2 2 6 5" xfId="26297"/>
    <cellStyle name="Обычный 3 2 2 2 2 2 2 2 6 6" xfId="26298"/>
    <cellStyle name="Обычный 3 2 2 2 2 2 2 2 6 7" xfId="26299"/>
    <cellStyle name="Обычный 3 2 2 2 2 2 2 2 6 8" xfId="26300"/>
    <cellStyle name="Обычный 3 2 2 2 2 2 2 2 7" xfId="26301"/>
    <cellStyle name="Обычный 3 2 2 2 2 2 2 2 7 2" xfId="26302"/>
    <cellStyle name="Обычный 3 2 2 2 2 2 2 2 7 3" xfId="26303"/>
    <cellStyle name="Обычный 3 2 2 2 2 2 2 2 7 4" xfId="26304"/>
    <cellStyle name="Обычный 3 2 2 2 2 2 2 2 7 5" xfId="26305"/>
    <cellStyle name="Обычный 3 2 2 2 2 2 2 2 7 6" xfId="26306"/>
    <cellStyle name="Обычный 3 2 2 2 2 2 2 2 7 7" xfId="26307"/>
    <cellStyle name="Обычный 3 2 2 2 2 2 2 2 7 8" xfId="26308"/>
    <cellStyle name="Обычный 3 2 2 2 2 2 2 2 8" xfId="26309"/>
    <cellStyle name="Обычный 3 2 2 2 2 2 2 2 8 2" xfId="26310"/>
    <cellStyle name="Обычный 3 2 2 2 2 2 2 2 8 3" xfId="26311"/>
    <cellStyle name="Обычный 3 2 2 2 2 2 2 2 8 4" xfId="26312"/>
    <cellStyle name="Обычный 3 2 2 2 2 2 2 2 8 5" xfId="26313"/>
    <cellStyle name="Обычный 3 2 2 2 2 2 2 2 8 6" xfId="26314"/>
    <cellStyle name="Обычный 3 2 2 2 2 2 2 2 8 7" xfId="26315"/>
    <cellStyle name="Обычный 3 2 2 2 2 2 2 2 8 8" xfId="26316"/>
    <cellStyle name="Обычный 3 2 2 2 2 2 2 2 9" xfId="26317"/>
    <cellStyle name="Обычный 3 2 2 2 2 2 2 20" xfId="26318"/>
    <cellStyle name="Обычный 3 2 2 2 2 2 2 21" xfId="26319"/>
    <cellStyle name="Обычный 3 2 2 2 2 2 2 22" xfId="26320"/>
    <cellStyle name="Обычный 3 2 2 2 2 2 2 3" xfId="26321"/>
    <cellStyle name="Обычный 3 2 2 2 2 2 2 3 10" xfId="26322"/>
    <cellStyle name="Обычный 3 2 2 2 2 2 2 3 11" xfId="26323"/>
    <cellStyle name="Обычный 3 2 2 2 2 2 2 3 12" xfId="26324"/>
    <cellStyle name="Обычный 3 2 2 2 2 2 2 3 13" xfId="26325"/>
    <cellStyle name="Обычный 3 2 2 2 2 2 2 3 14" xfId="26326"/>
    <cellStyle name="Обычный 3 2 2 2 2 2 2 3 15" xfId="26327"/>
    <cellStyle name="Обычный 3 2 2 2 2 2 2 3 16" xfId="26328"/>
    <cellStyle name="Обычный 3 2 2 2 2 2 2 3 17" xfId="26329"/>
    <cellStyle name="Обычный 3 2 2 2 2 2 2 3 18" xfId="26330"/>
    <cellStyle name="Обычный 3 2 2 2 2 2 2 3 2" xfId="26331"/>
    <cellStyle name="Обычный 3 2 2 2 2 2 2 3 2 2" xfId="26332"/>
    <cellStyle name="Обычный 3 2 2 2 2 2 2 3 2 3" xfId="26333"/>
    <cellStyle name="Обычный 3 2 2 2 2 2 2 3 2 4" xfId="26334"/>
    <cellStyle name="Обычный 3 2 2 2 2 2 2 3 2 5" xfId="26335"/>
    <cellStyle name="Обычный 3 2 2 2 2 2 2 3 2 6" xfId="26336"/>
    <cellStyle name="Обычный 3 2 2 2 2 2 2 3 2 7" xfId="26337"/>
    <cellStyle name="Обычный 3 2 2 2 2 2 2 3 2 8" xfId="26338"/>
    <cellStyle name="Обычный 3 2 2 2 2 2 2 3 3" xfId="26339"/>
    <cellStyle name="Обычный 3 2 2 2 2 2 2 3 3 2" xfId="26340"/>
    <cellStyle name="Обычный 3 2 2 2 2 2 2 3 3 3" xfId="26341"/>
    <cellStyle name="Обычный 3 2 2 2 2 2 2 3 3 4" xfId="26342"/>
    <cellStyle name="Обычный 3 2 2 2 2 2 2 3 3 5" xfId="26343"/>
    <cellStyle name="Обычный 3 2 2 2 2 2 2 3 3 6" xfId="26344"/>
    <cellStyle name="Обычный 3 2 2 2 2 2 2 3 3 7" xfId="26345"/>
    <cellStyle name="Обычный 3 2 2 2 2 2 2 3 3 8" xfId="26346"/>
    <cellStyle name="Обычный 3 2 2 2 2 2 2 3 4" xfId="26347"/>
    <cellStyle name="Обычный 3 2 2 2 2 2 2 3 4 2" xfId="26348"/>
    <cellStyle name="Обычный 3 2 2 2 2 2 2 3 4 3" xfId="26349"/>
    <cellStyle name="Обычный 3 2 2 2 2 2 2 3 4 4" xfId="26350"/>
    <cellStyle name="Обычный 3 2 2 2 2 2 2 3 4 5" xfId="26351"/>
    <cellStyle name="Обычный 3 2 2 2 2 2 2 3 4 6" xfId="26352"/>
    <cellStyle name="Обычный 3 2 2 2 2 2 2 3 4 7" xfId="26353"/>
    <cellStyle name="Обычный 3 2 2 2 2 2 2 3 4 8" xfId="26354"/>
    <cellStyle name="Обычный 3 2 2 2 2 2 2 3 5" xfId="26355"/>
    <cellStyle name="Обычный 3 2 2 2 2 2 2 3 5 2" xfId="26356"/>
    <cellStyle name="Обычный 3 2 2 2 2 2 2 3 5 3" xfId="26357"/>
    <cellStyle name="Обычный 3 2 2 2 2 2 2 3 5 4" xfId="26358"/>
    <cellStyle name="Обычный 3 2 2 2 2 2 2 3 5 5" xfId="26359"/>
    <cellStyle name="Обычный 3 2 2 2 2 2 2 3 5 6" xfId="26360"/>
    <cellStyle name="Обычный 3 2 2 2 2 2 2 3 5 7" xfId="26361"/>
    <cellStyle name="Обычный 3 2 2 2 2 2 2 3 5 8" xfId="26362"/>
    <cellStyle name="Обычный 3 2 2 2 2 2 2 3 6" xfId="26363"/>
    <cellStyle name="Обычный 3 2 2 2 2 2 2 3 6 2" xfId="26364"/>
    <cellStyle name="Обычный 3 2 2 2 2 2 2 3 6 3" xfId="26365"/>
    <cellStyle name="Обычный 3 2 2 2 2 2 2 3 6 4" xfId="26366"/>
    <cellStyle name="Обычный 3 2 2 2 2 2 2 3 6 5" xfId="26367"/>
    <cellStyle name="Обычный 3 2 2 2 2 2 2 3 6 6" xfId="26368"/>
    <cellStyle name="Обычный 3 2 2 2 2 2 2 3 6 7" xfId="26369"/>
    <cellStyle name="Обычный 3 2 2 2 2 2 2 3 6 8" xfId="26370"/>
    <cellStyle name="Обычный 3 2 2 2 2 2 2 3 7" xfId="26371"/>
    <cellStyle name="Обычный 3 2 2 2 2 2 2 3 7 2" xfId="26372"/>
    <cellStyle name="Обычный 3 2 2 2 2 2 2 3 7 3" xfId="26373"/>
    <cellStyle name="Обычный 3 2 2 2 2 2 2 3 7 4" xfId="26374"/>
    <cellStyle name="Обычный 3 2 2 2 2 2 2 3 7 5" xfId="26375"/>
    <cellStyle name="Обычный 3 2 2 2 2 2 2 3 7 6" xfId="26376"/>
    <cellStyle name="Обычный 3 2 2 2 2 2 2 3 7 7" xfId="26377"/>
    <cellStyle name="Обычный 3 2 2 2 2 2 2 3 7 8" xfId="26378"/>
    <cellStyle name="Обычный 3 2 2 2 2 2 2 3 8" xfId="26379"/>
    <cellStyle name="Обычный 3 2 2 2 2 2 2 3 8 2" xfId="26380"/>
    <cellStyle name="Обычный 3 2 2 2 2 2 2 3 8 3" xfId="26381"/>
    <cellStyle name="Обычный 3 2 2 2 2 2 2 3 8 4" xfId="26382"/>
    <cellStyle name="Обычный 3 2 2 2 2 2 2 3 8 5" xfId="26383"/>
    <cellStyle name="Обычный 3 2 2 2 2 2 2 3 8 6" xfId="26384"/>
    <cellStyle name="Обычный 3 2 2 2 2 2 2 3 8 7" xfId="26385"/>
    <cellStyle name="Обычный 3 2 2 2 2 2 2 3 8 8" xfId="26386"/>
    <cellStyle name="Обычный 3 2 2 2 2 2 2 3 9" xfId="26387"/>
    <cellStyle name="Обычный 3 2 2 2 2 2 2 4" xfId="26388"/>
    <cellStyle name="Обычный 3 2 2 2 2 2 2 4 2" xfId="26389"/>
    <cellStyle name="Обычный 3 2 2 2 2 2 2 4 3" xfId="26390"/>
    <cellStyle name="Обычный 3 2 2 2 2 2 2 4 4" xfId="26391"/>
    <cellStyle name="Обычный 3 2 2 2 2 2 2 4 5" xfId="26392"/>
    <cellStyle name="Обычный 3 2 2 2 2 2 2 4 6" xfId="26393"/>
    <cellStyle name="Обычный 3 2 2 2 2 2 2 4 7" xfId="26394"/>
    <cellStyle name="Обычный 3 2 2 2 2 2 2 4 8" xfId="26395"/>
    <cellStyle name="Обычный 3 2 2 2 2 2 2 5" xfId="26396"/>
    <cellStyle name="Обычный 3 2 2 2 2 2 2 5 2" xfId="26397"/>
    <cellStyle name="Обычный 3 2 2 2 2 2 2 5 3" xfId="26398"/>
    <cellStyle name="Обычный 3 2 2 2 2 2 2 5 4" xfId="26399"/>
    <cellStyle name="Обычный 3 2 2 2 2 2 2 5 5" xfId="26400"/>
    <cellStyle name="Обычный 3 2 2 2 2 2 2 5 6" xfId="26401"/>
    <cellStyle name="Обычный 3 2 2 2 2 2 2 5 7" xfId="26402"/>
    <cellStyle name="Обычный 3 2 2 2 2 2 2 5 8" xfId="26403"/>
    <cellStyle name="Обычный 3 2 2 2 2 2 2 6" xfId="26404"/>
    <cellStyle name="Обычный 3 2 2 2 2 2 2 6 2" xfId="26405"/>
    <cellStyle name="Обычный 3 2 2 2 2 2 2 6 3" xfId="26406"/>
    <cellStyle name="Обычный 3 2 2 2 2 2 2 6 4" xfId="26407"/>
    <cellStyle name="Обычный 3 2 2 2 2 2 2 6 5" xfId="26408"/>
    <cellStyle name="Обычный 3 2 2 2 2 2 2 6 6" xfId="26409"/>
    <cellStyle name="Обычный 3 2 2 2 2 2 2 6 7" xfId="26410"/>
    <cellStyle name="Обычный 3 2 2 2 2 2 2 6 8" xfId="26411"/>
    <cellStyle name="Обычный 3 2 2 2 2 2 2 7" xfId="26412"/>
    <cellStyle name="Обычный 3 2 2 2 2 2 2 7 2" xfId="26413"/>
    <cellStyle name="Обычный 3 2 2 2 2 2 2 7 3" xfId="26414"/>
    <cellStyle name="Обычный 3 2 2 2 2 2 2 7 4" xfId="26415"/>
    <cellStyle name="Обычный 3 2 2 2 2 2 2 7 5" xfId="26416"/>
    <cellStyle name="Обычный 3 2 2 2 2 2 2 7 6" xfId="26417"/>
    <cellStyle name="Обычный 3 2 2 2 2 2 2 7 7" xfId="26418"/>
    <cellStyle name="Обычный 3 2 2 2 2 2 2 7 8" xfId="26419"/>
    <cellStyle name="Обычный 3 2 2 2 2 2 2 8" xfId="26420"/>
    <cellStyle name="Обычный 3 2 2 2 2 2 2 8 2" xfId="26421"/>
    <cellStyle name="Обычный 3 2 2 2 2 2 2 8 3" xfId="26422"/>
    <cellStyle name="Обычный 3 2 2 2 2 2 2 8 4" xfId="26423"/>
    <cellStyle name="Обычный 3 2 2 2 2 2 2 8 5" xfId="26424"/>
    <cellStyle name="Обычный 3 2 2 2 2 2 2 8 6" xfId="26425"/>
    <cellStyle name="Обычный 3 2 2 2 2 2 2 8 7" xfId="26426"/>
    <cellStyle name="Обычный 3 2 2 2 2 2 2 8 8" xfId="26427"/>
    <cellStyle name="Обычный 3 2 2 2 2 2 2 9" xfId="26428"/>
    <cellStyle name="Обычный 3 2 2 2 2 2 2 9 2" xfId="26429"/>
    <cellStyle name="Обычный 3 2 2 2 2 2 2 9 3" xfId="26430"/>
    <cellStyle name="Обычный 3 2 2 2 2 2 2 9 4" xfId="26431"/>
    <cellStyle name="Обычный 3 2 2 2 2 2 2 9 5" xfId="26432"/>
    <cellStyle name="Обычный 3 2 2 2 2 2 2 9 6" xfId="26433"/>
    <cellStyle name="Обычный 3 2 2 2 2 2 2 9 7" xfId="26434"/>
    <cellStyle name="Обычный 3 2 2 2 2 2 2 9 8" xfId="26435"/>
    <cellStyle name="Обычный 3 2 2 2 2 2 20" xfId="26436"/>
    <cellStyle name="Обычный 3 2 2 2 2 2 21" xfId="26437"/>
    <cellStyle name="Обычный 3 2 2 2 2 2 22" xfId="26438"/>
    <cellStyle name="Обычный 3 2 2 2 2 2 23" xfId="26439"/>
    <cellStyle name="Обычный 3 2 2 2 2 2 3" xfId="26440"/>
    <cellStyle name="Обычный 3 2 2 2 2 2 3 10" xfId="26441"/>
    <cellStyle name="Обычный 3 2 2 2 2 2 3 11" xfId="26442"/>
    <cellStyle name="Обычный 3 2 2 2 2 2 3 12" xfId="26443"/>
    <cellStyle name="Обычный 3 2 2 2 2 2 3 13" xfId="26444"/>
    <cellStyle name="Обычный 3 2 2 2 2 2 3 14" xfId="26445"/>
    <cellStyle name="Обычный 3 2 2 2 2 2 3 15" xfId="26446"/>
    <cellStyle name="Обычный 3 2 2 2 2 2 3 16" xfId="26447"/>
    <cellStyle name="Обычный 3 2 2 2 2 2 3 17" xfId="26448"/>
    <cellStyle name="Обычный 3 2 2 2 2 2 3 18" xfId="26449"/>
    <cellStyle name="Обычный 3 2 2 2 2 2 3 2" xfId="26450"/>
    <cellStyle name="Обычный 3 2 2 2 2 2 3 2 2" xfId="26451"/>
    <cellStyle name="Обычный 3 2 2 2 2 2 3 2 3" xfId="26452"/>
    <cellStyle name="Обычный 3 2 2 2 2 2 3 2 4" xfId="26453"/>
    <cellStyle name="Обычный 3 2 2 2 2 2 3 2 5" xfId="26454"/>
    <cellStyle name="Обычный 3 2 2 2 2 2 3 2 6" xfId="26455"/>
    <cellStyle name="Обычный 3 2 2 2 2 2 3 2 7" xfId="26456"/>
    <cellStyle name="Обычный 3 2 2 2 2 2 3 2 8" xfId="26457"/>
    <cellStyle name="Обычный 3 2 2 2 2 2 3 3" xfId="26458"/>
    <cellStyle name="Обычный 3 2 2 2 2 2 3 3 2" xfId="26459"/>
    <cellStyle name="Обычный 3 2 2 2 2 2 3 3 3" xfId="26460"/>
    <cellStyle name="Обычный 3 2 2 2 2 2 3 3 4" xfId="26461"/>
    <cellStyle name="Обычный 3 2 2 2 2 2 3 3 5" xfId="26462"/>
    <cellStyle name="Обычный 3 2 2 2 2 2 3 3 6" xfId="26463"/>
    <cellStyle name="Обычный 3 2 2 2 2 2 3 3 7" xfId="26464"/>
    <cellStyle name="Обычный 3 2 2 2 2 2 3 3 8" xfId="26465"/>
    <cellStyle name="Обычный 3 2 2 2 2 2 3 4" xfId="26466"/>
    <cellStyle name="Обычный 3 2 2 2 2 2 3 4 2" xfId="26467"/>
    <cellStyle name="Обычный 3 2 2 2 2 2 3 4 3" xfId="26468"/>
    <cellStyle name="Обычный 3 2 2 2 2 2 3 4 4" xfId="26469"/>
    <cellStyle name="Обычный 3 2 2 2 2 2 3 4 5" xfId="26470"/>
    <cellStyle name="Обычный 3 2 2 2 2 2 3 4 6" xfId="26471"/>
    <cellStyle name="Обычный 3 2 2 2 2 2 3 4 7" xfId="26472"/>
    <cellStyle name="Обычный 3 2 2 2 2 2 3 4 8" xfId="26473"/>
    <cellStyle name="Обычный 3 2 2 2 2 2 3 5" xfId="26474"/>
    <cellStyle name="Обычный 3 2 2 2 2 2 3 5 2" xfId="26475"/>
    <cellStyle name="Обычный 3 2 2 2 2 2 3 5 3" xfId="26476"/>
    <cellStyle name="Обычный 3 2 2 2 2 2 3 5 4" xfId="26477"/>
    <cellStyle name="Обычный 3 2 2 2 2 2 3 5 5" xfId="26478"/>
    <cellStyle name="Обычный 3 2 2 2 2 2 3 5 6" xfId="26479"/>
    <cellStyle name="Обычный 3 2 2 2 2 2 3 5 7" xfId="26480"/>
    <cellStyle name="Обычный 3 2 2 2 2 2 3 5 8" xfId="26481"/>
    <cellStyle name="Обычный 3 2 2 2 2 2 3 6" xfId="26482"/>
    <cellStyle name="Обычный 3 2 2 2 2 2 3 6 2" xfId="26483"/>
    <cellStyle name="Обычный 3 2 2 2 2 2 3 6 3" xfId="26484"/>
    <cellStyle name="Обычный 3 2 2 2 2 2 3 6 4" xfId="26485"/>
    <cellStyle name="Обычный 3 2 2 2 2 2 3 6 5" xfId="26486"/>
    <cellStyle name="Обычный 3 2 2 2 2 2 3 6 6" xfId="26487"/>
    <cellStyle name="Обычный 3 2 2 2 2 2 3 6 7" xfId="26488"/>
    <cellStyle name="Обычный 3 2 2 2 2 2 3 6 8" xfId="26489"/>
    <cellStyle name="Обычный 3 2 2 2 2 2 3 7" xfId="26490"/>
    <cellStyle name="Обычный 3 2 2 2 2 2 3 7 2" xfId="26491"/>
    <cellStyle name="Обычный 3 2 2 2 2 2 3 7 3" xfId="26492"/>
    <cellStyle name="Обычный 3 2 2 2 2 2 3 7 4" xfId="26493"/>
    <cellStyle name="Обычный 3 2 2 2 2 2 3 7 5" xfId="26494"/>
    <cellStyle name="Обычный 3 2 2 2 2 2 3 7 6" xfId="26495"/>
    <cellStyle name="Обычный 3 2 2 2 2 2 3 7 7" xfId="26496"/>
    <cellStyle name="Обычный 3 2 2 2 2 2 3 7 8" xfId="26497"/>
    <cellStyle name="Обычный 3 2 2 2 2 2 3 8" xfId="26498"/>
    <cellStyle name="Обычный 3 2 2 2 2 2 3 8 2" xfId="26499"/>
    <cellStyle name="Обычный 3 2 2 2 2 2 3 8 3" xfId="26500"/>
    <cellStyle name="Обычный 3 2 2 2 2 2 3 8 4" xfId="26501"/>
    <cellStyle name="Обычный 3 2 2 2 2 2 3 8 5" xfId="26502"/>
    <cellStyle name="Обычный 3 2 2 2 2 2 3 8 6" xfId="26503"/>
    <cellStyle name="Обычный 3 2 2 2 2 2 3 8 7" xfId="26504"/>
    <cellStyle name="Обычный 3 2 2 2 2 2 3 8 8" xfId="26505"/>
    <cellStyle name="Обычный 3 2 2 2 2 2 3 9" xfId="26506"/>
    <cellStyle name="Обычный 3 2 2 2 2 2 4" xfId="26507"/>
    <cellStyle name="Обычный 3 2 2 2 2 2 4 10" xfId="26508"/>
    <cellStyle name="Обычный 3 2 2 2 2 2 4 11" xfId="26509"/>
    <cellStyle name="Обычный 3 2 2 2 2 2 4 12" xfId="26510"/>
    <cellStyle name="Обычный 3 2 2 2 2 2 4 13" xfId="26511"/>
    <cellStyle name="Обычный 3 2 2 2 2 2 4 14" xfId="26512"/>
    <cellStyle name="Обычный 3 2 2 2 2 2 4 15" xfId="26513"/>
    <cellStyle name="Обычный 3 2 2 2 2 2 4 16" xfId="26514"/>
    <cellStyle name="Обычный 3 2 2 2 2 2 4 17" xfId="26515"/>
    <cellStyle name="Обычный 3 2 2 2 2 2 4 18" xfId="26516"/>
    <cellStyle name="Обычный 3 2 2 2 2 2 4 2" xfId="26517"/>
    <cellStyle name="Обычный 3 2 2 2 2 2 4 2 2" xfId="26518"/>
    <cellStyle name="Обычный 3 2 2 2 2 2 4 2 3" xfId="26519"/>
    <cellStyle name="Обычный 3 2 2 2 2 2 4 2 4" xfId="26520"/>
    <cellStyle name="Обычный 3 2 2 2 2 2 4 2 5" xfId="26521"/>
    <cellStyle name="Обычный 3 2 2 2 2 2 4 2 6" xfId="26522"/>
    <cellStyle name="Обычный 3 2 2 2 2 2 4 2 7" xfId="26523"/>
    <cellStyle name="Обычный 3 2 2 2 2 2 4 2 8" xfId="26524"/>
    <cellStyle name="Обычный 3 2 2 2 2 2 4 3" xfId="26525"/>
    <cellStyle name="Обычный 3 2 2 2 2 2 4 3 2" xfId="26526"/>
    <cellStyle name="Обычный 3 2 2 2 2 2 4 3 3" xfId="26527"/>
    <cellStyle name="Обычный 3 2 2 2 2 2 4 3 4" xfId="26528"/>
    <cellStyle name="Обычный 3 2 2 2 2 2 4 3 5" xfId="26529"/>
    <cellStyle name="Обычный 3 2 2 2 2 2 4 3 6" xfId="26530"/>
    <cellStyle name="Обычный 3 2 2 2 2 2 4 3 7" xfId="26531"/>
    <cellStyle name="Обычный 3 2 2 2 2 2 4 3 8" xfId="26532"/>
    <cellStyle name="Обычный 3 2 2 2 2 2 4 4" xfId="26533"/>
    <cellStyle name="Обычный 3 2 2 2 2 2 4 4 2" xfId="26534"/>
    <cellStyle name="Обычный 3 2 2 2 2 2 4 4 3" xfId="26535"/>
    <cellStyle name="Обычный 3 2 2 2 2 2 4 4 4" xfId="26536"/>
    <cellStyle name="Обычный 3 2 2 2 2 2 4 4 5" xfId="26537"/>
    <cellStyle name="Обычный 3 2 2 2 2 2 4 4 6" xfId="26538"/>
    <cellStyle name="Обычный 3 2 2 2 2 2 4 4 7" xfId="26539"/>
    <cellStyle name="Обычный 3 2 2 2 2 2 4 4 8" xfId="26540"/>
    <cellStyle name="Обычный 3 2 2 2 2 2 4 5" xfId="26541"/>
    <cellStyle name="Обычный 3 2 2 2 2 2 4 5 2" xfId="26542"/>
    <cellStyle name="Обычный 3 2 2 2 2 2 4 5 3" xfId="26543"/>
    <cellStyle name="Обычный 3 2 2 2 2 2 4 5 4" xfId="26544"/>
    <cellStyle name="Обычный 3 2 2 2 2 2 4 5 5" xfId="26545"/>
    <cellStyle name="Обычный 3 2 2 2 2 2 4 5 6" xfId="26546"/>
    <cellStyle name="Обычный 3 2 2 2 2 2 4 5 7" xfId="26547"/>
    <cellStyle name="Обычный 3 2 2 2 2 2 4 5 8" xfId="26548"/>
    <cellStyle name="Обычный 3 2 2 2 2 2 4 6" xfId="26549"/>
    <cellStyle name="Обычный 3 2 2 2 2 2 4 6 2" xfId="26550"/>
    <cellStyle name="Обычный 3 2 2 2 2 2 4 6 3" xfId="26551"/>
    <cellStyle name="Обычный 3 2 2 2 2 2 4 6 4" xfId="26552"/>
    <cellStyle name="Обычный 3 2 2 2 2 2 4 6 5" xfId="26553"/>
    <cellStyle name="Обычный 3 2 2 2 2 2 4 6 6" xfId="26554"/>
    <cellStyle name="Обычный 3 2 2 2 2 2 4 6 7" xfId="26555"/>
    <cellStyle name="Обычный 3 2 2 2 2 2 4 6 8" xfId="26556"/>
    <cellStyle name="Обычный 3 2 2 2 2 2 4 7" xfId="26557"/>
    <cellStyle name="Обычный 3 2 2 2 2 2 4 7 2" xfId="26558"/>
    <cellStyle name="Обычный 3 2 2 2 2 2 4 7 3" xfId="26559"/>
    <cellStyle name="Обычный 3 2 2 2 2 2 4 7 4" xfId="26560"/>
    <cellStyle name="Обычный 3 2 2 2 2 2 4 7 5" xfId="26561"/>
    <cellStyle name="Обычный 3 2 2 2 2 2 4 7 6" xfId="26562"/>
    <cellStyle name="Обычный 3 2 2 2 2 2 4 7 7" xfId="26563"/>
    <cellStyle name="Обычный 3 2 2 2 2 2 4 7 8" xfId="26564"/>
    <cellStyle name="Обычный 3 2 2 2 2 2 4 8" xfId="26565"/>
    <cellStyle name="Обычный 3 2 2 2 2 2 4 8 2" xfId="26566"/>
    <cellStyle name="Обычный 3 2 2 2 2 2 4 8 3" xfId="26567"/>
    <cellStyle name="Обычный 3 2 2 2 2 2 4 8 4" xfId="26568"/>
    <cellStyle name="Обычный 3 2 2 2 2 2 4 8 5" xfId="26569"/>
    <cellStyle name="Обычный 3 2 2 2 2 2 4 8 6" xfId="26570"/>
    <cellStyle name="Обычный 3 2 2 2 2 2 4 8 7" xfId="26571"/>
    <cellStyle name="Обычный 3 2 2 2 2 2 4 8 8" xfId="26572"/>
    <cellStyle name="Обычный 3 2 2 2 2 2 4 9" xfId="26573"/>
    <cellStyle name="Обычный 3 2 2 2 2 2 5" xfId="26574"/>
    <cellStyle name="Обычный 3 2 2 2 2 2 5 2" xfId="26575"/>
    <cellStyle name="Обычный 3 2 2 2 2 2 5 3" xfId="26576"/>
    <cellStyle name="Обычный 3 2 2 2 2 2 5 4" xfId="26577"/>
    <cellStyle name="Обычный 3 2 2 2 2 2 5 5" xfId="26578"/>
    <cellStyle name="Обычный 3 2 2 2 2 2 5 6" xfId="26579"/>
    <cellStyle name="Обычный 3 2 2 2 2 2 5 7" xfId="26580"/>
    <cellStyle name="Обычный 3 2 2 2 2 2 5 8" xfId="26581"/>
    <cellStyle name="Обычный 3 2 2 2 2 2 6" xfId="26582"/>
    <cellStyle name="Обычный 3 2 2 2 2 2 6 2" xfId="26583"/>
    <cellStyle name="Обычный 3 2 2 2 2 2 6 3" xfId="26584"/>
    <cellStyle name="Обычный 3 2 2 2 2 2 6 4" xfId="26585"/>
    <cellStyle name="Обычный 3 2 2 2 2 2 6 5" xfId="26586"/>
    <cellStyle name="Обычный 3 2 2 2 2 2 6 6" xfId="26587"/>
    <cellStyle name="Обычный 3 2 2 2 2 2 6 7" xfId="26588"/>
    <cellStyle name="Обычный 3 2 2 2 2 2 6 8" xfId="26589"/>
    <cellStyle name="Обычный 3 2 2 2 2 2 7" xfId="26590"/>
    <cellStyle name="Обычный 3 2 2 2 2 2 7 2" xfId="26591"/>
    <cellStyle name="Обычный 3 2 2 2 2 2 7 3" xfId="26592"/>
    <cellStyle name="Обычный 3 2 2 2 2 2 7 4" xfId="26593"/>
    <cellStyle name="Обычный 3 2 2 2 2 2 7 5" xfId="26594"/>
    <cellStyle name="Обычный 3 2 2 2 2 2 7 6" xfId="26595"/>
    <cellStyle name="Обычный 3 2 2 2 2 2 7 7" xfId="26596"/>
    <cellStyle name="Обычный 3 2 2 2 2 2 7 8" xfId="26597"/>
    <cellStyle name="Обычный 3 2 2 2 2 2 8" xfId="26598"/>
    <cellStyle name="Обычный 3 2 2 2 2 2 8 2" xfId="26599"/>
    <cellStyle name="Обычный 3 2 2 2 2 2 8 3" xfId="26600"/>
    <cellStyle name="Обычный 3 2 2 2 2 2 8 4" xfId="26601"/>
    <cellStyle name="Обычный 3 2 2 2 2 2 8 5" xfId="26602"/>
    <cellStyle name="Обычный 3 2 2 2 2 2 8 6" xfId="26603"/>
    <cellStyle name="Обычный 3 2 2 2 2 2 8 7" xfId="26604"/>
    <cellStyle name="Обычный 3 2 2 2 2 2 8 8" xfId="26605"/>
    <cellStyle name="Обычный 3 2 2 2 2 2 9" xfId="26606"/>
    <cellStyle name="Обычный 3 2 2 2 2 2 9 2" xfId="26607"/>
    <cellStyle name="Обычный 3 2 2 2 2 2 9 3" xfId="26608"/>
    <cellStyle name="Обычный 3 2 2 2 2 2 9 4" xfId="26609"/>
    <cellStyle name="Обычный 3 2 2 2 2 2 9 5" xfId="26610"/>
    <cellStyle name="Обычный 3 2 2 2 2 2 9 6" xfId="26611"/>
    <cellStyle name="Обычный 3 2 2 2 2 2 9 7" xfId="26612"/>
    <cellStyle name="Обычный 3 2 2 2 2 2 9 8" xfId="26613"/>
    <cellStyle name="Обычный 3 2 2 2 2 20" xfId="26614"/>
    <cellStyle name="Обычный 3 2 2 2 2 21" xfId="26615"/>
    <cellStyle name="Обычный 3 2 2 2 2 22" xfId="26616"/>
    <cellStyle name="Обычный 3 2 2 2 2 23" xfId="26617"/>
    <cellStyle name="Обычный 3 2 2 2 2 24" xfId="26618"/>
    <cellStyle name="Обычный 3 2 2 2 2 3" xfId="26619"/>
    <cellStyle name="Обычный 3 2 2 2 2 3 10" xfId="26620"/>
    <cellStyle name="Обычный 3 2 2 2 2 3 10 2" xfId="26621"/>
    <cellStyle name="Обычный 3 2 2 2 2 3 10 3" xfId="26622"/>
    <cellStyle name="Обычный 3 2 2 2 2 3 10 4" xfId="26623"/>
    <cellStyle name="Обычный 3 2 2 2 2 3 10 5" xfId="26624"/>
    <cellStyle name="Обычный 3 2 2 2 2 3 10 6" xfId="26625"/>
    <cellStyle name="Обычный 3 2 2 2 2 3 10 7" xfId="26626"/>
    <cellStyle name="Обычный 3 2 2 2 2 3 10 8" xfId="26627"/>
    <cellStyle name="Обычный 3 2 2 2 2 3 11" xfId="26628"/>
    <cellStyle name="Обычный 3 2 2 2 2 3 12" xfId="26629"/>
    <cellStyle name="Обычный 3 2 2 2 2 3 13" xfId="26630"/>
    <cellStyle name="Обычный 3 2 2 2 2 3 14" xfId="26631"/>
    <cellStyle name="Обычный 3 2 2 2 2 3 15" xfId="26632"/>
    <cellStyle name="Обычный 3 2 2 2 2 3 16" xfId="26633"/>
    <cellStyle name="Обычный 3 2 2 2 2 3 17" xfId="26634"/>
    <cellStyle name="Обычный 3 2 2 2 2 3 18" xfId="26635"/>
    <cellStyle name="Обычный 3 2 2 2 2 3 19" xfId="26636"/>
    <cellStyle name="Обычный 3 2 2 2 2 3 2" xfId="26637"/>
    <cellStyle name="Обычный 3 2 2 2 2 3 2 10" xfId="26638"/>
    <cellStyle name="Обычный 3 2 2 2 2 3 2 11" xfId="26639"/>
    <cellStyle name="Обычный 3 2 2 2 2 3 2 12" xfId="26640"/>
    <cellStyle name="Обычный 3 2 2 2 2 3 2 13" xfId="26641"/>
    <cellStyle name="Обычный 3 2 2 2 2 3 2 14" xfId="26642"/>
    <cellStyle name="Обычный 3 2 2 2 2 3 2 15" xfId="26643"/>
    <cellStyle name="Обычный 3 2 2 2 2 3 2 16" xfId="26644"/>
    <cellStyle name="Обычный 3 2 2 2 2 3 2 17" xfId="26645"/>
    <cellStyle name="Обычный 3 2 2 2 2 3 2 18" xfId="26646"/>
    <cellStyle name="Обычный 3 2 2 2 2 3 2 2" xfId="26647"/>
    <cellStyle name="Обычный 3 2 2 2 2 3 2 2 2" xfId="26648"/>
    <cellStyle name="Обычный 3 2 2 2 2 3 2 2 3" xfId="26649"/>
    <cellStyle name="Обычный 3 2 2 2 2 3 2 2 4" xfId="26650"/>
    <cellStyle name="Обычный 3 2 2 2 2 3 2 2 5" xfId="26651"/>
    <cellStyle name="Обычный 3 2 2 2 2 3 2 2 6" xfId="26652"/>
    <cellStyle name="Обычный 3 2 2 2 2 3 2 2 7" xfId="26653"/>
    <cellStyle name="Обычный 3 2 2 2 2 3 2 2 8" xfId="26654"/>
    <cellStyle name="Обычный 3 2 2 2 2 3 2 3" xfId="26655"/>
    <cellStyle name="Обычный 3 2 2 2 2 3 2 3 2" xfId="26656"/>
    <cellStyle name="Обычный 3 2 2 2 2 3 2 3 3" xfId="26657"/>
    <cellStyle name="Обычный 3 2 2 2 2 3 2 3 4" xfId="26658"/>
    <cellStyle name="Обычный 3 2 2 2 2 3 2 3 5" xfId="26659"/>
    <cellStyle name="Обычный 3 2 2 2 2 3 2 3 6" xfId="26660"/>
    <cellStyle name="Обычный 3 2 2 2 2 3 2 3 7" xfId="26661"/>
    <cellStyle name="Обычный 3 2 2 2 2 3 2 3 8" xfId="26662"/>
    <cellStyle name="Обычный 3 2 2 2 2 3 2 4" xfId="26663"/>
    <cellStyle name="Обычный 3 2 2 2 2 3 2 4 2" xfId="26664"/>
    <cellStyle name="Обычный 3 2 2 2 2 3 2 4 3" xfId="26665"/>
    <cellStyle name="Обычный 3 2 2 2 2 3 2 4 4" xfId="26666"/>
    <cellStyle name="Обычный 3 2 2 2 2 3 2 4 5" xfId="26667"/>
    <cellStyle name="Обычный 3 2 2 2 2 3 2 4 6" xfId="26668"/>
    <cellStyle name="Обычный 3 2 2 2 2 3 2 4 7" xfId="26669"/>
    <cellStyle name="Обычный 3 2 2 2 2 3 2 4 8" xfId="26670"/>
    <cellStyle name="Обычный 3 2 2 2 2 3 2 5" xfId="26671"/>
    <cellStyle name="Обычный 3 2 2 2 2 3 2 5 2" xfId="26672"/>
    <cellStyle name="Обычный 3 2 2 2 2 3 2 5 3" xfId="26673"/>
    <cellStyle name="Обычный 3 2 2 2 2 3 2 5 4" xfId="26674"/>
    <cellStyle name="Обычный 3 2 2 2 2 3 2 5 5" xfId="26675"/>
    <cellStyle name="Обычный 3 2 2 2 2 3 2 5 6" xfId="26676"/>
    <cellStyle name="Обычный 3 2 2 2 2 3 2 5 7" xfId="26677"/>
    <cellStyle name="Обычный 3 2 2 2 2 3 2 5 8" xfId="26678"/>
    <cellStyle name="Обычный 3 2 2 2 2 3 2 6" xfId="26679"/>
    <cellStyle name="Обычный 3 2 2 2 2 3 2 6 2" xfId="26680"/>
    <cellStyle name="Обычный 3 2 2 2 2 3 2 6 3" xfId="26681"/>
    <cellStyle name="Обычный 3 2 2 2 2 3 2 6 4" xfId="26682"/>
    <cellStyle name="Обычный 3 2 2 2 2 3 2 6 5" xfId="26683"/>
    <cellStyle name="Обычный 3 2 2 2 2 3 2 6 6" xfId="26684"/>
    <cellStyle name="Обычный 3 2 2 2 2 3 2 6 7" xfId="26685"/>
    <cellStyle name="Обычный 3 2 2 2 2 3 2 6 8" xfId="26686"/>
    <cellStyle name="Обычный 3 2 2 2 2 3 2 7" xfId="26687"/>
    <cellStyle name="Обычный 3 2 2 2 2 3 2 7 2" xfId="26688"/>
    <cellStyle name="Обычный 3 2 2 2 2 3 2 7 3" xfId="26689"/>
    <cellStyle name="Обычный 3 2 2 2 2 3 2 7 4" xfId="26690"/>
    <cellStyle name="Обычный 3 2 2 2 2 3 2 7 5" xfId="26691"/>
    <cellStyle name="Обычный 3 2 2 2 2 3 2 7 6" xfId="26692"/>
    <cellStyle name="Обычный 3 2 2 2 2 3 2 7 7" xfId="26693"/>
    <cellStyle name="Обычный 3 2 2 2 2 3 2 7 8" xfId="26694"/>
    <cellStyle name="Обычный 3 2 2 2 2 3 2 8" xfId="26695"/>
    <cellStyle name="Обычный 3 2 2 2 2 3 2 8 2" xfId="26696"/>
    <cellStyle name="Обычный 3 2 2 2 2 3 2 8 3" xfId="26697"/>
    <cellStyle name="Обычный 3 2 2 2 2 3 2 8 4" xfId="26698"/>
    <cellStyle name="Обычный 3 2 2 2 2 3 2 8 5" xfId="26699"/>
    <cellStyle name="Обычный 3 2 2 2 2 3 2 8 6" xfId="26700"/>
    <cellStyle name="Обычный 3 2 2 2 2 3 2 8 7" xfId="26701"/>
    <cellStyle name="Обычный 3 2 2 2 2 3 2 8 8" xfId="26702"/>
    <cellStyle name="Обычный 3 2 2 2 2 3 2 9" xfId="26703"/>
    <cellStyle name="Обычный 3 2 2 2 2 3 20" xfId="26704"/>
    <cellStyle name="Обычный 3 2 2 2 2 3 21" xfId="26705"/>
    <cellStyle name="Обычный 3 2 2 2 2 3 22" xfId="26706"/>
    <cellStyle name="Обычный 3 2 2 2 2 3 3" xfId="26707"/>
    <cellStyle name="Обычный 3 2 2 2 2 3 3 10" xfId="26708"/>
    <cellStyle name="Обычный 3 2 2 2 2 3 3 11" xfId="26709"/>
    <cellStyle name="Обычный 3 2 2 2 2 3 3 12" xfId="26710"/>
    <cellStyle name="Обычный 3 2 2 2 2 3 3 13" xfId="26711"/>
    <cellStyle name="Обычный 3 2 2 2 2 3 3 14" xfId="26712"/>
    <cellStyle name="Обычный 3 2 2 2 2 3 3 15" xfId="26713"/>
    <cellStyle name="Обычный 3 2 2 2 2 3 3 16" xfId="26714"/>
    <cellStyle name="Обычный 3 2 2 2 2 3 3 17" xfId="26715"/>
    <cellStyle name="Обычный 3 2 2 2 2 3 3 18" xfId="26716"/>
    <cellStyle name="Обычный 3 2 2 2 2 3 3 2" xfId="26717"/>
    <cellStyle name="Обычный 3 2 2 2 2 3 3 2 2" xfId="26718"/>
    <cellStyle name="Обычный 3 2 2 2 2 3 3 2 3" xfId="26719"/>
    <cellStyle name="Обычный 3 2 2 2 2 3 3 2 4" xfId="26720"/>
    <cellStyle name="Обычный 3 2 2 2 2 3 3 2 5" xfId="26721"/>
    <cellStyle name="Обычный 3 2 2 2 2 3 3 2 6" xfId="26722"/>
    <cellStyle name="Обычный 3 2 2 2 2 3 3 2 7" xfId="26723"/>
    <cellStyle name="Обычный 3 2 2 2 2 3 3 2 8" xfId="26724"/>
    <cellStyle name="Обычный 3 2 2 2 2 3 3 3" xfId="26725"/>
    <cellStyle name="Обычный 3 2 2 2 2 3 3 3 2" xfId="26726"/>
    <cellStyle name="Обычный 3 2 2 2 2 3 3 3 3" xfId="26727"/>
    <cellStyle name="Обычный 3 2 2 2 2 3 3 3 4" xfId="26728"/>
    <cellStyle name="Обычный 3 2 2 2 2 3 3 3 5" xfId="26729"/>
    <cellStyle name="Обычный 3 2 2 2 2 3 3 3 6" xfId="26730"/>
    <cellStyle name="Обычный 3 2 2 2 2 3 3 3 7" xfId="26731"/>
    <cellStyle name="Обычный 3 2 2 2 2 3 3 3 8" xfId="26732"/>
    <cellStyle name="Обычный 3 2 2 2 2 3 3 4" xfId="26733"/>
    <cellStyle name="Обычный 3 2 2 2 2 3 3 4 2" xfId="26734"/>
    <cellStyle name="Обычный 3 2 2 2 2 3 3 4 3" xfId="26735"/>
    <cellStyle name="Обычный 3 2 2 2 2 3 3 4 4" xfId="26736"/>
    <cellStyle name="Обычный 3 2 2 2 2 3 3 4 5" xfId="26737"/>
    <cellStyle name="Обычный 3 2 2 2 2 3 3 4 6" xfId="26738"/>
    <cellStyle name="Обычный 3 2 2 2 2 3 3 4 7" xfId="26739"/>
    <cellStyle name="Обычный 3 2 2 2 2 3 3 4 8" xfId="26740"/>
    <cellStyle name="Обычный 3 2 2 2 2 3 3 5" xfId="26741"/>
    <cellStyle name="Обычный 3 2 2 2 2 3 3 5 2" xfId="26742"/>
    <cellStyle name="Обычный 3 2 2 2 2 3 3 5 3" xfId="26743"/>
    <cellStyle name="Обычный 3 2 2 2 2 3 3 5 4" xfId="26744"/>
    <cellStyle name="Обычный 3 2 2 2 2 3 3 5 5" xfId="26745"/>
    <cellStyle name="Обычный 3 2 2 2 2 3 3 5 6" xfId="26746"/>
    <cellStyle name="Обычный 3 2 2 2 2 3 3 5 7" xfId="26747"/>
    <cellStyle name="Обычный 3 2 2 2 2 3 3 5 8" xfId="26748"/>
    <cellStyle name="Обычный 3 2 2 2 2 3 3 6" xfId="26749"/>
    <cellStyle name="Обычный 3 2 2 2 2 3 3 6 2" xfId="26750"/>
    <cellStyle name="Обычный 3 2 2 2 2 3 3 6 3" xfId="26751"/>
    <cellStyle name="Обычный 3 2 2 2 2 3 3 6 4" xfId="26752"/>
    <cellStyle name="Обычный 3 2 2 2 2 3 3 6 5" xfId="26753"/>
    <cellStyle name="Обычный 3 2 2 2 2 3 3 6 6" xfId="26754"/>
    <cellStyle name="Обычный 3 2 2 2 2 3 3 6 7" xfId="26755"/>
    <cellStyle name="Обычный 3 2 2 2 2 3 3 6 8" xfId="26756"/>
    <cellStyle name="Обычный 3 2 2 2 2 3 3 7" xfId="26757"/>
    <cellStyle name="Обычный 3 2 2 2 2 3 3 7 2" xfId="26758"/>
    <cellStyle name="Обычный 3 2 2 2 2 3 3 7 3" xfId="26759"/>
    <cellStyle name="Обычный 3 2 2 2 2 3 3 7 4" xfId="26760"/>
    <cellStyle name="Обычный 3 2 2 2 2 3 3 7 5" xfId="26761"/>
    <cellStyle name="Обычный 3 2 2 2 2 3 3 7 6" xfId="26762"/>
    <cellStyle name="Обычный 3 2 2 2 2 3 3 7 7" xfId="26763"/>
    <cellStyle name="Обычный 3 2 2 2 2 3 3 7 8" xfId="26764"/>
    <cellStyle name="Обычный 3 2 2 2 2 3 3 8" xfId="26765"/>
    <cellStyle name="Обычный 3 2 2 2 2 3 3 8 2" xfId="26766"/>
    <cellStyle name="Обычный 3 2 2 2 2 3 3 8 3" xfId="26767"/>
    <cellStyle name="Обычный 3 2 2 2 2 3 3 8 4" xfId="26768"/>
    <cellStyle name="Обычный 3 2 2 2 2 3 3 8 5" xfId="26769"/>
    <cellStyle name="Обычный 3 2 2 2 2 3 3 8 6" xfId="26770"/>
    <cellStyle name="Обычный 3 2 2 2 2 3 3 8 7" xfId="26771"/>
    <cellStyle name="Обычный 3 2 2 2 2 3 3 8 8" xfId="26772"/>
    <cellStyle name="Обычный 3 2 2 2 2 3 3 9" xfId="26773"/>
    <cellStyle name="Обычный 3 2 2 2 2 3 4" xfId="26774"/>
    <cellStyle name="Обычный 3 2 2 2 2 3 4 2" xfId="26775"/>
    <cellStyle name="Обычный 3 2 2 2 2 3 4 3" xfId="26776"/>
    <cellStyle name="Обычный 3 2 2 2 2 3 4 4" xfId="26777"/>
    <cellStyle name="Обычный 3 2 2 2 2 3 4 5" xfId="26778"/>
    <cellStyle name="Обычный 3 2 2 2 2 3 4 6" xfId="26779"/>
    <cellStyle name="Обычный 3 2 2 2 2 3 4 7" xfId="26780"/>
    <cellStyle name="Обычный 3 2 2 2 2 3 4 8" xfId="26781"/>
    <cellStyle name="Обычный 3 2 2 2 2 3 5" xfId="26782"/>
    <cellStyle name="Обычный 3 2 2 2 2 3 5 2" xfId="26783"/>
    <cellStyle name="Обычный 3 2 2 2 2 3 5 3" xfId="26784"/>
    <cellStyle name="Обычный 3 2 2 2 2 3 5 4" xfId="26785"/>
    <cellStyle name="Обычный 3 2 2 2 2 3 5 5" xfId="26786"/>
    <cellStyle name="Обычный 3 2 2 2 2 3 5 6" xfId="26787"/>
    <cellStyle name="Обычный 3 2 2 2 2 3 5 7" xfId="26788"/>
    <cellStyle name="Обычный 3 2 2 2 2 3 5 8" xfId="26789"/>
    <cellStyle name="Обычный 3 2 2 2 2 3 6" xfId="26790"/>
    <cellStyle name="Обычный 3 2 2 2 2 3 6 2" xfId="26791"/>
    <cellStyle name="Обычный 3 2 2 2 2 3 6 3" xfId="26792"/>
    <cellStyle name="Обычный 3 2 2 2 2 3 6 4" xfId="26793"/>
    <cellStyle name="Обычный 3 2 2 2 2 3 6 5" xfId="26794"/>
    <cellStyle name="Обычный 3 2 2 2 2 3 6 6" xfId="26795"/>
    <cellStyle name="Обычный 3 2 2 2 2 3 6 7" xfId="26796"/>
    <cellStyle name="Обычный 3 2 2 2 2 3 6 8" xfId="26797"/>
    <cellStyle name="Обычный 3 2 2 2 2 3 7" xfId="26798"/>
    <cellStyle name="Обычный 3 2 2 2 2 3 7 2" xfId="26799"/>
    <cellStyle name="Обычный 3 2 2 2 2 3 7 3" xfId="26800"/>
    <cellStyle name="Обычный 3 2 2 2 2 3 7 4" xfId="26801"/>
    <cellStyle name="Обычный 3 2 2 2 2 3 7 5" xfId="26802"/>
    <cellStyle name="Обычный 3 2 2 2 2 3 7 6" xfId="26803"/>
    <cellStyle name="Обычный 3 2 2 2 2 3 7 7" xfId="26804"/>
    <cellStyle name="Обычный 3 2 2 2 2 3 7 8" xfId="26805"/>
    <cellStyle name="Обычный 3 2 2 2 2 3 8" xfId="26806"/>
    <cellStyle name="Обычный 3 2 2 2 2 3 8 2" xfId="26807"/>
    <cellStyle name="Обычный 3 2 2 2 2 3 8 3" xfId="26808"/>
    <cellStyle name="Обычный 3 2 2 2 2 3 8 4" xfId="26809"/>
    <cellStyle name="Обычный 3 2 2 2 2 3 8 5" xfId="26810"/>
    <cellStyle name="Обычный 3 2 2 2 2 3 8 6" xfId="26811"/>
    <cellStyle name="Обычный 3 2 2 2 2 3 8 7" xfId="26812"/>
    <cellStyle name="Обычный 3 2 2 2 2 3 8 8" xfId="26813"/>
    <cellStyle name="Обычный 3 2 2 2 2 3 9" xfId="26814"/>
    <cellStyle name="Обычный 3 2 2 2 2 3 9 2" xfId="26815"/>
    <cellStyle name="Обычный 3 2 2 2 2 3 9 3" xfId="26816"/>
    <cellStyle name="Обычный 3 2 2 2 2 3 9 4" xfId="26817"/>
    <cellStyle name="Обычный 3 2 2 2 2 3 9 5" xfId="26818"/>
    <cellStyle name="Обычный 3 2 2 2 2 3 9 6" xfId="26819"/>
    <cellStyle name="Обычный 3 2 2 2 2 3 9 7" xfId="26820"/>
    <cellStyle name="Обычный 3 2 2 2 2 3 9 8" xfId="26821"/>
    <cellStyle name="Обычный 3 2 2 2 2 4" xfId="26822"/>
    <cellStyle name="Обычный 3 2 2 2 2 4 10" xfId="26823"/>
    <cellStyle name="Обычный 3 2 2 2 2 4 11" xfId="26824"/>
    <cellStyle name="Обычный 3 2 2 2 2 4 12" xfId="26825"/>
    <cellStyle name="Обычный 3 2 2 2 2 4 13" xfId="26826"/>
    <cellStyle name="Обычный 3 2 2 2 2 4 14" xfId="26827"/>
    <cellStyle name="Обычный 3 2 2 2 2 4 15" xfId="26828"/>
    <cellStyle name="Обычный 3 2 2 2 2 4 16" xfId="26829"/>
    <cellStyle name="Обычный 3 2 2 2 2 4 17" xfId="26830"/>
    <cellStyle name="Обычный 3 2 2 2 2 4 18" xfId="26831"/>
    <cellStyle name="Обычный 3 2 2 2 2 4 2" xfId="26832"/>
    <cellStyle name="Обычный 3 2 2 2 2 4 2 2" xfId="26833"/>
    <cellStyle name="Обычный 3 2 2 2 2 4 2 3" xfId="26834"/>
    <cellStyle name="Обычный 3 2 2 2 2 4 2 4" xfId="26835"/>
    <cellStyle name="Обычный 3 2 2 2 2 4 2 5" xfId="26836"/>
    <cellStyle name="Обычный 3 2 2 2 2 4 2 6" xfId="26837"/>
    <cellStyle name="Обычный 3 2 2 2 2 4 2 7" xfId="26838"/>
    <cellStyle name="Обычный 3 2 2 2 2 4 2 8" xfId="26839"/>
    <cellStyle name="Обычный 3 2 2 2 2 4 3" xfId="26840"/>
    <cellStyle name="Обычный 3 2 2 2 2 4 3 2" xfId="26841"/>
    <cellStyle name="Обычный 3 2 2 2 2 4 3 3" xfId="26842"/>
    <cellStyle name="Обычный 3 2 2 2 2 4 3 4" xfId="26843"/>
    <cellStyle name="Обычный 3 2 2 2 2 4 3 5" xfId="26844"/>
    <cellStyle name="Обычный 3 2 2 2 2 4 3 6" xfId="26845"/>
    <cellStyle name="Обычный 3 2 2 2 2 4 3 7" xfId="26846"/>
    <cellStyle name="Обычный 3 2 2 2 2 4 3 8" xfId="26847"/>
    <cellStyle name="Обычный 3 2 2 2 2 4 4" xfId="26848"/>
    <cellStyle name="Обычный 3 2 2 2 2 4 4 2" xfId="26849"/>
    <cellStyle name="Обычный 3 2 2 2 2 4 4 3" xfId="26850"/>
    <cellStyle name="Обычный 3 2 2 2 2 4 4 4" xfId="26851"/>
    <cellStyle name="Обычный 3 2 2 2 2 4 4 5" xfId="26852"/>
    <cellStyle name="Обычный 3 2 2 2 2 4 4 6" xfId="26853"/>
    <cellStyle name="Обычный 3 2 2 2 2 4 4 7" xfId="26854"/>
    <cellStyle name="Обычный 3 2 2 2 2 4 4 8" xfId="26855"/>
    <cellStyle name="Обычный 3 2 2 2 2 4 5" xfId="26856"/>
    <cellStyle name="Обычный 3 2 2 2 2 4 5 2" xfId="26857"/>
    <cellStyle name="Обычный 3 2 2 2 2 4 5 3" xfId="26858"/>
    <cellStyle name="Обычный 3 2 2 2 2 4 5 4" xfId="26859"/>
    <cellStyle name="Обычный 3 2 2 2 2 4 5 5" xfId="26860"/>
    <cellStyle name="Обычный 3 2 2 2 2 4 5 6" xfId="26861"/>
    <cellStyle name="Обычный 3 2 2 2 2 4 5 7" xfId="26862"/>
    <cellStyle name="Обычный 3 2 2 2 2 4 5 8" xfId="26863"/>
    <cellStyle name="Обычный 3 2 2 2 2 4 6" xfId="26864"/>
    <cellStyle name="Обычный 3 2 2 2 2 4 6 2" xfId="26865"/>
    <cellStyle name="Обычный 3 2 2 2 2 4 6 3" xfId="26866"/>
    <cellStyle name="Обычный 3 2 2 2 2 4 6 4" xfId="26867"/>
    <cellStyle name="Обычный 3 2 2 2 2 4 6 5" xfId="26868"/>
    <cellStyle name="Обычный 3 2 2 2 2 4 6 6" xfId="26869"/>
    <cellStyle name="Обычный 3 2 2 2 2 4 6 7" xfId="26870"/>
    <cellStyle name="Обычный 3 2 2 2 2 4 6 8" xfId="26871"/>
    <cellStyle name="Обычный 3 2 2 2 2 4 7" xfId="26872"/>
    <cellStyle name="Обычный 3 2 2 2 2 4 7 2" xfId="26873"/>
    <cellStyle name="Обычный 3 2 2 2 2 4 7 3" xfId="26874"/>
    <cellStyle name="Обычный 3 2 2 2 2 4 7 4" xfId="26875"/>
    <cellStyle name="Обычный 3 2 2 2 2 4 7 5" xfId="26876"/>
    <cellStyle name="Обычный 3 2 2 2 2 4 7 6" xfId="26877"/>
    <cellStyle name="Обычный 3 2 2 2 2 4 7 7" xfId="26878"/>
    <cellStyle name="Обычный 3 2 2 2 2 4 7 8" xfId="26879"/>
    <cellStyle name="Обычный 3 2 2 2 2 4 8" xfId="26880"/>
    <cellStyle name="Обычный 3 2 2 2 2 4 8 2" xfId="26881"/>
    <cellStyle name="Обычный 3 2 2 2 2 4 8 3" xfId="26882"/>
    <cellStyle name="Обычный 3 2 2 2 2 4 8 4" xfId="26883"/>
    <cellStyle name="Обычный 3 2 2 2 2 4 8 5" xfId="26884"/>
    <cellStyle name="Обычный 3 2 2 2 2 4 8 6" xfId="26885"/>
    <cellStyle name="Обычный 3 2 2 2 2 4 8 7" xfId="26886"/>
    <cellStyle name="Обычный 3 2 2 2 2 4 8 8" xfId="26887"/>
    <cellStyle name="Обычный 3 2 2 2 2 4 9" xfId="26888"/>
    <cellStyle name="Обычный 3 2 2 2 2 5" xfId="26889"/>
    <cellStyle name="Обычный 3 2 2 2 2 5 10" xfId="26890"/>
    <cellStyle name="Обычный 3 2 2 2 2 5 11" xfId="26891"/>
    <cellStyle name="Обычный 3 2 2 2 2 5 12" xfId="26892"/>
    <cellStyle name="Обычный 3 2 2 2 2 5 13" xfId="26893"/>
    <cellStyle name="Обычный 3 2 2 2 2 5 14" xfId="26894"/>
    <cellStyle name="Обычный 3 2 2 2 2 5 15" xfId="26895"/>
    <cellStyle name="Обычный 3 2 2 2 2 5 16" xfId="26896"/>
    <cellStyle name="Обычный 3 2 2 2 2 5 17" xfId="26897"/>
    <cellStyle name="Обычный 3 2 2 2 2 5 18" xfId="26898"/>
    <cellStyle name="Обычный 3 2 2 2 2 5 2" xfId="26899"/>
    <cellStyle name="Обычный 3 2 2 2 2 5 2 2" xfId="26900"/>
    <cellStyle name="Обычный 3 2 2 2 2 5 2 3" xfId="26901"/>
    <cellStyle name="Обычный 3 2 2 2 2 5 2 4" xfId="26902"/>
    <cellStyle name="Обычный 3 2 2 2 2 5 2 5" xfId="26903"/>
    <cellStyle name="Обычный 3 2 2 2 2 5 2 6" xfId="26904"/>
    <cellStyle name="Обычный 3 2 2 2 2 5 2 7" xfId="26905"/>
    <cellStyle name="Обычный 3 2 2 2 2 5 2 8" xfId="26906"/>
    <cellStyle name="Обычный 3 2 2 2 2 5 3" xfId="26907"/>
    <cellStyle name="Обычный 3 2 2 2 2 5 3 2" xfId="26908"/>
    <cellStyle name="Обычный 3 2 2 2 2 5 3 3" xfId="26909"/>
    <cellStyle name="Обычный 3 2 2 2 2 5 3 4" xfId="26910"/>
    <cellStyle name="Обычный 3 2 2 2 2 5 3 5" xfId="26911"/>
    <cellStyle name="Обычный 3 2 2 2 2 5 3 6" xfId="26912"/>
    <cellStyle name="Обычный 3 2 2 2 2 5 3 7" xfId="26913"/>
    <cellStyle name="Обычный 3 2 2 2 2 5 3 8" xfId="26914"/>
    <cellStyle name="Обычный 3 2 2 2 2 5 4" xfId="26915"/>
    <cellStyle name="Обычный 3 2 2 2 2 5 4 2" xfId="26916"/>
    <cellStyle name="Обычный 3 2 2 2 2 5 4 3" xfId="26917"/>
    <cellStyle name="Обычный 3 2 2 2 2 5 4 4" xfId="26918"/>
    <cellStyle name="Обычный 3 2 2 2 2 5 4 5" xfId="26919"/>
    <cellStyle name="Обычный 3 2 2 2 2 5 4 6" xfId="26920"/>
    <cellStyle name="Обычный 3 2 2 2 2 5 4 7" xfId="26921"/>
    <cellStyle name="Обычный 3 2 2 2 2 5 4 8" xfId="26922"/>
    <cellStyle name="Обычный 3 2 2 2 2 5 5" xfId="26923"/>
    <cellStyle name="Обычный 3 2 2 2 2 5 5 2" xfId="26924"/>
    <cellStyle name="Обычный 3 2 2 2 2 5 5 3" xfId="26925"/>
    <cellStyle name="Обычный 3 2 2 2 2 5 5 4" xfId="26926"/>
    <cellStyle name="Обычный 3 2 2 2 2 5 5 5" xfId="26927"/>
    <cellStyle name="Обычный 3 2 2 2 2 5 5 6" xfId="26928"/>
    <cellStyle name="Обычный 3 2 2 2 2 5 5 7" xfId="26929"/>
    <cellStyle name="Обычный 3 2 2 2 2 5 5 8" xfId="26930"/>
    <cellStyle name="Обычный 3 2 2 2 2 5 6" xfId="26931"/>
    <cellStyle name="Обычный 3 2 2 2 2 5 6 2" xfId="26932"/>
    <cellStyle name="Обычный 3 2 2 2 2 5 6 3" xfId="26933"/>
    <cellStyle name="Обычный 3 2 2 2 2 5 6 4" xfId="26934"/>
    <cellStyle name="Обычный 3 2 2 2 2 5 6 5" xfId="26935"/>
    <cellStyle name="Обычный 3 2 2 2 2 5 6 6" xfId="26936"/>
    <cellStyle name="Обычный 3 2 2 2 2 5 6 7" xfId="26937"/>
    <cellStyle name="Обычный 3 2 2 2 2 5 6 8" xfId="26938"/>
    <cellStyle name="Обычный 3 2 2 2 2 5 7" xfId="26939"/>
    <cellStyle name="Обычный 3 2 2 2 2 5 7 2" xfId="26940"/>
    <cellStyle name="Обычный 3 2 2 2 2 5 7 3" xfId="26941"/>
    <cellStyle name="Обычный 3 2 2 2 2 5 7 4" xfId="26942"/>
    <cellStyle name="Обычный 3 2 2 2 2 5 7 5" xfId="26943"/>
    <cellStyle name="Обычный 3 2 2 2 2 5 7 6" xfId="26944"/>
    <cellStyle name="Обычный 3 2 2 2 2 5 7 7" xfId="26945"/>
    <cellStyle name="Обычный 3 2 2 2 2 5 7 8" xfId="26946"/>
    <cellStyle name="Обычный 3 2 2 2 2 5 8" xfId="26947"/>
    <cellStyle name="Обычный 3 2 2 2 2 5 8 2" xfId="26948"/>
    <cellStyle name="Обычный 3 2 2 2 2 5 8 3" xfId="26949"/>
    <cellStyle name="Обычный 3 2 2 2 2 5 8 4" xfId="26950"/>
    <cellStyle name="Обычный 3 2 2 2 2 5 8 5" xfId="26951"/>
    <cellStyle name="Обычный 3 2 2 2 2 5 8 6" xfId="26952"/>
    <cellStyle name="Обычный 3 2 2 2 2 5 8 7" xfId="26953"/>
    <cellStyle name="Обычный 3 2 2 2 2 5 8 8" xfId="26954"/>
    <cellStyle name="Обычный 3 2 2 2 2 5 9" xfId="26955"/>
    <cellStyle name="Обычный 3 2 2 2 2 6" xfId="26956"/>
    <cellStyle name="Обычный 3 2 2 2 2 6 2" xfId="26957"/>
    <cellStyle name="Обычный 3 2 2 2 2 6 3" xfId="26958"/>
    <cellStyle name="Обычный 3 2 2 2 2 6 4" xfId="26959"/>
    <cellStyle name="Обычный 3 2 2 2 2 6 5" xfId="26960"/>
    <cellStyle name="Обычный 3 2 2 2 2 6 6" xfId="26961"/>
    <cellStyle name="Обычный 3 2 2 2 2 6 7" xfId="26962"/>
    <cellStyle name="Обычный 3 2 2 2 2 6 8" xfId="26963"/>
    <cellStyle name="Обычный 3 2 2 2 2 7" xfId="26964"/>
    <cellStyle name="Обычный 3 2 2 2 2 7 2" xfId="26965"/>
    <cellStyle name="Обычный 3 2 2 2 2 7 3" xfId="26966"/>
    <cellStyle name="Обычный 3 2 2 2 2 7 4" xfId="26967"/>
    <cellStyle name="Обычный 3 2 2 2 2 7 5" xfId="26968"/>
    <cellStyle name="Обычный 3 2 2 2 2 7 6" xfId="26969"/>
    <cellStyle name="Обычный 3 2 2 2 2 7 7" xfId="26970"/>
    <cellStyle name="Обычный 3 2 2 2 2 7 8" xfId="26971"/>
    <cellStyle name="Обычный 3 2 2 2 2 8" xfId="26972"/>
    <cellStyle name="Обычный 3 2 2 2 2 8 2" xfId="26973"/>
    <cellStyle name="Обычный 3 2 2 2 2 8 3" xfId="26974"/>
    <cellStyle name="Обычный 3 2 2 2 2 8 4" xfId="26975"/>
    <cellStyle name="Обычный 3 2 2 2 2 8 5" xfId="26976"/>
    <cellStyle name="Обычный 3 2 2 2 2 8 6" xfId="26977"/>
    <cellStyle name="Обычный 3 2 2 2 2 8 7" xfId="26978"/>
    <cellStyle name="Обычный 3 2 2 2 2 8 8" xfId="26979"/>
    <cellStyle name="Обычный 3 2 2 2 2 9" xfId="26980"/>
    <cellStyle name="Обычный 3 2 2 2 2 9 2" xfId="26981"/>
    <cellStyle name="Обычный 3 2 2 2 2 9 3" xfId="26982"/>
    <cellStyle name="Обычный 3 2 2 2 2 9 4" xfId="26983"/>
    <cellStyle name="Обычный 3 2 2 2 2 9 5" xfId="26984"/>
    <cellStyle name="Обычный 3 2 2 2 2 9 6" xfId="26985"/>
    <cellStyle name="Обычный 3 2 2 2 2 9 7" xfId="26986"/>
    <cellStyle name="Обычный 3 2 2 2 2 9 8" xfId="26987"/>
    <cellStyle name="Обычный 3 2 2 2 20" xfId="26988"/>
    <cellStyle name="Обычный 3 2 2 2 21" xfId="26989"/>
    <cellStyle name="Обычный 3 2 2 2 22" xfId="26990"/>
    <cellStyle name="Обычный 3 2 2 2 23" xfId="26991"/>
    <cellStyle name="Обычный 3 2 2 2 24" xfId="26992"/>
    <cellStyle name="Обычный 3 2 2 2 25" xfId="26993"/>
    <cellStyle name="Обычный 3 2 2 2 26" xfId="26994"/>
    <cellStyle name="Обычный 3 2 2 2 27" xfId="26995"/>
    <cellStyle name="Обычный 3 2 2 2 3" xfId="26996"/>
    <cellStyle name="Обычный 3 2 2 2 3 10" xfId="26997"/>
    <cellStyle name="Обычный 3 2 2 2 3 10 2" xfId="26998"/>
    <cellStyle name="Обычный 3 2 2 2 3 10 3" xfId="26999"/>
    <cellStyle name="Обычный 3 2 2 2 3 10 4" xfId="27000"/>
    <cellStyle name="Обычный 3 2 2 2 3 10 5" xfId="27001"/>
    <cellStyle name="Обычный 3 2 2 2 3 10 6" xfId="27002"/>
    <cellStyle name="Обычный 3 2 2 2 3 10 7" xfId="27003"/>
    <cellStyle name="Обычный 3 2 2 2 3 10 8" xfId="27004"/>
    <cellStyle name="Обычный 3 2 2 2 3 11" xfId="27005"/>
    <cellStyle name="Обычный 3 2 2 2 3 11 2" xfId="27006"/>
    <cellStyle name="Обычный 3 2 2 2 3 11 3" xfId="27007"/>
    <cellStyle name="Обычный 3 2 2 2 3 11 4" xfId="27008"/>
    <cellStyle name="Обычный 3 2 2 2 3 11 5" xfId="27009"/>
    <cellStyle name="Обычный 3 2 2 2 3 11 6" xfId="27010"/>
    <cellStyle name="Обычный 3 2 2 2 3 11 7" xfId="27011"/>
    <cellStyle name="Обычный 3 2 2 2 3 11 8" xfId="27012"/>
    <cellStyle name="Обычный 3 2 2 2 3 12" xfId="27013"/>
    <cellStyle name="Обычный 3 2 2 2 3 13" xfId="27014"/>
    <cellStyle name="Обычный 3 2 2 2 3 14" xfId="27015"/>
    <cellStyle name="Обычный 3 2 2 2 3 15" xfId="27016"/>
    <cellStyle name="Обычный 3 2 2 2 3 16" xfId="27017"/>
    <cellStyle name="Обычный 3 2 2 2 3 17" xfId="27018"/>
    <cellStyle name="Обычный 3 2 2 2 3 18" xfId="27019"/>
    <cellStyle name="Обычный 3 2 2 2 3 19" xfId="27020"/>
    <cellStyle name="Обычный 3 2 2 2 3 2" xfId="27021"/>
    <cellStyle name="Обычный 3 2 2 2 3 2 10" xfId="27022"/>
    <cellStyle name="Обычный 3 2 2 2 3 2 10 2" xfId="27023"/>
    <cellStyle name="Обычный 3 2 2 2 3 2 10 3" xfId="27024"/>
    <cellStyle name="Обычный 3 2 2 2 3 2 10 4" xfId="27025"/>
    <cellStyle name="Обычный 3 2 2 2 3 2 10 5" xfId="27026"/>
    <cellStyle name="Обычный 3 2 2 2 3 2 10 6" xfId="27027"/>
    <cellStyle name="Обычный 3 2 2 2 3 2 10 7" xfId="27028"/>
    <cellStyle name="Обычный 3 2 2 2 3 2 10 8" xfId="27029"/>
    <cellStyle name="Обычный 3 2 2 2 3 2 11" xfId="27030"/>
    <cellStyle name="Обычный 3 2 2 2 3 2 12" xfId="27031"/>
    <cellStyle name="Обычный 3 2 2 2 3 2 13" xfId="27032"/>
    <cellStyle name="Обычный 3 2 2 2 3 2 14" xfId="27033"/>
    <cellStyle name="Обычный 3 2 2 2 3 2 15" xfId="27034"/>
    <cellStyle name="Обычный 3 2 2 2 3 2 16" xfId="27035"/>
    <cellStyle name="Обычный 3 2 2 2 3 2 17" xfId="27036"/>
    <cellStyle name="Обычный 3 2 2 2 3 2 18" xfId="27037"/>
    <cellStyle name="Обычный 3 2 2 2 3 2 19" xfId="27038"/>
    <cellStyle name="Обычный 3 2 2 2 3 2 2" xfId="27039"/>
    <cellStyle name="Обычный 3 2 2 2 3 2 2 10" xfId="27040"/>
    <cellStyle name="Обычный 3 2 2 2 3 2 2 11" xfId="27041"/>
    <cellStyle name="Обычный 3 2 2 2 3 2 2 12" xfId="27042"/>
    <cellStyle name="Обычный 3 2 2 2 3 2 2 13" xfId="27043"/>
    <cellStyle name="Обычный 3 2 2 2 3 2 2 14" xfId="27044"/>
    <cellStyle name="Обычный 3 2 2 2 3 2 2 15" xfId="27045"/>
    <cellStyle name="Обычный 3 2 2 2 3 2 2 16" xfId="27046"/>
    <cellStyle name="Обычный 3 2 2 2 3 2 2 17" xfId="27047"/>
    <cellStyle name="Обычный 3 2 2 2 3 2 2 18" xfId="27048"/>
    <cellStyle name="Обычный 3 2 2 2 3 2 2 2" xfId="27049"/>
    <cellStyle name="Обычный 3 2 2 2 3 2 2 2 2" xfId="27050"/>
    <cellStyle name="Обычный 3 2 2 2 3 2 2 2 3" xfId="27051"/>
    <cellStyle name="Обычный 3 2 2 2 3 2 2 2 4" xfId="27052"/>
    <cellStyle name="Обычный 3 2 2 2 3 2 2 2 5" xfId="27053"/>
    <cellStyle name="Обычный 3 2 2 2 3 2 2 2 6" xfId="27054"/>
    <cellStyle name="Обычный 3 2 2 2 3 2 2 2 7" xfId="27055"/>
    <cellStyle name="Обычный 3 2 2 2 3 2 2 2 8" xfId="27056"/>
    <cellStyle name="Обычный 3 2 2 2 3 2 2 3" xfId="27057"/>
    <cellStyle name="Обычный 3 2 2 2 3 2 2 3 2" xfId="27058"/>
    <cellStyle name="Обычный 3 2 2 2 3 2 2 3 3" xfId="27059"/>
    <cellStyle name="Обычный 3 2 2 2 3 2 2 3 4" xfId="27060"/>
    <cellStyle name="Обычный 3 2 2 2 3 2 2 3 5" xfId="27061"/>
    <cellStyle name="Обычный 3 2 2 2 3 2 2 3 6" xfId="27062"/>
    <cellStyle name="Обычный 3 2 2 2 3 2 2 3 7" xfId="27063"/>
    <cellStyle name="Обычный 3 2 2 2 3 2 2 3 8" xfId="27064"/>
    <cellStyle name="Обычный 3 2 2 2 3 2 2 4" xfId="27065"/>
    <cellStyle name="Обычный 3 2 2 2 3 2 2 4 2" xfId="27066"/>
    <cellStyle name="Обычный 3 2 2 2 3 2 2 4 3" xfId="27067"/>
    <cellStyle name="Обычный 3 2 2 2 3 2 2 4 4" xfId="27068"/>
    <cellStyle name="Обычный 3 2 2 2 3 2 2 4 5" xfId="27069"/>
    <cellStyle name="Обычный 3 2 2 2 3 2 2 4 6" xfId="27070"/>
    <cellStyle name="Обычный 3 2 2 2 3 2 2 4 7" xfId="27071"/>
    <cellStyle name="Обычный 3 2 2 2 3 2 2 4 8" xfId="27072"/>
    <cellStyle name="Обычный 3 2 2 2 3 2 2 5" xfId="27073"/>
    <cellStyle name="Обычный 3 2 2 2 3 2 2 5 2" xfId="27074"/>
    <cellStyle name="Обычный 3 2 2 2 3 2 2 5 3" xfId="27075"/>
    <cellStyle name="Обычный 3 2 2 2 3 2 2 5 4" xfId="27076"/>
    <cellStyle name="Обычный 3 2 2 2 3 2 2 5 5" xfId="27077"/>
    <cellStyle name="Обычный 3 2 2 2 3 2 2 5 6" xfId="27078"/>
    <cellStyle name="Обычный 3 2 2 2 3 2 2 5 7" xfId="27079"/>
    <cellStyle name="Обычный 3 2 2 2 3 2 2 5 8" xfId="27080"/>
    <cellStyle name="Обычный 3 2 2 2 3 2 2 6" xfId="27081"/>
    <cellStyle name="Обычный 3 2 2 2 3 2 2 6 2" xfId="27082"/>
    <cellStyle name="Обычный 3 2 2 2 3 2 2 6 3" xfId="27083"/>
    <cellStyle name="Обычный 3 2 2 2 3 2 2 6 4" xfId="27084"/>
    <cellStyle name="Обычный 3 2 2 2 3 2 2 6 5" xfId="27085"/>
    <cellStyle name="Обычный 3 2 2 2 3 2 2 6 6" xfId="27086"/>
    <cellStyle name="Обычный 3 2 2 2 3 2 2 6 7" xfId="27087"/>
    <cellStyle name="Обычный 3 2 2 2 3 2 2 6 8" xfId="27088"/>
    <cellStyle name="Обычный 3 2 2 2 3 2 2 7" xfId="27089"/>
    <cellStyle name="Обычный 3 2 2 2 3 2 2 7 2" xfId="27090"/>
    <cellStyle name="Обычный 3 2 2 2 3 2 2 7 3" xfId="27091"/>
    <cellStyle name="Обычный 3 2 2 2 3 2 2 7 4" xfId="27092"/>
    <cellStyle name="Обычный 3 2 2 2 3 2 2 7 5" xfId="27093"/>
    <cellStyle name="Обычный 3 2 2 2 3 2 2 7 6" xfId="27094"/>
    <cellStyle name="Обычный 3 2 2 2 3 2 2 7 7" xfId="27095"/>
    <cellStyle name="Обычный 3 2 2 2 3 2 2 7 8" xfId="27096"/>
    <cellStyle name="Обычный 3 2 2 2 3 2 2 8" xfId="27097"/>
    <cellStyle name="Обычный 3 2 2 2 3 2 2 8 2" xfId="27098"/>
    <cellStyle name="Обычный 3 2 2 2 3 2 2 8 3" xfId="27099"/>
    <cellStyle name="Обычный 3 2 2 2 3 2 2 8 4" xfId="27100"/>
    <cellStyle name="Обычный 3 2 2 2 3 2 2 8 5" xfId="27101"/>
    <cellStyle name="Обычный 3 2 2 2 3 2 2 8 6" xfId="27102"/>
    <cellStyle name="Обычный 3 2 2 2 3 2 2 8 7" xfId="27103"/>
    <cellStyle name="Обычный 3 2 2 2 3 2 2 8 8" xfId="27104"/>
    <cellStyle name="Обычный 3 2 2 2 3 2 2 9" xfId="27105"/>
    <cellStyle name="Обычный 3 2 2 2 3 2 20" xfId="27106"/>
    <cellStyle name="Обычный 3 2 2 2 3 2 21" xfId="27107"/>
    <cellStyle name="Обычный 3 2 2 2 3 2 22" xfId="27108"/>
    <cellStyle name="Обычный 3 2 2 2 3 2 3" xfId="27109"/>
    <cellStyle name="Обычный 3 2 2 2 3 2 3 10" xfId="27110"/>
    <cellStyle name="Обычный 3 2 2 2 3 2 3 11" xfId="27111"/>
    <cellStyle name="Обычный 3 2 2 2 3 2 3 12" xfId="27112"/>
    <cellStyle name="Обычный 3 2 2 2 3 2 3 13" xfId="27113"/>
    <cellStyle name="Обычный 3 2 2 2 3 2 3 14" xfId="27114"/>
    <cellStyle name="Обычный 3 2 2 2 3 2 3 15" xfId="27115"/>
    <cellStyle name="Обычный 3 2 2 2 3 2 3 16" xfId="27116"/>
    <cellStyle name="Обычный 3 2 2 2 3 2 3 17" xfId="27117"/>
    <cellStyle name="Обычный 3 2 2 2 3 2 3 18" xfId="27118"/>
    <cellStyle name="Обычный 3 2 2 2 3 2 3 2" xfId="27119"/>
    <cellStyle name="Обычный 3 2 2 2 3 2 3 2 2" xfId="27120"/>
    <cellStyle name="Обычный 3 2 2 2 3 2 3 2 3" xfId="27121"/>
    <cellStyle name="Обычный 3 2 2 2 3 2 3 2 4" xfId="27122"/>
    <cellStyle name="Обычный 3 2 2 2 3 2 3 2 5" xfId="27123"/>
    <cellStyle name="Обычный 3 2 2 2 3 2 3 2 6" xfId="27124"/>
    <cellStyle name="Обычный 3 2 2 2 3 2 3 2 7" xfId="27125"/>
    <cellStyle name="Обычный 3 2 2 2 3 2 3 2 8" xfId="27126"/>
    <cellStyle name="Обычный 3 2 2 2 3 2 3 3" xfId="27127"/>
    <cellStyle name="Обычный 3 2 2 2 3 2 3 3 2" xfId="27128"/>
    <cellStyle name="Обычный 3 2 2 2 3 2 3 3 3" xfId="27129"/>
    <cellStyle name="Обычный 3 2 2 2 3 2 3 3 4" xfId="27130"/>
    <cellStyle name="Обычный 3 2 2 2 3 2 3 3 5" xfId="27131"/>
    <cellStyle name="Обычный 3 2 2 2 3 2 3 3 6" xfId="27132"/>
    <cellStyle name="Обычный 3 2 2 2 3 2 3 3 7" xfId="27133"/>
    <cellStyle name="Обычный 3 2 2 2 3 2 3 3 8" xfId="27134"/>
    <cellStyle name="Обычный 3 2 2 2 3 2 3 4" xfId="27135"/>
    <cellStyle name="Обычный 3 2 2 2 3 2 3 4 2" xfId="27136"/>
    <cellStyle name="Обычный 3 2 2 2 3 2 3 4 3" xfId="27137"/>
    <cellStyle name="Обычный 3 2 2 2 3 2 3 4 4" xfId="27138"/>
    <cellStyle name="Обычный 3 2 2 2 3 2 3 4 5" xfId="27139"/>
    <cellStyle name="Обычный 3 2 2 2 3 2 3 4 6" xfId="27140"/>
    <cellStyle name="Обычный 3 2 2 2 3 2 3 4 7" xfId="27141"/>
    <cellStyle name="Обычный 3 2 2 2 3 2 3 4 8" xfId="27142"/>
    <cellStyle name="Обычный 3 2 2 2 3 2 3 5" xfId="27143"/>
    <cellStyle name="Обычный 3 2 2 2 3 2 3 5 2" xfId="27144"/>
    <cellStyle name="Обычный 3 2 2 2 3 2 3 5 3" xfId="27145"/>
    <cellStyle name="Обычный 3 2 2 2 3 2 3 5 4" xfId="27146"/>
    <cellStyle name="Обычный 3 2 2 2 3 2 3 5 5" xfId="27147"/>
    <cellStyle name="Обычный 3 2 2 2 3 2 3 5 6" xfId="27148"/>
    <cellStyle name="Обычный 3 2 2 2 3 2 3 5 7" xfId="27149"/>
    <cellStyle name="Обычный 3 2 2 2 3 2 3 5 8" xfId="27150"/>
    <cellStyle name="Обычный 3 2 2 2 3 2 3 6" xfId="27151"/>
    <cellStyle name="Обычный 3 2 2 2 3 2 3 6 2" xfId="27152"/>
    <cellStyle name="Обычный 3 2 2 2 3 2 3 6 3" xfId="27153"/>
    <cellStyle name="Обычный 3 2 2 2 3 2 3 6 4" xfId="27154"/>
    <cellStyle name="Обычный 3 2 2 2 3 2 3 6 5" xfId="27155"/>
    <cellStyle name="Обычный 3 2 2 2 3 2 3 6 6" xfId="27156"/>
    <cellStyle name="Обычный 3 2 2 2 3 2 3 6 7" xfId="27157"/>
    <cellStyle name="Обычный 3 2 2 2 3 2 3 6 8" xfId="27158"/>
    <cellStyle name="Обычный 3 2 2 2 3 2 3 7" xfId="27159"/>
    <cellStyle name="Обычный 3 2 2 2 3 2 3 7 2" xfId="27160"/>
    <cellStyle name="Обычный 3 2 2 2 3 2 3 7 3" xfId="27161"/>
    <cellStyle name="Обычный 3 2 2 2 3 2 3 7 4" xfId="27162"/>
    <cellStyle name="Обычный 3 2 2 2 3 2 3 7 5" xfId="27163"/>
    <cellStyle name="Обычный 3 2 2 2 3 2 3 7 6" xfId="27164"/>
    <cellStyle name="Обычный 3 2 2 2 3 2 3 7 7" xfId="27165"/>
    <cellStyle name="Обычный 3 2 2 2 3 2 3 7 8" xfId="27166"/>
    <cellStyle name="Обычный 3 2 2 2 3 2 3 8" xfId="27167"/>
    <cellStyle name="Обычный 3 2 2 2 3 2 3 8 2" xfId="27168"/>
    <cellStyle name="Обычный 3 2 2 2 3 2 3 8 3" xfId="27169"/>
    <cellStyle name="Обычный 3 2 2 2 3 2 3 8 4" xfId="27170"/>
    <cellStyle name="Обычный 3 2 2 2 3 2 3 8 5" xfId="27171"/>
    <cellStyle name="Обычный 3 2 2 2 3 2 3 8 6" xfId="27172"/>
    <cellStyle name="Обычный 3 2 2 2 3 2 3 8 7" xfId="27173"/>
    <cellStyle name="Обычный 3 2 2 2 3 2 3 8 8" xfId="27174"/>
    <cellStyle name="Обычный 3 2 2 2 3 2 3 9" xfId="27175"/>
    <cellStyle name="Обычный 3 2 2 2 3 2 4" xfId="27176"/>
    <cellStyle name="Обычный 3 2 2 2 3 2 4 2" xfId="27177"/>
    <cellStyle name="Обычный 3 2 2 2 3 2 4 3" xfId="27178"/>
    <cellStyle name="Обычный 3 2 2 2 3 2 4 4" xfId="27179"/>
    <cellStyle name="Обычный 3 2 2 2 3 2 4 5" xfId="27180"/>
    <cellStyle name="Обычный 3 2 2 2 3 2 4 6" xfId="27181"/>
    <cellStyle name="Обычный 3 2 2 2 3 2 4 7" xfId="27182"/>
    <cellStyle name="Обычный 3 2 2 2 3 2 4 8" xfId="27183"/>
    <cellStyle name="Обычный 3 2 2 2 3 2 5" xfId="27184"/>
    <cellStyle name="Обычный 3 2 2 2 3 2 5 2" xfId="27185"/>
    <cellStyle name="Обычный 3 2 2 2 3 2 5 3" xfId="27186"/>
    <cellStyle name="Обычный 3 2 2 2 3 2 5 4" xfId="27187"/>
    <cellStyle name="Обычный 3 2 2 2 3 2 5 5" xfId="27188"/>
    <cellStyle name="Обычный 3 2 2 2 3 2 5 6" xfId="27189"/>
    <cellStyle name="Обычный 3 2 2 2 3 2 5 7" xfId="27190"/>
    <cellStyle name="Обычный 3 2 2 2 3 2 5 8" xfId="27191"/>
    <cellStyle name="Обычный 3 2 2 2 3 2 6" xfId="27192"/>
    <cellStyle name="Обычный 3 2 2 2 3 2 6 2" xfId="27193"/>
    <cellStyle name="Обычный 3 2 2 2 3 2 6 3" xfId="27194"/>
    <cellStyle name="Обычный 3 2 2 2 3 2 6 4" xfId="27195"/>
    <cellStyle name="Обычный 3 2 2 2 3 2 6 5" xfId="27196"/>
    <cellStyle name="Обычный 3 2 2 2 3 2 6 6" xfId="27197"/>
    <cellStyle name="Обычный 3 2 2 2 3 2 6 7" xfId="27198"/>
    <cellStyle name="Обычный 3 2 2 2 3 2 6 8" xfId="27199"/>
    <cellStyle name="Обычный 3 2 2 2 3 2 7" xfId="27200"/>
    <cellStyle name="Обычный 3 2 2 2 3 2 7 2" xfId="27201"/>
    <cellStyle name="Обычный 3 2 2 2 3 2 7 3" xfId="27202"/>
    <cellStyle name="Обычный 3 2 2 2 3 2 7 4" xfId="27203"/>
    <cellStyle name="Обычный 3 2 2 2 3 2 7 5" xfId="27204"/>
    <cellStyle name="Обычный 3 2 2 2 3 2 7 6" xfId="27205"/>
    <cellStyle name="Обычный 3 2 2 2 3 2 7 7" xfId="27206"/>
    <cellStyle name="Обычный 3 2 2 2 3 2 7 8" xfId="27207"/>
    <cellStyle name="Обычный 3 2 2 2 3 2 8" xfId="27208"/>
    <cellStyle name="Обычный 3 2 2 2 3 2 8 2" xfId="27209"/>
    <cellStyle name="Обычный 3 2 2 2 3 2 8 3" xfId="27210"/>
    <cellStyle name="Обычный 3 2 2 2 3 2 8 4" xfId="27211"/>
    <cellStyle name="Обычный 3 2 2 2 3 2 8 5" xfId="27212"/>
    <cellStyle name="Обычный 3 2 2 2 3 2 8 6" xfId="27213"/>
    <cellStyle name="Обычный 3 2 2 2 3 2 8 7" xfId="27214"/>
    <cellStyle name="Обычный 3 2 2 2 3 2 8 8" xfId="27215"/>
    <cellStyle name="Обычный 3 2 2 2 3 2 9" xfId="27216"/>
    <cellStyle name="Обычный 3 2 2 2 3 2 9 2" xfId="27217"/>
    <cellStyle name="Обычный 3 2 2 2 3 2 9 3" xfId="27218"/>
    <cellStyle name="Обычный 3 2 2 2 3 2 9 4" xfId="27219"/>
    <cellStyle name="Обычный 3 2 2 2 3 2 9 5" xfId="27220"/>
    <cellStyle name="Обычный 3 2 2 2 3 2 9 6" xfId="27221"/>
    <cellStyle name="Обычный 3 2 2 2 3 2 9 7" xfId="27222"/>
    <cellStyle name="Обычный 3 2 2 2 3 2 9 8" xfId="27223"/>
    <cellStyle name="Обычный 3 2 2 2 3 20" xfId="27224"/>
    <cellStyle name="Обычный 3 2 2 2 3 21" xfId="27225"/>
    <cellStyle name="Обычный 3 2 2 2 3 22" xfId="27226"/>
    <cellStyle name="Обычный 3 2 2 2 3 23" xfId="27227"/>
    <cellStyle name="Обычный 3 2 2 2 3 3" xfId="27228"/>
    <cellStyle name="Обычный 3 2 2 2 3 3 10" xfId="27229"/>
    <cellStyle name="Обычный 3 2 2 2 3 3 11" xfId="27230"/>
    <cellStyle name="Обычный 3 2 2 2 3 3 12" xfId="27231"/>
    <cellStyle name="Обычный 3 2 2 2 3 3 13" xfId="27232"/>
    <cellStyle name="Обычный 3 2 2 2 3 3 14" xfId="27233"/>
    <cellStyle name="Обычный 3 2 2 2 3 3 15" xfId="27234"/>
    <cellStyle name="Обычный 3 2 2 2 3 3 16" xfId="27235"/>
    <cellStyle name="Обычный 3 2 2 2 3 3 17" xfId="27236"/>
    <cellStyle name="Обычный 3 2 2 2 3 3 18" xfId="27237"/>
    <cellStyle name="Обычный 3 2 2 2 3 3 2" xfId="27238"/>
    <cellStyle name="Обычный 3 2 2 2 3 3 2 2" xfId="27239"/>
    <cellStyle name="Обычный 3 2 2 2 3 3 2 3" xfId="27240"/>
    <cellStyle name="Обычный 3 2 2 2 3 3 2 4" xfId="27241"/>
    <cellStyle name="Обычный 3 2 2 2 3 3 2 5" xfId="27242"/>
    <cellStyle name="Обычный 3 2 2 2 3 3 2 6" xfId="27243"/>
    <cellStyle name="Обычный 3 2 2 2 3 3 2 7" xfId="27244"/>
    <cellStyle name="Обычный 3 2 2 2 3 3 2 8" xfId="27245"/>
    <cellStyle name="Обычный 3 2 2 2 3 3 3" xfId="27246"/>
    <cellStyle name="Обычный 3 2 2 2 3 3 3 2" xfId="27247"/>
    <cellStyle name="Обычный 3 2 2 2 3 3 3 3" xfId="27248"/>
    <cellStyle name="Обычный 3 2 2 2 3 3 3 4" xfId="27249"/>
    <cellStyle name="Обычный 3 2 2 2 3 3 3 5" xfId="27250"/>
    <cellStyle name="Обычный 3 2 2 2 3 3 3 6" xfId="27251"/>
    <cellStyle name="Обычный 3 2 2 2 3 3 3 7" xfId="27252"/>
    <cellStyle name="Обычный 3 2 2 2 3 3 3 8" xfId="27253"/>
    <cellStyle name="Обычный 3 2 2 2 3 3 4" xfId="27254"/>
    <cellStyle name="Обычный 3 2 2 2 3 3 4 2" xfId="27255"/>
    <cellStyle name="Обычный 3 2 2 2 3 3 4 3" xfId="27256"/>
    <cellStyle name="Обычный 3 2 2 2 3 3 4 4" xfId="27257"/>
    <cellStyle name="Обычный 3 2 2 2 3 3 4 5" xfId="27258"/>
    <cellStyle name="Обычный 3 2 2 2 3 3 4 6" xfId="27259"/>
    <cellStyle name="Обычный 3 2 2 2 3 3 4 7" xfId="27260"/>
    <cellStyle name="Обычный 3 2 2 2 3 3 4 8" xfId="27261"/>
    <cellStyle name="Обычный 3 2 2 2 3 3 5" xfId="27262"/>
    <cellStyle name="Обычный 3 2 2 2 3 3 5 2" xfId="27263"/>
    <cellStyle name="Обычный 3 2 2 2 3 3 5 3" xfId="27264"/>
    <cellStyle name="Обычный 3 2 2 2 3 3 5 4" xfId="27265"/>
    <cellStyle name="Обычный 3 2 2 2 3 3 5 5" xfId="27266"/>
    <cellStyle name="Обычный 3 2 2 2 3 3 5 6" xfId="27267"/>
    <cellStyle name="Обычный 3 2 2 2 3 3 5 7" xfId="27268"/>
    <cellStyle name="Обычный 3 2 2 2 3 3 5 8" xfId="27269"/>
    <cellStyle name="Обычный 3 2 2 2 3 3 6" xfId="27270"/>
    <cellStyle name="Обычный 3 2 2 2 3 3 6 2" xfId="27271"/>
    <cellStyle name="Обычный 3 2 2 2 3 3 6 3" xfId="27272"/>
    <cellStyle name="Обычный 3 2 2 2 3 3 6 4" xfId="27273"/>
    <cellStyle name="Обычный 3 2 2 2 3 3 6 5" xfId="27274"/>
    <cellStyle name="Обычный 3 2 2 2 3 3 6 6" xfId="27275"/>
    <cellStyle name="Обычный 3 2 2 2 3 3 6 7" xfId="27276"/>
    <cellStyle name="Обычный 3 2 2 2 3 3 6 8" xfId="27277"/>
    <cellStyle name="Обычный 3 2 2 2 3 3 7" xfId="27278"/>
    <cellStyle name="Обычный 3 2 2 2 3 3 7 2" xfId="27279"/>
    <cellStyle name="Обычный 3 2 2 2 3 3 7 3" xfId="27280"/>
    <cellStyle name="Обычный 3 2 2 2 3 3 7 4" xfId="27281"/>
    <cellStyle name="Обычный 3 2 2 2 3 3 7 5" xfId="27282"/>
    <cellStyle name="Обычный 3 2 2 2 3 3 7 6" xfId="27283"/>
    <cellStyle name="Обычный 3 2 2 2 3 3 7 7" xfId="27284"/>
    <cellStyle name="Обычный 3 2 2 2 3 3 7 8" xfId="27285"/>
    <cellStyle name="Обычный 3 2 2 2 3 3 8" xfId="27286"/>
    <cellStyle name="Обычный 3 2 2 2 3 3 8 2" xfId="27287"/>
    <cellStyle name="Обычный 3 2 2 2 3 3 8 3" xfId="27288"/>
    <cellStyle name="Обычный 3 2 2 2 3 3 8 4" xfId="27289"/>
    <cellStyle name="Обычный 3 2 2 2 3 3 8 5" xfId="27290"/>
    <cellStyle name="Обычный 3 2 2 2 3 3 8 6" xfId="27291"/>
    <cellStyle name="Обычный 3 2 2 2 3 3 8 7" xfId="27292"/>
    <cellStyle name="Обычный 3 2 2 2 3 3 8 8" xfId="27293"/>
    <cellStyle name="Обычный 3 2 2 2 3 3 9" xfId="27294"/>
    <cellStyle name="Обычный 3 2 2 2 3 4" xfId="27295"/>
    <cellStyle name="Обычный 3 2 2 2 3 4 10" xfId="27296"/>
    <cellStyle name="Обычный 3 2 2 2 3 4 11" xfId="27297"/>
    <cellStyle name="Обычный 3 2 2 2 3 4 12" xfId="27298"/>
    <cellStyle name="Обычный 3 2 2 2 3 4 13" xfId="27299"/>
    <cellStyle name="Обычный 3 2 2 2 3 4 14" xfId="27300"/>
    <cellStyle name="Обычный 3 2 2 2 3 4 15" xfId="27301"/>
    <cellStyle name="Обычный 3 2 2 2 3 4 16" xfId="27302"/>
    <cellStyle name="Обычный 3 2 2 2 3 4 17" xfId="27303"/>
    <cellStyle name="Обычный 3 2 2 2 3 4 18" xfId="27304"/>
    <cellStyle name="Обычный 3 2 2 2 3 4 2" xfId="27305"/>
    <cellStyle name="Обычный 3 2 2 2 3 4 2 2" xfId="27306"/>
    <cellStyle name="Обычный 3 2 2 2 3 4 2 3" xfId="27307"/>
    <cellStyle name="Обычный 3 2 2 2 3 4 2 4" xfId="27308"/>
    <cellStyle name="Обычный 3 2 2 2 3 4 2 5" xfId="27309"/>
    <cellStyle name="Обычный 3 2 2 2 3 4 2 6" xfId="27310"/>
    <cellStyle name="Обычный 3 2 2 2 3 4 2 7" xfId="27311"/>
    <cellStyle name="Обычный 3 2 2 2 3 4 2 8" xfId="27312"/>
    <cellStyle name="Обычный 3 2 2 2 3 4 3" xfId="27313"/>
    <cellStyle name="Обычный 3 2 2 2 3 4 3 2" xfId="27314"/>
    <cellStyle name="Обычный 3 2 2 2 3 4 3 3" xfId="27315"/>
    <cellStyle name="Обычный 3 2 2 2 3 4 3 4" xfId="27316"/>
    <cellStyle name="Обычный 3 2 2 2 3 4 3 5" xfId="27317"/>
    <cellStyle name="Обычный 3 2 2 2 3 4 3 6" xfId="27318"/>
    <cellStyle name="Обычный 3 2 2 2 3 4 3 7" xfId="27319"/>
    <cellStyle name="Обычный 3 2 2 2 3 4 3 8" xfId="27320"/>
    <cellStyle name="Обычный 3 2 2 2 3 4 4" xfId="27321"/>
    <cellStyle name="Обычный 3 2 2 2 3 4 4 2" xfId="27322"/>
    <cellStyle name="Обычный 3 2 2 2 3 4 4 3" xfId="27323"/>
    <cellStyle name="Обычный 3 2 2 2 3 4 4 4" xfId="27324"/>
    <cellStyle name="Обычный 3 2 2 2 3 4 4 5" xfId="27325"/>
    <cellStyle name="Обычный 3 2 2 2 3 4 4 6" xfId="27326"/>
    <cellStyle name="Обычный 3 2 2 2 3 4 4 7" xfId="27327"/>
    <cellStyle name="Обычный 3 2 2 2 3 4 4 8" xfId="27328"/>
    <cellStyle name="Обычный 3 2 2 2 3 4 5" xfId="27329"/>
    <cellStyle name="Обычный 3 2 2 2 3 4 5 2" xfId="27330"/>
    <cellStyle name="Обычный 3 2 2 2 3 4 5 3" xfId="27331"/>
    <cellStyle name="Обычный 3 2 2 2 3 4 5 4" xfId="27332"/>
    <cellStyle name="Обычный 3 2 2 2 3 4 5 5" xfId="27333"/>
    <cellStyle name="Обычный 3 2 2 2 3 4 5 6" xfId="27334"/>
    <cellStyle name="Обычный 3 2 2 2 3 4 5 7" xfId="27335"/>
    <cellStyle name="Обычный 3 2 2 2 3 4 5 8" xfId="27336"/>
    <cellStyle name="Обычный 3 2 2 2 3 4 6" xfId="27337"/>
    <cellStyle name="Обычный 3 2 2 2 3 4 6 2" xfId="27338"/>
    <cellStyle name="Обычный 3 2 2 2 3 4 6 3" xfId="27339"/>
    <cellStyle name="Обычный 3 2 2 2 3 4 6 4" xfId="27340"/>
    <cellStyle name="Обычный 3 2 2 2 3 4 6 5" xfId="27341"/>
    <cellStyle name="Обычный 3 2 2 2 3 4 6 6" xfId="27342"/>
    <cellStyle name="Обычный 3 2 2 2 3 4 6 7" xfId="27343"/>
    <cellStyle name="Обычный 3 2 2 2 3 4 6 8" xfId="27344"/>
    <cellStyle name="Обычный 3 2 2 2 3 4 7" xfId="27345"/>
    <cellStyle name="Обычный 3 2 2 2 3 4 7 2" xfId="27346"/>
    <cellStyle name="Обычный 3 2 2 2 3 4 7 3" xfId="27347"/>
    <cellStyle name="Обычный 3 2 2 2 3 4 7 4" xfId="27348"/>
    <cellStyle name="Обычный 3 2 2 2 3 4 7 5" xfId="27349"/>
    <cellStyle name="Обычный 3 2 2 2 3 4 7 6" xfId="27350"/>
    <cellStyle name="Обычный 3 2 2 2 3 4 7 7" xfId="27351"/>
    <cellStyle name="Обычный 3 2 2 2 3 4 7 8" xfId="27352"/>
    <cellStyle name="Обычный 3 2 2 2 3 4 8" xfId="27353"/>
    <cellStyle name="Обычный 3 2 2 2 3 4 8 2" xfId="27354"/>
    <cellStyle name="Обычный 3 2 2 2 3 4 8 3" xfId="27355"/>
    <cellStyle name="Обычный 3 2 2 2 3 4 8 4" xfId="27356"/>
    <cellStyle name="Обычный 3 2 2 2 3 4 8 5" xfId="27357"/>
    <cellStyle name="Обычный 3 2 2 2 3 4 8 6" xfId="27358"/>
    <cellStyle name="Обычный 3 2 2 2 3 4 8 7" xfId="27359"/>
    <cellStyle name="Обычный 3 2 2 2 3 4 8 8" xfId="27360"/>
    <cellStyle name="Обычный 3 2 2 2 3 4 9" xfId="27361"/>
    <cellStyle name="Обычный 3 2 2 2 3 5" xfId="27362"/>
    <cellStyle name="Обычный 3 2 2 2 3 5 2" xfId="27363"/>
    <cellStyle name="Обычный 3 2 2 2 3 5 3" xfId="27364"/>
    <cellStyle name="Обычный 3 2 2 2 3 5 4" xfId="27365"/>
    <cellStyle name="Обычный 3 2 2 2 3 5 5" xfId="27366"/>
    <cellStyle name="Обычный 3 2 2 2 3 5 6" xfId="27367"/>
    <cellStyle name="Обычный 3 2 2 2 3 5 7" xfId="27368"/>
    <cellStyle name="Обычный 3 2 2 2 3 5 8" xfId="27369"/>
    <cellStyle name="Обычный 3 2 2 2 3 6" xfId="27370"/>
    <cellStyle name="Обычный 3 2 2 2 3 6 2" xfId="27371"/>
    <cellStyle name="Обычный 3 2 2 2 3 6 3" xfId="27372"/>
    <cellStyle name="Обычный 3 2 2 2 3 6 4" xfId="27373"/>
    <cellStyle name="Обычный 3 2 2 2 3 6 5" xfId="27374"/>
    <cellStyle name="Обычный 3 2 2 2 3 6 6" xfId="27375"/>
    <cellStyle name="Обычный 3 2 2 2 3 6 7" xfId="27376"/>
    <cellStyle name="Обычный 3 2 2 2 3 6 8" xfId="27377"/>
    <cellStyle name="Обычный 3 2 2 2 3 7" xfId="27378"/>
    <cellStyle name="Обычный 3 2 2 2 3 7 2" xfId="27379"/>
    <cellStyle name="Обычный 3 2 2 2 3 7 3" xfId="27380"/>
    <cellStyle name="Обычный 3 2 2 2 3 7 4" xfId="27381"/>
    <cellStyle name="Обычный 3 2 2 2 3 7 5" xfId="27382"/>
    <cellStyle name="Обычный 3 2 2 2 3 7 6" xfId="27383"/>
    <cellStyle name="Обычный 3 2 2 2 3 7 7" xfId="27384"/>
    <cellStyle name="Обычный 3 2 2 2 3 7 8" xfId="27385"/>
    <cellStyle name="Обычный 3 2 2 2 3 8" xfId="27386"/>
    <cellStyle name="Обычный 3 2 2 2 3 8 2" xfId="27387"/>
    <cellStyle name="Обычный 3 2 2 2 3 8 3" xfId="27388"/>
    <cellStyle name="Обычный 3 2 2 2 3 8 4" xfId="27389"/>
    <cellStyle name="Обычный 3 2 2 2 3 8 5" xfId="27390"/>
    <cellStyle name="Обычный 3 2 2 2 3 8 6" xfId="27391"/>
    <cellStyle name="Обычный 3 2 2 2 3 8 7" xfId="27392"/>
    <cellStyle name="Обычный 3 2 2 2 3 8 8" xfId="27393"/>
    <cellStyle name="Обычный 3 2 2 2 3 9" xfId="27394"/>
    <cellStyle name="Обычный 3 2 2 2 3 9 2" xfId="27395"/>
    <cellStyle name="Обычный 3 2 2 2 3 9 3" xfId="27396"/>
    <cellStyle name="Обычный 3 2 2 2 3 9 4" xfId="27397"/>
    <cellStyle name="Обычный 3 2 2 2 3 9 5" xfId="27398"/>
    <cellStyle name="Обычный 3 2 2 2 3 9 6" xfId="27399"/>
    <cellStyle name="Обычный 3 2 2 2 3 9 7" xfId="27400"/>
    <cellStyle name="Обычный 3 2 2 2 3 9 8" xfId="27401"/>
    <cellStyle name="Обычный 3 2 2 2 4" xfId="27402"/>
    <cellStyle name="Обычный 3 2 2 2 4 10" xfId="27403"/>
    <cellStyle name="Обычный 3 2 2 2 4 10 2" xfId="27404"/>
    <cellStyle name="Обычный 3 2 2 2 4 10 3" xfId="27405"/>
    <cellStyle name="Обычный 3 2 2 2 4 10 4" xfId="27406"/>
    <cellStyle name="Обычный 3 2 2 2 4 10 5" xfId="27407"/>
    <cellStyle name="Обычный 3 2 2 2 4 10 6" xfId="27408"/>
    <cellStyle name="Обычный 3 2 2 2 4 10 7" xfId="27409"/>
    <cellStyle name="Обычный 3 2 2 2 4 10 8" xfId="27410"/>
    <cellStyle name="Обычный 3 2 2 2 4 11" xfId="27411"/>
    <cellStyle name="Обычный 3 2 2 2 4 11 2" xfId="27412"/>
    <cellStyle name="Обычный 3 2 2 2 4 11 3" xfId="27413"/>
    <cellStyle name="Обычный 3 2 2 2 4 11 4" xfId="27414"/>
    <cellStyle name="Обычный 3 2 2 2 4 11 5" xfId="27415"/>
    <cellStyle name="Обычный 3 2 2 2 4 11 6" xfId="27416"/>
    <cellStyle name="Обычный 3 2 2 2 4 11 7" xfId="27417"/>
    <cellStyle name="Обычный 3 2 2 2 4 11 8" xfId="27418"/>
    <cellStyle name="Обычный 3 2 2 2 4 12" xfId="27419"/>
    <cellStyle name="Обычный 3 2 2 2 4 13" xfId="27420"/>
    <cellStyle name="Обычный 3 2 2 2 4 14" xfId="27421"/>
    <cellStyle name="Обычный 3 2 2 2 4 15" xfId="27422"/>
    <cellStyle name="Обычный 3 2 2 2 4 16" xfId="27423"/>
    <cellStyle name="Обычный 3 2 2 2 4 17" xfId="27424"/>
    <cellStyle name="Обычный 3 2 2 2 4 18" xfId="27425"/>
    <cellStyle name="Обычный 3 2 2 2 4 19" xfId="27426"/>
    <cellStyle name="Обычный 3 2 2 2 4 2" xfId="27427"/>
    <cellStyle name="Обычный 3 2 2 2 4 2 10" xfId="27428"/>
    <cellStyle name="Обычный 3 2 2 2 4 2 10 2" xfId="27429"/>
    <cellStyle name="Обычный 3 2 2 2 4 2 10 3" xfId="27430"/>
    <cellStyle name="Обычный 3 2 2 2 4 2 10 4" xfId="27431"/>
    <cellStyle name="Обычный 3 2 2 2 4 2 10 5" xfId="27432"/>
    <cellStyle name="Обычный 3 2 2 2 4 2 10 6" xfId="27433"/>
    <cellStyle name="Обычный 3 2 2 2 4 2 10 7" xfId="27434"/>
    <cellStyle name="Обычный 3 2 2 2 4 2 10 8" xfId="27435"/>
    <cellStyle name="Обычный 3 2 2 2 4 2 11" xfId="27436"/>
    <cellStyle name="Обычный 3 2 2 2 4 2 12" xfId="27437"/>
    <cellStyle name="Обычный 3 2 2 2 4 2 13" xfId="27438"/>
    <cellStyle name="Обычный 3 2 2 2 4 2 14" xfId="27439"/>
    <cellStyle name="Обычный 3 2 2 2 4 2 15" xfId="27440"/>
    <cellStyle name="Обычный 3 2 2 2 4 2 16" xfId="27441"/>
    <cellStyle name="Обычный 3 2 2 2 4 2 17" xfId="27442"/>
    <cellStyle name="Обычный 3 2 2 2 4 2 18" xfId="27443"/>
    <cellStyle name="Обычный 3 2 2 2 4 2 19" xfId="27444"/>
    <cellStyle name="Обычный 3 2 2 2 4 2 2" xfId="27445"/>
    <cellStyle name="Обычный 3 2 2 2 4 2 2 10" xfId="27446"/>
    <cellStyle name="Обычный 3 2 2 2 4 2 2 11" xfId="27447"/>
    <cellStyle name="Обычный 3 2 2 2 4 2 2 12" xfId="27448"/>
    <cellStyle name="Обычный 3 2 2 2 4 2 2 13" xfId="27449"/>
    <cellStyle name="Обычный 3 2 2 2 4 2 2 14" xfId="27450"/>
    <cellStyle name="Обычный 3 2 2 2 4 2 2 15" xfId="27451"/>
    <cellStyle name="Обычный 3 2 2 2 4 2 2 16" xfId="27452"/>
    <cellStyle name="Обычный 3 2 2 2 4 2 2 17" xfId="27453"/>
    <cellStyle name="Обычный 3 2 2 2 4 2 2 18" xfId="27454"/>
    <cellStyle name="Обычный 3 2 2 2 4 2 2 2" xfId="27455"/>
    <cellStyle name="Обычный 3 2 2 2 4 2 2 2 2" xfId="27456"/>
    <cellStyle name="Обычный 3 2 2 2 4 2 2 2 3" xfId="27457"/>
    <cellStyle name="Обычный 3 2 2 2 4 2 2 2 4" xfId="27458"/>
    <cellStyle name="Обычный 3 2 2 2 4 2 2 2 5" xfId="27459"/>
    <cellStyle name="Обычный 3 2 2 2 4 2 2 2 6" xfId="27460"/>
    <cellStyle name="Обычный 3 2 2 2 4 2 2 2 7" xfId="27461"/>
    <cellStyle name="Обычный 3 2 2 2 4 2 2 2 8" xfId="27462"/>
    <cellStyle name="Обычный 3 2 2 2 4 2 2 3" xfId="27463"/>
    <cellStyle name="Обычный 3 2 2 2 4 2 2 3 2" xfId="27464"/>
    <cellStyle name="Обычный 3 2 2 2 4 2 2 3 3" xfId="27465"/>
    <cellStyle name="Обычный 3 2 2 2 4 2 2 3 4" xfId="27466"/>
    <cellStyle name="Обычный 3 2 2 2 4 2 2 3 5" xfId="27467"/>
    <cellStyle name="Обычный 3 2 2 2 4 2 2 3 6" xfId="27468"/>
    <cellStyle name="Обычный 3 2 2 2 4 2 2 3 7" xfId="27469"/>
    <cellStyle name="Обычный 3 2 2 2 4 2 2 3 8" xfId="27470"/>
    <cellStyle name="Обычный 3 2 2 2 4 2 2 4" xfId="27471"/>
    <cellStyle name="Обычный 3 2 2 2 4 2 2 4 2" xfId="27472"/>
    <cellStyle name="Обычный 3 2 2 2 4 2 2 4 3" xfId="27473"/>
    <cellStyle name="Обычный 3 2 2 2 4 2 2 4 4" xfId="27474"/>
    <cellStyle name="Обычный 3 2 2 2 4 2 2 4 5" xfId="27475"/>
    <cellStyle name="Обычный 3 2 2 2 4 2 2 4 6" xfId="27476"/>
    <cellStyle name="Обычный 3 2 2 2 4 2 2 4 7" xfId="27477"/>
    <cellStyle name="Обычный 3 2 2 2 4 2 2 4 8" xfId="27478"/>
    <cellStyle name="Обычный 3 2 2 2 4 2 2 5" xfId="27479"/>
    <cellStyle name="Обычный 3 2 2 2 4 2 2 5 2" xfId="27480"/>
    <cellStyle name="Обычный 3 2 2 2 4 2 2 5 3" xfId="27481"/>
    <cellStyle name="Обычный 3 2 2 2 4 2 2 5 4" xfId="27482"/>
    <cellStyle name="Обычный 3 2 2 2 4 2 2 5 5" xfId="27483"/>
    <cellStyle name="Обычный 3 2 2 2 4 2 2 5 6" xfId="27484"/>
    <cellStyle name="Обычный 3 2 2 2 4 2 2 5 7" xfId="27485"/>
    <cellStyle name="Обычный 3 2 2 2 4 2 2 5 8" xfId="27486"/>
    <cellStyle name="Обычный 3 2 2 2 4 2 2 6" xfId="27487"/>
    <cellStyle name="Обычный 3 2 2 2 4 2 2 6 2" xfId="27488"/>
    <cellStyle name="Обычный 3 2 2 2 4 2 2 6 3" xfId="27489"/>
    <cellStyle name="Обычный 3 2 2 2 4 2 2 6 4" xfId="27490"/>
    <cellStyle name="Обычный 3 2 2 2 4 2 2 6 5" xfId="27491"/>
    <cellStyle name="Обычный 3 2 2 2 4 2 2 6 6" xfId="27492"/>
    <cellStyle name="Обычный 3 2 2 2 4 2 2 6 7" xfId="27493"/>
    <cellStyle name="Обычный 3 2 2 2 4 2 2 6 8" xfId="27494"/>
    <cellStyle name="Обычный 3 2 2 2 4 2 2 7" xfId="27495"/>
    <cellStyle name="Обычный 3 2 2 2 4 2 2 7 2" xfId="27496"/>
    <cellStyle name="Обычный 3 2 2 2 4 2 2 7 3" xfId="27497"/>
    <cellStyle name="Обычный 3 2 2 2 4 2 2 7 4" xfId="27498"/>
    <cellStyle name="Обычный 3 2 2 2 4 2 2 7 5" xfId="27499"/>
    <cellStyle name="Обычный 3 2 2 2 4 2 2 7 6" xfId="27500"/>
    <cellStyle name="Обычный 3 2 2 2 4 2 2 7 7" xfId="27501"/>
    <cellStyle name="Обычный 3 2 2 2 4 2 2 7 8" xfId="27502"/>
    <cellStyle name="Обычный 3 2 2 2 4 2 2 8" xfId="27503"/>
    <cellStyle name="Обычный 3 2 2 2 4 2 2 8 2" xfId="27504"/>
    <cellStyle name="Обычный 3 2 2 2 4 2 2 8 3" xfId="27505"/>
    <cellStyle name="Обычный 3 2 2 2 4 2 2 8 4" xfId="27506"/>
    <cellStyle name="Обычный 3 2 2 2 4 2 2 8 5" xfId="27507"/>
    <cellStyle name="Обычный 3 2 2 2 4 2 2 8 6" xfId="27508"/>
    <cellStyle name="Обычный 3 2 2 2 4 2 2 8 7" xfId="27509"/>
    <cellStyle name="Обычный 3 2 2 2 4 2 2 8 8" xfId="27510"/>
    <cellStyle name="Обычный 3 2 2 2 4 2 2 9" xfId="27511"/>
    <cellStyle name="Обычный 3 2 2 2 4 2 20" xfId="27512"/>
    <cellStyle name="Обычный 3 2 2 2 4 2 21" xfId="27513"/>
    <cellStyle name="Обычный 3 2 2 2 4 2 22" xfId="27514"/>
    <cellStyle name="Обычный 3 2 2 2 4 2 3" xfId="27515"/>
    <cellStyle name="Обычный 3 2 2 2 4 2 3 10" xfId="27516"/>
    <cellStyle name="Обычный 3 2 2 2 4 2 3 11" xfId="27517"/>
    <cellStyle name="Обычный 3 2 2 2 4 2 3 12" xfId="27518"/>
    <cellStyle name="Обычный 3 2 2 2 4 2 3 13" xfId="27519"/>
    <cellStyle name="Обычный 3 2 2 2 4 2 3 14" xfId="27520"/>
    <cellStyle name="Обычный 3 2 2 2 4 2 3 15" xfId="27521"/>
    <cellStyle name="Обычный 3 2 2 2 4 2 3 16" xfId="27522"/>
    <cellStyle name="Обычный 3 2 2 2 4 2 3 17" xfId="27523"/>
    <cellStyle name="Обычный 3 2 2 2 4 2 3 18" xfId="27524"/>
    <cellStyle name="Обычный 3 2 2 2 4 2 3 2" xfId="27525"/>
    <cellStyle name="Обычный 3 2 2 2 4 2 3 2 2" xfId="27526"/>
    <cellStyle name="Обычный 3 2 2 2 4 2 3 2 3" xfId="27527"/>
    <cellStyle name="Обычный 3 2 2 2 4 2 3 2 4" xfId="27528"/>
    <cellStyle name="Обычный 3 2 2 2 4 2 3 2 5" xfId="27529"/>
    <cellStyle name="Обычный 3 2 2 2 4 2 3 2 6" xfId="27530"/>
    <cellStyle name="Обычный 3 2 2 2 4 2 3 2 7" xfId="27531"/>
    <cellStyle name="Обычный 3 2 2 2 4 2 3 2 8" xfId="27532"/>
    <cellStyle name="Обычный 3 2 2 2 4 2 3 3" xfId="27533"/>
    <cellStyle name="Обычный 3 2 2 2 4 2 3 3 2" xfId="27534"/>
    <cellStyle name="Обычный 3 2 2 2 4 2 3 3 3" xfId="27535"/>
    <cellStyle name="Обычный 3 2 2 2 4 2 3 3 4" xfId="27536"/>
    <cellStyle name="Обычный 3 2 2 2 4 2 3 3 5" xfId="27537"/>
    <cellStyle name="Обычный 3 2 2 2 4 2 3 3 6" xfId="27538"/>
    <cellStyle name="Обычный 3 2 2 2 4 2 3 3 7" xfId="27539"/>
    <cellStyle name="Обычный 3 2 2 2 4 2 3 3 8" xfId="27540"/>
    <cellStyle name="Обычный 3 2 2 2 4 2 3 4" xfId="27541"/>
    <cellStyle name="Обычный 3 2 2 2 4 2 3 4 2" xfId="27542"/>
    <cellStyle name="Обычный 3 2 2 2 4 2 3 4 3" xfId="27543"/>
    <cellStyle name="Обычный 3 2 2 2 4 2 3 4 4" xfId="27544"/>
    <cellStyle name="Обычный 3 2 2 2 4 2 3 4 5" xfId="27545"/>
    <cellStyle name="Обычный 3 2 2 2 4 2 3 4 6" xfId="27546"/>
    <cellStyle name="Обычный 3 2 2 2 4 2 3 4 7" xfId="27547"/>
    <cellStyle name="Обычный 3 2 2 2 4 2 3 4 8" xfId="27548"/>
    <cellStyle name="Обычный 3 2 2 2 4 2 3 5" xfId="27549"/>
    <cellStyle name="Обычный 3 2 2 2 4 2 3 5 2" xfId="27550"/>
    <cellStyle name="Обычный 3 2 2 2 4 2 3 5 3" xfId="27551"/>
    <cellStyle name="Обычный 3 2 2 2 4 2 3 5 4" xfId="27552"/>
    <cellStyle name="Обычный 3 2 2 2 4 2 3 5 5" xfId="27553"/>
    <cellStyle name="Обычный 3 2 2 2 4 2 3 5 6" xfId="27554"/>
    <cellStyle name="Обычный 3 2 2 2 4 2 3 5 7" xfId="27555"/>
    <cellStyle name="Обычный 3 2 2 2 4 2 3 5 8" xfId="27556"/>
    <cellStyle name="Обычный 3 2 2 2 4 2 3 6" xfId="27557"/>
    <cellStyle name="Обычный 3 2 2 2 4 2 3 6 2" xfId="27558"/>
    <cellStyle name="Обычный 3 2 2 2 4 2 3 6 3" xfId="27559"/>
    <cellStyle name="Обычный 3 2 2 2 4 2 3 6 4" xfId="27560"/>
    <cellStyle name="Обычный 3 2 2 2 4 2 3 6 5" xfId="27561"/>
    <cellStyle name="Обычный 3 2 2 2 4 2 3 6 6" xfId="27562"/>
    <cellStyle name="Обычный 3 2 2 2 4 2 3 6 7" xfId="27563"/>
    <cellStyle name="Обычный 3 2 2 2 4 2 3 6 8" xfId="27564"/>
    <cellStyle name="Обычный 3 2 2 2 4 2 3 7" xfId="27565"/>
    <cellStyle name="Обычный 3 2 2 2 4 2 3 7 2" xfId="27566"/>
    <cellStyle name="Обычный 3 2 2 2 4 2 3 7 3" xfId="27567"/>
    <cellStyle name="Обычный 3 2 2 2 4 2 3 7 4" xfId="27568"/>
    <cellStyle name="Обычный 3 2 2 2 4 2 3 7 5" xfId="27569"/>
    <cellStyle name="Обычный 3 2 2 2 4 2 3 7 6" xfId="27570"/>
    <cellStyle name="Обычный 3 2 2 2 4 2 3 7 7" xfId="27571"/>
    <cellStyle name="Обычный 3 2 2 2 4 2 3 7 8" xfId="27572"/>
    <cellStyle name="Обычный 3 2 2 2 4 2 3 8" xfId="27573"/>
    <cellStyle name="Обычный 3 2 2 2 4 2 3 8 2" xfId="27574"/>
    <cellStyle name="Обычный 3 2 2 2 4 2 3 8 3" xfId="27575"/>
    <cellStyle name="Обычный 3 2 2 2 4 2 3 8 4" xfId="27576"/>
    <cellStyle name="Обычный 3 2 2 2 4 2 3 8 5" xfId="27577"/>
    <cellStyle name="Обычный 3 2 2 2 4 2 3 8 6" xfId="27578"/>
    <cellStyle name="Обычный 3 2 2 2 4 2 3 8 7" xfId="27579"/>
    <cellStyle name="Обычный 3 2 2 2 4 2 3 8 8" xfId="27580"/>
    <cellStyle name="Обычный 3 2 2 2 4 2 3 9" xfId="27581"/>
    <cellStyle name="Обычный 3 2 2 2 4 2 4" xfId="27582"/>
    <cellStyle name="Обычный 3 2 2 2 4 2 4 2" xfId="27583"/>
    <cellStyle name="Обычный 3 2 2 2 4 2 4 3" xfId="27584"/>
    <cellStyle name="Обычный 3 2 2 2 4 2 4 4" xfId="27585"/>
    <cellStyle name="Обычный 3 2 2 2 4 2 4 5" xfId="27586"/>
    <cellStyle name="Обычный 3 2 2 2 4 2 4 6" xfId="27587"/>
    <cellStyle name="Обычный 3 2 2 2 4 2 4 7" xfId="27588"/>
    <cellStyle name="Обычный 3 2 2 2 4 2 4 8" xfId="27589"/>
    <cellStyle name="Обычный 3 2 2 2 4 2 5" xfId="27590"/>
    <cellStyle name="Обычный 3 2 2 2 4 2 5 2" xfId="27591"/>
    <cellStyle name="Обычный 3 2 2 2 4 2 5 3" xfId="27592"/>
    <cellStyle name="Обычный 3 2 2 2 4 2 5 4" xfId="27593"/>
    <cellStyle name="Обычный 3 2 2 2 4 2 5 5" xfId="27594"/>
    <cellStyle name="Обычный 3 2 2 2 4 2 5 6" xfId="27595"/>
    <cellStyle name="Обычный 3 2 2 2 4 2 5 7" xfId="27596"/>
    <cellStyle name="Обычный 3 2 2 2 4 2 5 8" xfId="27597"/>
    <cellStyle name="Обычный 3 2 2 2 4 2 6" xfId="27598"/>
    <cellStyle name="Обычный 3 2 2 2 4 2 6 2" xfId="27599"/>
    <cellStyle name="Обычный 3 2 2 2 4 2 6 3" xfId="27600"/>
    <cellStyle name="Обычный 3 2 2 2 4 2 6 4" xfId="27601"/>
    <cellStyle name="Обычный 3 2 2 2 4 2 6 5" xfId="27602"/>
    <cellStyle name="Обычный 3 2 2 2 4 2 6 6" xfId="27603"/>
    <cellStyle name="Обычный 3 2 2 2 4 2 6 7" xfId="27604"/>
    <cellStyle name="Обычный 3 2 2 2 4 2 6 8" xfId="27605"/>
    <cellStyle name="Обычный 3 2 2 2 4 2 7" xfId="27606"/>
    <cellStyle name="Обычный 3 2 2 2 4 2 7 2" xfId="27607"/>
    <cellStyle name="Обычный 3 2 2 2 4 2 7 3" xfId="27608"/>
    <cellStyle name="Обычный 3 2 2 2 4 2 7 4" xfId="27609"/>
    <cellStyle name="Обычный 3 2 2 2 4 2 7 5" xfId="27610"/>
    <cellStyle name="Обычный 3 2 2 2 4 2 7 6" xfId="27611"/>
    <cellStyle name="Обычный 3 2 2 2 4 2 7 7" xfId="27612"/>
    <cellStyle name="Обычный 3 2 2 2 4 2 7 8" xfId="27613"/>
    <cellStyle name="Обычный 3 2 2 2 4 2 8" xfId="27614"/>
    <cellStyle name="Обычный 3 2 2 2 4 2 8 2" xfId="27615"/>
    <cellStyle name="Обычный 3 2 2 2 4 2 8 3" xfId="27616"/>
    <cellStyle name="Обычный 3 2 2 2 4 2 8 4" xfId="27617"/>
    <cellStyle name="Обычный 3 2 2 2 4 2 8 5" xfId="27618"/>
    <cellStyle name="Обычный 3 2 2 2 4 2 8 6" xfId="27619"/>
    <cellStyle name="Обычный 3 2 2 2 4 2 8 7" xfId="27620"/>
    <cellStyle name="Обычный 3 2 2 2 4 2 8 8" xfId="27621"/>
    <cellStyle name="Обычный 3 2 2 2 4 2 9" xfId="27622"/>
    <cellStyle name="Обычный 3 2 2 2 4 2 9 2" xfId="27623"/>
    <cellStyle name="Обычный 3 2 2 2 4 2 9 3" xfId="27624"/>
    <cellStyle name="Обычный 3 2 2 2 4 2 9 4" xfId="27625"/>
    <cellStyle name="Обычный 3 2 2 2 4 2 9 5" xfId="27626"/>
    <cellStyle name="Обычный 3 2 2 2 4 2 9 6" xfId="27627"/>
    <cellStyle name="Обычный 3 2 2 2 4 2 9 7" xfId="27628"/>
    <cellStyle name="Обычный 3 2 2 2 4 2 9 8" xfId="27629"/>
    <cellStyle name="Обычный 3 2 2 2 4 20" xfId="27630"/>
    <cellStyle name="Обычный 3 2 2 2 4 21" xfId="27631"/>
    <cellStyle name="Обычный 3 2 2 2 4 22" xfId="27632"/>
    <cellStyle name="Обычный 3 2 2 2 4 23" xfId="27633"/>
    <cellStyle name="Обычный 3 2 2 2 4 3" xfId="27634"/>
    <cellStyle name="Обычный 3 2 2 2 4 3 10" xfId="27635"/>
    <cellStyle name="Обычный 3 2 2 2 4 3 11" xfId="27636"/>
    <cellStyle name="Обычный 3 2 2 2 4 3 12" xfId="27637"/>
    <cellStyle name="Обычный 3 2 2 2 4 3 13" xfId="27638"/>
    <cellStyle name="Обычный 3 2 2 2 4 3 14" xfId="27639"/>
    <cellStyle name="Обычный 3 2 2 2 4 3 15" xfId="27640"/>
    <cellStyle name="Обычный 3 2 2 2 4 3 16" xfId="27641"/>
    <cellStyle name="Обычный 3 2 2 2 4 3 17" xfId="27642"/>
    <cellStyle name="Обычный 3 2 2 2 4 3 18" xfId="27643"/>
    <cellStyle name="Обычный 3 2 2 2 4 3 2" xfId="27644"/>
    <cellStyle name="Обычный 3 2 2 2 4 3 2 2" xfId="27645"/>
    <cellStyle name="Обычный 3 2 2 2 4 3 2 3" xfId="27646"/>
    <cellStyle name="Обычный 3 2 2 2 4 3 2 4" xfId="27647"/>
    <cellStyle name="Обычный 3 2 2 2 4 3 2 5" xfId="27648"/>
    <cellStyle name="Обычный 3 2 2 2 4 3 2 6" xfId="27649"/>
    <cellStyle name="Обычный 3 2 2 2 4 3 2 7" xfId="27650"/>
    <cellStyle name="Обычный 3 2 2 2 4 3 2 8" xfId="27651"/>
    <cellStyle name="Обычный 3 2 2 2 4 3 3" xfId="27652"/>
    <cellStyle name="Обычный 3 2 2 2 4 3 3 2" xfId="27653"/>
    <cellStyle name="Обычный 3 2 2 2 4 3 3 3" xfId="27654"/>
    <cellStyle name="Обычный 3 2 2 2 4 3 3 4" xfId="27655"/>
    <cellStyle name="Обычный 3 2 2 2 4 3 3 5" xfId="27656"/>
    <cellStyle name="Обычный 3 2 2 2 4 3 3 6" xfId="27657"/>
    <cellStyle name="Обычный 3 2 2 2 4 3 3 7" xfId="27658"/>
    <cellStyle name="Обычный 3 2 2 2 4 3 3 8" xfId="27659"/>
    <cellStyle name="Обычный 3 2 2 2 4 3 4" xfId="27660"/>
    <cellStyle name="Обычный 3 2 2 2 4 3 4 2" xfId="27661"/>
    <cellStyle name="Обычный 3 2 2 2 4 3 4 3" xfId="27662"/>
    <cellStyle name="Обычный 3 2 2 2 4 3 4 4" xfId="27663"/>
    <cellStyle name="Обычный 3 2 2 2 4 3 4 5" xfId="27664"/>
    <cellStyle name="Обычный 3 2 2 2 4 3 4 6" xfId="27665"/>
    <cellStyle name="Обычный 3 2 2 2 4 3 4 7" xfId="27666"/>
    <cellStyle name="Обычный 3 2 2 2 4 3 4 8" xfId="27667"/>
    <cellStyle name="Обычный 3 2 2 2 4 3 5" xfId="27668"/>
    <cellStyle name="Обычный 3 2 2 2 4 3 5 2" xfId="27669"/>
    <cellStyle name="Обычный 3 2 2 2 4 3 5 3" xfId="27670"/>
    <cellStyle name="Обычный 3 2 2 2 4 3 5 4" xfId="27671"/>
    <cellStyle name="Обычный 3 2 2 2 4 3 5 5" xfId="27672"/>
    <cellStyle name="Обычный 3 2 2 2 4 3 5 6" xfId="27673"/>
    <cellStyle name="Обычный 3 2 2 2 4 3 5 7" xfId="27674"/>
    <cellStyle name="Обычный 3 2 2 2 4 3 5 8" xfId="27675"/>
    <cellStyle name="Обычный 3 2 2 2 4 3 6" xfId="27676"/>
    <cellStyle name="Обычный 3 2 2 2 4 3 6 2" xfId="27677"/>
    <cellStyle name="Обычный 3 2 2 2 4 3 6 3" xfId="27678"/>
    <cellStyle name="Обычный 3 2 2 2 4 3 6 4" xfId="27679"/>
    <cellStyle name="Обычный 3 2 2 2 4 3 6 5" xfId="27680"/>
    <cellStyle name="Обычный 3 2 2 2 4 3 6 6" xfId="27681"/>
    <cellStyle name="Обычный 3 2 2 2 4 3 6 7" xfId="27682"/>
    <cellStyle name="Обычный 3 2 2 2 4 3 6 8" xfId="27683"/>
    <cellStyle name="Обычный 3 2 2 2 4 3 7" xfId="27684"/>
    <cellStyle name="Обычный 3 2 2 2 4 3 7 2" xfId="27685"/>
    <cellStyle name="Обычный 3 2 2 2 4 3 7 3" xfId="27686"/>
    <cellStyle name="Обычный 3 2 2 2 4 3 7 4" xfId="27687"/>
    <cellStyle name="Обычный 3 2 2 2 4 3 7 5" xfId="27688"/>
    <cellStyle name="Обычный 3 2 2 2 4 3 7 6" xfId="27689"/>
    <cellStyle name="Обычный 3 2 2 2 4 3 7 7" xfId="27690"/>
    <cellStyle name="Обычный 3 2 2 2 4 3 7 8" xfId="27691"/>
    <cellStyle name="Обычный 3 2 2 2 4 3 8" xfId="27692"/>
    <cellStyle name="Обычный 3 2 2 2 4 3 8 2" xfId="27693"/>
    <cellStyle name="Обычный 3 2 2 2 4 3 8 3" xfId="27694"/>
    <cellStyle name="Обычный 3 2 2 2 4 3 8 4" xfId="27695"/>
    <cellStyle name="Обычный 3 2 2 2 4 3 8 5" xfId="27696"/>
    <cellStyle name="Обычный 3 2 2 2 4 3 8 6" xfId="27697"/>
    <cellStyle name="Обычный 3 2 2 2 4 3 8 7" xfId="27698"/>
    <cellStyle name="Обычный 3 2 2 2 4 3 8 8" xfId="27699"/>
    <cellStyle name="Обычный 3 2 2 2 4 3 9" xfId="27700"/>
    <cellStyle name="Обычный 3 2 2 2 4 4" xfId="27701"/>
    <cellStyle name="Обычный 3 2 2 2 4 4 10" xfId="27702"/>
    <cellStyle name="Обычный 3 2 2 2 4 4 11" xfId="27703"/>
    <cellStyle name="Обычный 3 2 2 2 4 4 12" xfId="27704"/>
    <cellStyle name="Обычный 3 2 2 2 4 4 13" xfId="27705"/>
    <cellStyle name="Обычный 3 2 2 2 4 4 14" xfId="27706"/>
    <cellStyle name="Обычный 3 2 2 2 4 4 15" xfId="27707"/>
    <cellStyle name="Обычный 3 2 2 2 4 4 16" xfId="27708"/>
    <cellStyle name="Обычный 3 2 2 2 4 4 17" xfId="27709"/>
    <cellStyle name="Обычный 3 2 2 2 4 4 18" xfId="27710"/>
    <cellStyle name="Обычный 3 2 2 2 4 4 2" xfId="27711"/>
    <cellStyle name="Обычный 3 2 2 2 4 4 2 2" xfId="27712"/>
    <cellStyle name="Обычный 3 2 2 2 4 4 2 3" xfId="27713"/>
    <cellStyle name="Обычный 3 2 2 2 4 4 2 4" xfId="27714"/>
    <cellStyle name="Обычный 3 2 2 2 4 4 2 5" xfId="27715"/>
    <cellStyle name="Обычный 3 2 2 2 4 4 2 6" xfId="27716"/>
    <cellStyle name="Обычный 3 2 2 2 4 4 2 7" xfId="27717"/>
    <cellStyle name="Обычный 3 2 2 2 4 4 2 8" xfId="27718"/>
    <cellStyle name="Обычный 3 2 2 2 4 4 3" xfId="27719"/>
    <cellStyle name="Обычный 3 2 2 2 4 4 3 2" xfId="27720"/>
    <cellStyle name="Обычный 3 2 2 2 4 4 3 3" xfId="27721"/>
    <cellStyle name="Обычный 3 2 2 2 4 4 3 4" xfId="27722"/>
    <cellStyle name="Обычный 3 2 2 2 4 4 3 5" xfId="27723"/>
    <cellStyle name="Обычный 3 2 2 2 4 4 3 6" xfId="27724"/>
    <cellStyle name="Обычный 3 2 2 2 4 4 3 7" xfId="27725"/>
    <cellStyle name="Обычный 3 2 2 2 4 4 3 8" xfId="27726"/>
    <cellStyle name="Обычный 3 2 2 2 4 4 4" xfId="27727"/>
    <cellStyle name="Обычный 3 2 2 2 4 4 4 2" xfId="27728"/>
    <cellStyle name="Обычный 3 2 2 2 4 4 4 3" xfId="27729"/>
    <cellStyle name="Обычный 3 2 2 2 4 4 4 4" xfId="27730"/>
    <cellStyle name="Обычный 3 2 2 2 4 4 4 5" xfId="27731"/>
    <cellStyle name="Обычный 3 2 2 2 4 4 4 6" xfId="27732"/>
    <cellStyle name="Обычный 3 2 2 2 4 4 4 7" xfId="27733"/>
    <cellStyle name="Обычный 3 2 2 2 4 4 4 8" xfId="27734"/>
    <cellStyle name="Обычный 3 2 2 2 4 4 5" xfId="27735"/>
    <cellStyle name="Обычный 3 2 2 2 4 4 5 2" xfId="27736"/>
    <cellStyle name="Обычный 3 2 2 2 4 4 5 3" xfId="27737"/>
    <cellStyle name="Обычный 3 2 2 2 4 4 5 4" xfId="27738"/>
    <cellStyle name="Обычный 3 2 2 2 4 4 5 5" xfId="27739"/>
    <cellStyle name="Обычный 3 2 2 2 4 4 5 6" xfId="27740"/>
    <cellStyle name="Обычный 3 2 2 2 4 4 5 7" xfId="27741"/>
    <cellStyle name="Обычный 3 2 2 2 4 4 5 8" xfId="27742"/>
    <cellStyle name="Обычный 3 2 2 2 4 4 6" xfId="27743"/>
    <cellStyle name="Обычный 3 2 2 2 4 4 6 2" xfId="27744"/>
    <cellStyle name="Обычный 3 2 2 2 4 4 6 3" xfId="27745"/>
    <cellStyle name="Обычный 3 2 2 2 4 4 6 4" xfId="27746"/>
    <cellStyle name="Обычный 3 2 2 2 4 4 6 5" xfId="27747"/>
    <cellStyle name="Обычный 3 2 2 2 4 4 6 6" xfId="27748"/>
    <cellStyle name="Обычный 3 2 2 2 4 4 6 7" xfId="27749"/>
    <cellStyle name="Обычный 3 2 2 2 4 4 6 8" xfId="27750"/>
    <cellStyle name="Обычный 3 2 2 2 4 4 7" xfId="27751"/>
    <cellStyle name="Обычный 3 2 2 2 4 4 7 2" xfId="27752"/>
    <cellStyle name="Обычный 3 2 2 2 4 4 7 3" xfId="27753"/>
    <cellStyle name="Обычный 3 2 2 2 4 4 7 4" xfId="27754"/>
    <cellStyle name="Обычный 3 2 2 2 4 4 7 5" xfId="27755"/>
    <cellStyle name="Обычный 3 2 2 2 4 4 7 6" xfId="27756"/>
    <cellStyle name="Обычный 3 2 2 2 4 4 7 7" xfId="27757"/>
    <cellStyle name="Обычный 3 2 2 2 4 4 7 8" xfId="27758"/>
    <cellStyle name="Обычный 3 2 2 2 4 4 8" xfId="27759"/>
    <cellStyle name="Обычный 3 2 2 2 4 4 8 2" xfId="27760"/>
    <cellStyle name="Обычный 3 2 2 2 4 4 8 3" xfId="27761"/>
    <cellStyle name="Обычный 3 2 2 2 4 4 8 4" xfId="27762"/>
    <cellStyle name="Обычный 3 2 2 2 4 4 8 5" xfId="27763"/>
    <cellStyle name="Обычный 3 2 2 2 4 4 8 6" xfId="27764"/>
    <cellStyle name="Обычный 3 2 2 2 4 4 8 7" xfId="27765"/>
    <cellStyle name="Обычный 3 2 2 2 4 4 8 8" xfId="27766"/>
    <cellStyle name="Обычный 3 2 2 2 4 4 9" xfId="27767"/>
    <cellStyle name="Обычный 3 2 2 2 4 5" xfId="27768"/>
    <cellStyle name="Обычный 3 2 2 2 4 5 2" xfId="27769"/>
    <cellStyle name="Обычный 3 2 2 2 4 5 3" xfId="27770"/>
    <cellStyle name="Обычный 3 2 2 2 4 5 4" xfId="27771"/>
    <cellStyle name="Обычный 3 2 2 2 4 5 5" xfId="27772"/>
    <cellStyle name="Обычный 3 2 2 2 4 5 6" xfId="27773"/>
    <cellStyle name="Обычный 3 2 2 2 4 5 7" xfId="27774"/>
    <cellStyle name="Обычный 3 2 2 2 4 5 8" xfId="27775"/>
    <cellStyle name="Обычный 3 2 2 2 4 6" xfId="27776"/>
    <cellStyle name="Обычный 3 2 2 2 4 6 2" xfId="27777"/>
    <cellStyle name="Обычный 3 2 2 2 4 6 3" xfId="27778"/>
    <cellStyle name="Обычный 3 2 2 2 4 6 4" xfId="27779"/>
    <cellStyle name="Обычный 3 2 2 2 4 6 5" xfId="27780"/>
    <cellStyle name="Обычный 3 2 2 2 4 6 6" xfId="27781"/>
    <cellStyle name="Обычный 3 2 2 2 4 6 7" xfId="27782"/>
    <cellStyle name="Обычный 3 2 2 2 4 6 8" xfId="27783"/>
    <cellStyle name="Обычный 3 2 2 2 4 7" xfId="27784"/>
    <cellStyle name="Обычный 3 2 2 2 4 7 2" xfId="27785"/>
    <cellStyle name="Обычный 3 2 2 2 4 7 3" xfId="27786"/>
    <cellStyle name="Обычный 3 2 2 2 4 7 4" xfId="27787"/>
    <cellStyle name="Обычный 3 2 2 2 4 7 5" xfId="27788"/>
    <cellStyle name="Обычный 3 2 2 2 4 7 6" xfId="27789"/>
    <cellStyle name="Обычный 3 2 2 2 4 7 7" xfId="27790"/>
    <cellStyle name="Обычный 3 2 2 2 4 7 8" xfId="27791"/>
    <cellStyle name="Обычный 3 2 2 2 4 8" xfId="27792"/>
    <cellStyle name="Обычный 3 2 2 2 4 8 2" xfId="27793"/>
    <cellStyle name="Обычный 3 2 2 2 4 8 3" xfId="27794"/>
    <cellStyle name="Обычный 3 2 2 2 4 8 4" xfId="27795"/>
    <cellStyle name="Обычный 3 2 2 2 4 8 5" xfId="27796"/>
    <cellStyle name="Обычный 3 2 2 2 4 8 6" xfId="27797"/>
    <cellStyle name="Обычный 3 2 2 2 4 8 7" xfId="27798"/>
    <cellStyle name="Обычный 3 2 2 2 4 8 8" xfId="27799"/>
    <cellStyle name="Обычный 3 2 2 2 4 9" xfId="27800"/>
    <cellStyle name="Обычный 3 2 2 2 4 9 2" xfId="27801"/>
    <cellStyle name="Обычный 3 2 2 2 4 9 3" xfId="27802"/>
    <cellStyle name="Обычный 3 2 2 2 4 9 4" xfId="27803"/>
    <cellStyle name="Обычный 3 2 2 2 4 9 5" xfId="27804"/>
    <cellStyle name="Обычный 3 2 2 2 4 9 6" xfId="27805"/>
    <cellStyle name="Обычный 3 2 2 2 4 9 7" xfId="27806"/>
    <cellStyle name="Обычный 3 2 2 2 4 9 8" xfId="27807"/>
    <cellStyle name="Обычный 3 2 2 2 5" xfId="27808"/>
    <cellStyle name="Обычный 3 2 2 2 5 10" xfId="27809"/>
    <cellStyle name="Обычный 3 2 2 2 5 10 2" xfId="27810"/>
    <cellStyle name="Обычный 3 2 2 2 5 10 3" xfId="27811"/>
    <cellStyle name="Обычный 3 2 2 2 5 10 4" xfId="27812"/>
    <cellStyle name="Обычный 3 2 2 2 5 10 5" xfId="27813"/>
    <cellStyle name="Обычный 3 2 2 2 5 10 6" xfId="27814"/>
    <cellStyle name="Обычный 3 2 2 2 5 10 7" xfId="27815"/>
    <cellStyle name="Обычный 3 2 2 2 5 10 8" xfId="27816"/>
    <cellStyle name="Обычный 3 2 2 2 5 11" xfId="27817"/>
    <cellStyle name="Обычный 3 2 2 2 5 12" xfId="27818"/>
    <cellStyle name="Обычный 3 2 2 2 5 13" xfId="27819"/>
    <cellStyle name="Обычный 3 2 2 2 5 14" xfId="27820"/>
    <cellStyle name="Обычный 3 2 2 2 5 15" xfId="27821"/>
    <cellStyle name="Обычный 3 2 2 2 5 16" xfId="27822"/>
    <cellStyle name="Обычный 3 2 2 2 5 17" xfId="27823"/>
    <cellStyle name="Обычный 3 2 2 2 5 18" xfId="27824"/>
    <cellStyle name="Обычный 3 2 2 2 5 19" xfId="27825"/>
    <cellStyle name="Обычный 3 2 2 2 5 2" xfId="27826"/>
    <cellStyle name="Обычный 3 2 2 2 5 2 10" xfId="27827"/>
    <cellStyle name="Обычный 3 2 2 2 5 2 11" xfId="27828"/>
    <cellStyle name="Обычный 3 2 2 2 5 2 12" xfId="27829"/>
    <cellStyle name="Обычный 3 2 2 2 5 2 13" xfId="27830"/>
    <cellStyle name="Обычный 3 2 2 2 5 2 14" xfId="27831"/>
    <cellStyle name="Обычный 3 2 2 2 5 2 15" xfId="27832"/>
    <cellStyle name="Обычный 3 2 2 2 5 2 16" xfId="27833"/>
    <cellStyle name="Обычный 3 2 2 2 5 2 17" xfId="27834"/>
    <cellStyle name="Обычный 3 2 2 2 5 2 18" xfId="27835"/>
    <cellStyle name="Обычный 3 2 2 2 5 2 2" xfId="27836"/>
    <cellStyle name="Обычный 3 2 2 2 5 2 2 2" xfId="27837"/>
    <cellStyle name="Обычный 3 2 2 2 5 2 2 3" xfId="27838"/>
    <cellStyle name="Обычный 3 2 2 2 5 2 2 4" xfId="27839"/>
    <cellStyle name="Обычный 3 2 2 2 5 2 2 5" xfId="27840"/>
    <cellStyle name="Обычный 3 2 2 2 5 2 2 6" xfId="27841"/>
    <cellStyle name="Обычный 3 2 2 2 5 2 2 7" xfId="27842"/>
    <cellStyle name="Обычный 3 2 2 2 5 2 2 8" xfId="27843"/>
    <cellStyle name="Обычный 3 2 2 2 5 2 3" xfId="27844"/>
    <cellStyle name="Обычный 3 2 2 2 5 2 3 2" xfId="27845"/>
    <cellStyle name="Обычный 3 2 2 2 5 2 3 3" xfId="27846"/>
    <cellStyle name="Обычный 3 2 2 2 5 2 3 4" xfId="27847"/>
    <cellStyle name="Обычный 3 2 2 2 5 2 3 5" xfId="27848"/>
    <cellStyle name="Обычный 3 2 2 2 5 2 3 6" xfId="27849"/>
    <cellStyle name="Обычный 3 2 2 2 5 2 3 7" xfId="27850"/>
    <cellStyle name="Обычный 3 2 2 2 5 2 3 8" xfId="27851"/>
    <cellStyle name="Обычный 3 2 2 2 5 2 4" xfId="27852"/>
    <cellStyle name="Обычный 3 2 2 2 5 2 4 2" xfId="27853"/>
    <cellStyle name="Обычный 3 2 2 2 5 2 4 3" xfId="27854"/>
    <cellStyle name="Обычный 3 2 2 2 5 2 4 4" xfId="27855"/>
    <cellStyle name="Обычный 3 2 2 2 5 2 4 5" xfId="27856"/>
    <cellStyle name="Обычный 3 2 2 2 5 2 4 6" xfId="27857"/>
    <cellStyle name="Обычный 3 2 2 2 5 2 4 7" xfId="27858"/>
    <cellStyle name="Обычный 3 2 2 2 5 2 4 8" xfId="27859"/>
    <cellStyle name="Обычный 3 2 2 2 5 2 5" xfId="27860"/>
    <cellStyle name="Обычный 3 2 2 2 5 2 5 2" xfId="27861"/>
    <cellStyle name="Обычный 3 2 2 2 5 2 5 3" xfId="27862"/>
    <cellStyle name="Обычный 3 2 2 2 5 2 5 4" xfId="27863"/>
    <cellStyle name="Обычный 3 2 2 2 5 2 5 5" xfId="27864"/>
    <cellStyle name="Обычный 3 2 2 2 5 2 5 6" xfId="27865"/>
    <cellStyle name="Обычный 3 2 2 2 5 2 5 7" xfId="27866"/>
    <cellStyle name="Обычный 3 2 2 2 5 2 5 8" xfId="27867"/>
    <cellStyle name="Обычный 3 2 2 2 5 2 6" xfId="27868"/>
    <cellStyle name="Обычный 3 2 2 2 5 2 6 2" xfId="27869"/>
    <cellStyle name="Обычный 3 2 2 2 5 2 6 3" xfId="27870"/>
    <cellStyle name="Обычный 3 2 2 2 5 2 6 4" xfId="27871"/>
    <cellStyle name="Обычный 3 2 2 2 5 2 6 5" xfId="27872"/>
    <cellStyle name="Обычный 3 2 2 2 5 2 6 6" xfId="27873"/>
    <cellStyle name="Обычный 3 2 2 2 5 2 6 7" xfId="27874"/>
    <cellStyle name="Обычный 3 2 2 2 5 2 6 8" xfId="27875"/>
    <cellStyle name="Обычный 3 2 2 2 5 2 7" xfId="27876"/>
    <cellStyle name="Обычный 3 2 2 2 5 2 7 2" xfId="27877"/>
    <cellStyle name="Обычный 3 2 2 2 5 2 7 3" xfId="27878"/>
    <cellStyle name="Обычный 3 2 2 2 5 2 7 4" xfId="27879"/>
    <cellStyle name="Обычный 3 2 2 2 5 2 7 5" xfId="27880"/>
    <cellStyle name="Обычный 3 2 2 2 5 2 7 6" xfId="27881"/>
    <cellStyle name="Обычный 3 2 2 2 5 2 7 7" xfId="27882"/>
    <cellStyle name="Обычный 3 2 2 2 5 2 7 8" xfId="27883"/>
    <cellStyle name="Обычный 3 2 2 2 5 2 8" xfId="27884"/>
    <cellStyle name="Обычный 3 2 2 2 5 2 8 2" xfId="27885"/>
    <cellStyle name="Обычный 3 2 2 2 5 2 8 3" xfId="27886"/>
    <cellStyle name="Обычный 3 2 2 2 5 2 8 4" xfId="27887"/>
    <cellStyle name="Обычный 3 2 2 2 5 2 8 5" xfId="27888"/>
    <cellStyle name="Обычный 3 2 2 2 5 2 8 6" xfId="27889"/>
    <cellStyle name="Обычный 3 2 2 2 5 2 8 7" xfId="27890"/>
    <cellStyle name="Обычный 3 2 2 2 5 2 8 8" xfId="27891"/>
    <cellStyle name="Обычный 3 2 2 2 5 2 9" xfId="27892"/>
    <cellStyle name="Обычный 3 2 2 2 5 20" xfId="27893"/>
    <cellStyle name="Обычный 3 2 2 2 5 21" xfId="27894"/>
    <cellStyle name="Обычный 3 2 2 2 5 22" xfId="27895"/>
    <cellStyle name="Обычный 3 2 2 2 5 3" xfId="27896"/>
    <cellStyle name="Обычный 3 2 2 2 5 3 10" xfId="27897"/>
    <cellStyle name="Обычный 3 2 2 2 5 3 11" xfId="27898"/>
    <cellStyle name="Обычный 3 2 2 2 5 3 12" xfId="27899"/>
    <cellStyle name="Обычный 3 2 2 2 5 3 13" xfId="27900"/>
    <cellStyle name="Обычный 3 2 2 2 5 3 14" xfId="27901"/>
    <cellStyle name="Обычный 3 2 2 2 5 3 15" xfId="27902"/>
    <cellStyle name="Обычный 3 2 2 2 5 3 16" xfId="27903"/>
    <cellStyle name="Обычный 3 2 2 2 5 3 17" xfId="27904"/>
    <cellStyle name="Обычный 3 2 2 2 5 3 18" xfId="27905"/>
    <cellStyle name="Обычный 3 2 2 2 5 3 2" xfId="27906"/>
    <cellStyle name="Обычный 3 2 2 2 5 3 2 2" xfId="27907"/>
    <cellStyle name="Обычный 3 2 2 2 5 3 2 3" xfId="27908"/>
    <cellStyle name="Обычный 3 2 2 2 5 3 2 4" xfId="27909"/>
    <cellStyle name="Обычный 3 2 2 2 5 3 2 5" xfId="27910"/>
    <cellStyle name="Обычный 3 2 2 2 5 3 2 6" xfId="27911"/>
    <cellStyle name="Обычный 3 2 2 2 5 3 2 7" xfId="27912"/>
    <cellStyle name="Обычный 3 2 2 2 5 3 2 8" xfId="27913"/>
    <cellStyle name="Обычный 3 2 2 2 5 3 3" xfId="27914"/>
    <cellStyle name="Обычный 3 2 2 2 5 3 3 2" xfId="27915"/>
    <cellStyle name="Обычный 3 2 2 2 5 3 3 3" xfId="27916"/>
    <cellStyle name="Обычный 3 2 2 2 5 3 3 4" xfId="27917"/>
    <cellStyle name="Обычный 3 2 2 2 5 3 3 5" xfId="27918"/>
    <cellStyle name="Обычный 3 2 2 2 5 3 3 6" xfId="27919"/>
    <cellStyle name="Обычный 3 2 2 2 5 3 3 7" xfId="27920"/>
    <cellStyle name="Обычный 3 2 2 2 5 3 3 8" xfId="27921"/>
    <cellStyle name="Обычный 3 2 2 2 5 3 4" xfId="27922"/>
    <cellStyle name="Обычный 3 2 2 2 5 3 4 2" xfId="27923"/>
    <cellStyle name="Обычный 3 2 2 2 5 3 4 3" xfId="27924"/>
    <cellStyle name="Обычный 3 2 2 2 5 3 4 4" xfId="27925"/>
    <cellStyle name="Обычный 3 2 2 2 5 3 4 5" xfId="27926"/>
    <cellStyle name="Обычный 3 2 2 2 5 3 4 6" xfId="27927"/>
    <cellStyle name="Обычный 3 2 2 2 5 3 4 7" xfId="27928"/>
    <cellStyle name="Обычный 3 2 2 2 5 3 4 8" xfId="27929"/>
    <cellStyle name="Обычный 3 2 2 2 5 3 5" xfId="27930"/>
    <cellStyle name="Обычный 3 2 2 2 5 3 5 2" xfId="27931"/>
    <cellStyle name="Обычный 3 2 2 2 5 3 5 3" xfId="27932"/>
    <cellStyle name="Обычный 3 2 2 2 5 3 5 4" xfId="27933"/>
    <cellStyle name="Обычный 3 2 2 2 5 3 5 5" xfId="27934"/>
    <cellStyle name="Обычный 3 2 2 2 5 3 5 6" xfId="27935"/>
    <cellStyle name="Обычный 3 2 2 2 5 3 5 7" xfId="27936"/>
    <cellStyle name="Обычный 3 2 2 2 5 3 5 8" xfId="27937"/>
    <cellStyle name="Обычный 3 2 2 2 5 3 6" xfId="27938"/>
    <cellStyle name="Обычный 3 2 2 2 5 3 6 2" xfId="27939"/>
    <cellStyle name="Обычный 3 2 2 2 5 3 6 3" xfId="27940"/>
    <cellStyle name="Обычный 3 2 2 2 5 3 6 4" xfId="27941"/>
    <cellStyle name="Обычный 3 2 2 2 5 3 6 5" xfId="27942"/>
    <cellStyle name="Обычный 3 2 2 2 5 3 6 6" xfId="27943"/>
    <cellStyle name="Обычный 3 2 2 2 5 3 6 7" xfId="27944"/>
    <cellStyle name="Обычный 3 2 2 2 5 3 6 8" xfId="27945"/>
    <cellStyle name="Обычный 3 2 2 2 5 3 7" xfId="27946"/>
    <cellStyle name="Обычный 3 2 2 2 5 3 7 2" xfId="27947"/>
    <cellStyle name="Обычный 3 2 2 2 5 3 7 3" xfId="27948"/>
    <cellStyle name="Обычный 3 2 2 2 5 3 7 4" xfId="27949"/>
    <cellStyle name="Обычный 3 2 2 2 5 3 7 5" xfId="27950"/>
    <cellStyle name="Обычный 3 2 2 2 5 3 7 6" xfId="27951"/>
    <cellStyle name="Обычный 3 2 2 2 5 3 7 7" xfId="27952"/>
    <cellStyle name="Обычный 3 2 2 2 5 3 7 8" xfId="27953"/>
    <cellStyle name="Обычный 3 2 2 2 5 3 8" xfId="27954"/>
    <cellStyle name="Обычный 3 2 2 2 5 3 8 2" xfId="27955"/>
    <cellStyle name="Обычный 3 2 2 2 5 3 8 3" xfId="27956"/>
    <cellStyle name="Обычный 3 2 2 2 5 3 8 4" xfId="27957"/>
    <cellStyle name="Обычный 3 2 2 2 5 3 8 5" xfId="27958"/>
    <cellStyle name="Обычный 3 2 2 2 5 3 8 6" xfId="27959"/>
    <cellStyle name="Обычный 3 2 2 2 5 3 8 7" xfId="27960"/>
    <cellStyle name="Обычный 3 2 2 2 5 3 8 8" xfId="27961"/>
    <cellStyle name="Обычный 3 2 2 2 5 3 9" xfId="27962"/>
    <cellStyle name="Обычный 3 2 2 2 5 4" xfId="27963"/>
    <cellStyle name="Обычный 3 2 2 2 5 4 2" xfId="27964"/>
    <cellStyle name="Обычный 3 2 2 2 5 4 3" xfId="27965"/>
    <cellStyle name="Обычный 3 2 2 2 5 4 4" xfId="27966"/>
    <cellStyle name="Обычный 3 2 2 2 5 4 5" xfId="27967"/>
    <cellStyle name="Обычный 3 2 2 2 5 4 6" xfId="27968"/>
    <cellStyle name="Обычный 3 2 2 2 5 4 7" xfId="27969"/>
    <cellStyle name="Обычный 3 2 2 2 5 4 8" xfId="27970"/>
    <cellStyle name="Обычный 3 2 2 2 5 5" xfId="27971"/>
    <cellStyle name="Обычный 3 2 2 2 5 5 2" xfId="27972"/>
    <cellStyle name="Обычный 3 2 2 2 5 5 3" xfId="27973"/>
    <cellStyle name="Обычный 3 2 2 2 5 5 4" xfId="27974"/>
    <cellStyle name="Обычный 3 2 2 2 5 5 5" xfId="27975"/>
    <cellStyle name="Обычный 3 2 2 2 5 5 6" xfId="27976"/>
    <cellStyle name="Обычный 3 2 2 2 5 5 7" xfId="27977"/>
    <cellStyle name="Обычный 3 2 2 2 5 5 8" xfId="27978"/>
    <cellStyle name="Обычный 3 2 2 2 5 6" xfId="27979"/>
    <cellStyle name="Обычный 3 2 2 2 5 6 2" xfId="27980"/>
    <cellStyle name="Обычный 3 2 2 2 5 6 3" xfId="27981"/>
    <cellStyle name="Обычный 3 2 2 2 5 6 4" xfId="27982"/>
    <cellStyle name="Обычный 3 2 2 2 5 6 5" xfId="27983"/>
    <cellStyle name="Обычный 3 2 2 2 5 6 6" xfId="27984"/>
    <cellStyle name="Обычный 3 2 2 2 5 6 7" xfId="27985"/>
    <cellStyle name="Обычный 3 2 2 2 5 6 8" xfId="27986"/>
    <cellStyle name="Обычный 3 2 2 2 5 7" xfId="27987"/>
    <cellStyle name="Обычный 3 2 2 2 5 7 2" xfId="27988"/>
    <cellStyle name="Обычный 3 2 2 2 5 7 3" xfId="27989"/>
    <cellStyle name="Обычный 3 2 2 2 5 7 4" xfId="27990"/>
    <cellStyle name="Обычный 3 2 2 2 5 7 5" xfId="27991"/>
    <cellStyle name="Обычный 3 2 2 2 5 7 6" xfId="27992"/>
    <cellStyle name="Обычный 3 2 2 2 5 7 7" xfId="27993"/>
    <cellStyle name="Обычный 3 2 2 2 5 7 8" xfId="27994"/>
    <cellStyle name="Обычный 3 2 2 2 5 8" xfId="27995"/>
    <cellStyle name="Обычный 3 2 2 2 5 8 2" xfId="27996"/>
    <cellStyle name="Обычный 3 2 2 2 5 8 3" xfId="27997"/>
    <cellStyle name="Обычный 3 2 2 2 5 8 4" xfId="27998"/>
    <cellStyle name="Обычный 3 2 2 2 5 8 5" xfId="27999"/>
    <cellStyle name="Обычный 3 2 2 2 5 8 6" xfId="28000"/>
    <cellStyle name="Обычный 3 2 2 2 5 8 7" xfId="28001"/>
    <cellStyle name="Обычный 3 2 2 2 5 8 8" xfId="28002"/>
    <cellStyle name="Обычный 3 2 2 2 5 9" xfId="28003"/>
    <cellStyle name="Обычный 3 2 2 2 5 9 2" xfId="28004"/>
    <cellStyle name="Обычный 3 2 2 2 5 9 3" xfId="28005"/>
    <cellStyle name="Обычный 3 2 2 2 5 9 4" xfId="28006"/>
    <cellStyle name="Обычный 3 2 2 2 5 9 5" xfId="28007"/>
    <cellStyle name="Обычный 3 2 2 2 5 9 6" xfId="28008"/>
    <cellStyle name="Обычный 3 2 2 2 5 9 7" xfId="28009"/>
    <cellStyle name="Обычный 3 2 2 2 5 9 8" xfId="28010"/>
    <cellStyle name="Обычный 3 2 2 2 6" xfId="28011"/>
    <cellStyle name="Обычный 3 2 2 2 6 10" xfId="28012"/>
    <cellStyle name="Обычный 3 2 2 2 6 11" xfId="28013"/>
    <cellStyle name="Обычный 3 2 2 2 6 12" xfId="28014"/>
    <cellStyle name="Обычный 3 2 2 2 6 13" xfId="28015"/>
    <cellStyle name="Обычный 3 2 2 2 6 14" xfId="28016"/>
    <cellStyle name="Обычный 3 2 2 2 6 15" xfId="28017"/>
    <cellStyle name="Обычный 3 2 2 2 6 16" xfId="28018"/>
    <cellStyle name="Обычный 3 2 2 2 6 17" xfId="28019"/>
    <cellStyle name="Обычный 3 2 2 2 6 18" xfId="28020"/>
    <cellStyle name="Обычный 3 2 2 2 6 2" xfId="28021"/>
    <cellStyle name="Обычный 3 2 2 2 6 2 2" xfId="28022"/>
    <cellStyle name="Обычный 3 2 2 2 6 2 3" xfId="28023"/>
    <cellStyle name="Обычный 3 2 2 2 6 2 4" xfId="28024"/>
    <cellStyle name="Обычный 3 2 2 2 6 2 5" xfId="28025"/>
    <cellStyle name="Обычный 3 2 2 2 6 2 6" xfId="28026"/>
    <cellStyle name="Обычный 3 2 2 2 6 2 7" xfId="28027"/>
    <cellStyle name="Обычный 3 2 2 2 6 2 8" xfId="28028"/>
    <cellStyle name="Обычный 3 2 2 2 6 3" xfId="28029"/>
    <cellStyle name="Обычный 3 2 2 2 6 3 2" xfId="28030"/>
    <cellStyle name="Обычный 3 2 2 2 6 3 3" xfId="28031"/>
    <cellStyle name="Обычный 3 2 2 2 6 3 4" xfId="28032"/>
    <cellStyle name="Обычный 3 2 2 2 6 3 5" xfId="28033"/>
    <cellStyle name="Обычный 3 2 2 2 6 3 6" xfId="28034"/>
    <cellStyle name="Обычный 3 2 2 2 6 3 7" xfId="28035"/>
    <cellStyle name="Обычный 3 2 2 2 6 3 8" xfId="28036"/>
    <cellStyle name="Обычный 3 2 2 2 6 4" xfId="28037"/>
    <cellStyle name="Обычный 3 2 2 2 6 4 2" xfId="28038"/>
    <cellStyle name="Обычный 3 2 2 2 6 4 3" xfId="28039"/>
    <cellStyle name="Обычный 3 2 2 2 6 4 4" xfId="28040"/>
    <cellStyle name="Обычный 3 2 2 2 6 4 5" xfId="28041"/>
    <cellStyle name="Обычный 3 2 2 2 6 4 6" xfId="28042"/>
    <cellStyle name="Обычный 3 2 2 2 6 4 7" xfId="28043"/>
    <cellStyle name="Обычный 3 2 2 2 6 4 8" xfId="28044"/>
    <cellStyle name="Обычный 3 2 2 2 6 5" xfId="28045"/>
    <cellStyle name="Обычный 3 2 2 2 6 5 2" xfId="28046"/>
    <cellStyle name="Обычный 3 2 2 2 6 5 3" xfId="28047"/>
    <cellStyle name="Обычный 3 2 2 2 6 5 4" xfId="28048"/>
    <cellStyle name="Обычный 3 2 2 2 6 5 5" xfId="28049"/>
    <cellStyle name="Обычный 3 2 2 2 6 5 6" xfId="28050"/>
    <cellStyle name="Обычный 3 2 2 2 6 5 7" xfId="28051"/>
    <cellStyle name="Обычный 3 2 2 2 6 5 8" xfId="28052"/>
    <cellStyle name="Обычный 3 2 2 2 6 6" xfId="28053"/>
    <cellStyle name="Обычный 3 2 2 2 6 6 2" xfId="28054"/>
    <cellStyle name="Обычный 3 2 2 2 6 6 3" xfId="28055"/>
    <cellStyle name="Обычный 3 2 2 2 6 6 4" xfId="28056"/>
    <cellStyle name="Обычный 3 2 2 2 6 6 5" xfId="28057"/>
    <cellStyle name="Обычный 3 2 2 2 6 6 6" xfId="28058"/>
    <cellStyle name="Обычный 3 2 2 2 6 6 7" xfId="28059"/>
    <cellStyle name="Обычный 3 2 2 2 6 6 8" xfId="28060"/>
    <cellStyle name="Обычный 3 2 2 2 6 7" xfId="28061"/>
    <cellStyle name="Обычный 3 2 2 2 6 7 2" xfId="28062"/>
    <cellStyle name="Обычный 3 2 2 2 6 7 3" xfId="28063"/>
    <cellStyle name="Обычный 3 2 2 2 6 7 4" xfId="28064"/>
    <cellStyle name="Обычный 3 2 2 2 6 7 5" xfId="28065"/>
    <cellStyle name="Обычный 3 2 2 2 6 7 6" xfId="28066"/>
    <cellStyle name="Обычный 3 2 2 2 6 7 7" xfId="28067"/>
    <cellStyle name="Обычный 3 2 2 2 6 7 8" xfId="28068"/>
    <cellStyle name="Обычный 3 2 2 2 6 8" xfId="28069"/>
    <cellStyle name="Обычный 3 2 2 2 6 8 2" xfId="28070"/>
    <cellStyle name="Обычный 3 2 2 2 6 8 3" xfId="28071"/>
    <cellStyle name="Обычный 3 2 2 2 6 8 4" xfId="28072"/>
    <cellStyle name="Обычный 3 2 2 2 6 8 5" xfId="28073"/>
    <cellStyle name="Обычный 3 2 2 2 6 8 6" xfId="28074"/>
    <cellStyle name="Обычный 3 2 2 2 6 8 7" xfId="28075"/>
    <cellStyle name="Обычный 3 2 2 2 6 8 8" xfId="28076"/>
    <cellStyle name="Обычный 3 2 2 2 6 9" xfId="28077"/>
    <cellStyle name="Обычный 3 2 2 2 7" xfId="28078"/>
    <cellStyle name="Обычный 3 2 2 2 7 10" xfId="28079"/>
    <cellStyle name="Обычный 3 2 2 2 7 11" xfId="28080"/>
    <cellStyle name="Обычный 3 2 2 2 7 12" xfId="28081"/>
    <cellStyle name="Обычный 3 2 2 2 7 13" xfId="28082"/>
    <cellStyle name="Обычный 3 2 2 2 7 14" xfId="28083"/>
    <cellStyle name="Обычный 3 2 2 2 7 15" xfId="28084"/>
    <cellStyle name="Обычный 3 2 2 2 7 16" xfId="28085"/>
    <cellStyle name="Обычный 3 2 2 2 7 17" xfId="28086"/>
    <cellStyle name="Обычный 3 2 2 2 7 18" xfId="28087"/>
    <cellStyle name="Обычный 3 2 2 2 7 2" xfId="28088"/>
    <cellStyle name="Обычный 3 2 2 2 7 2 2" xfId="28089"/>
    <cellStyle name="Обычный 3 2 2 2 7 2 3" xfId="28090"/>
    <cellStyle name="Обычный 3 2 2 2 7 2 4" xfId="28091"/>
    <cellStyle name="Обычный 3 2 2 2 7 2 5" xfId="28092"/>
    <cellStyle name="Обычный 3 2 2 2 7 2 6" xfId="28093"/>
    <cellStyle name="Обычный 3 2 2 2 7 2 7" xfId="28094"/>
    <cellStyle name="Обычный 3 2 2 2 7 2 8" xfId="28095"/>
    <cellStyle name="Обычный 3 2 2 2 7 3" xfId="28096"/>
    <cellStyle name="Обычный 3 2 2 2 7 3 2" xfId="28097"/>
    <cellStyle name="Обычный 3 2 2 2 7 3 3" xfId="28098"/>
    <cellStyle name="Обычный 3 2 2 2 7 3 4" xfId="28099"/>
    <cellStyle name="Обычный 3 2 2 2 7 3 5" xfId="28100"/>
    <cellStyle name="Обычный 3 2 2 2 7 3 6" xfId="28101"/>
    <cellStyle name="Обычный 3 2 2 2 7 3 7" xfId="28102"/>
    <cellStyle name="Обычный 3 2 2 2 7 3 8" xfId="28103"/>
    <cellStyle name="Обычный 3 2 2 2 7 4" xfId="28104"/>
    <cellStyle name="Обычный 3 2 2 2 7 4 2" xfId="28105"/>
    <cellStyle name="Обычный 3 2 2 2 7 4 3" xfId="28106"/>
    <cellStyle name="Обычный 3 2 2 2 7 4 4" xfId="28107"/>
    <cellStyle name="Обычный 3 2 2 2 7 4 5" xfId="28108"/>
    <cellStyle name="Обычный 3 2 2 2 7 4 6" xfId="28109"/>
    <cellStyle name="Обычный 3 2 2 2 7 4 7" xfId="28110"/>
    <cellStyle name="Обычный 3 2 2 2 7 4 8" xfId="28111"/>
    <cellStyle name="Обычный 3 2 2 2 7 5" xfId="28112"/>
    <cellStyle name="Обычный 3 2 2 2 7 5 2" xfId="28113"/>
    <cellStyle name="Обычный 3 2 2 2 7 5 3" xfId="28114"/>
    <cellStyle name="Обычный 3 2 2 2 7 5 4" xfId="28115"/>
    <cellStyle name="Обычный 3 2 2 2 7 5 5" xfId="28116"/>
    <cellStyle name="Обычный 3 2 2 2 7 5 6" xfId="28117"/>
    <cellStyle name="Обычный 3 2 2 2 7 5 7" xfId="28118"/>
    <cellStyle name="Обычный 3 2 2 2 7 5 8" xfId="28119"/>
    <cellStyle name="Обычный 3 2 2 2 7 6" xfId="28120"/>
    <cellStyle name="Обычный 3 2 2 2 7 6 2" xfId="28121"/>
    <cellStyle name="Обычный 3 2 2 2 7 6 3" xfId="28122"/>
    <cellStyle name="Обычный 3 2 2 2 7 6 4" xfId="28123"/>
    <cellStyle name="Обычный 3 2 2 2 7 6 5" xfId="28124"/>
    <cellStyle name="Обычный 3 2 2 2 7 6 6" xfId="28125"/>
    <cellStyle name="Обычный 3 2 2 2 7 6 7" xfId="28126"/>
    <cellStyle name="Обычный 3 2 2 2 7 6 8" xfId="28127"/>
    <cellStyle name="Обычный 3 2 2 2 7 7" xfId="28128"/>
    <cellStyle name="Обычный 3 2 2 2 7 7 2" xfId="28129"/>
    <cellStyle name="Обычный 3 2 2 2 7 7 3" xfId="28130"/>
    <cellStyle name="Обычный 3 2 2 2 7 7 4" xfId="28131"/>
    <cellStyle name="Обычный 3 2 2 2 7 7 5" xfId="28132"/>
    <cellStyle name="Обычный 3 2 2 2 7 7 6" xfId="28133"/>
    <cellStyle name="Обычный 3 2 2 2 7 7 7" xfId="28134"/>
    <cellStyle name="Обычный 3 2 2 2 7 7 8" xfId="28135"/>
    <cellStyle name="Обычный 3 2 2 2 7 8" xfId="28136"/>
    <cellStyle name="Обычный 3 2 2 2 7 8 2" xfId="28137"/>
    <cellStyle name="Обычный 3 2 2 2 7 8 3" xfId="28138"/>
    <cellStyle name="Обычный 3 2 2 2 7 8 4" xfId="28139"/>
    <cellStyle name="Обычный 3 2 2 2 7 8 5" xfId="28140"/>
    <cellStyle name="Обычный 3 2 2 2 7 8 6" xfId="28141"/>
    <cellStyle name="Обычный 3 2 2 2 7 8 7" xfId="28142"/>
    <cellStyle name="Обычный 3 2 2 2 7 8 8" xfId="28143"/>
    <cellStyle name="Обычный 3 2 2 2 7 9" xfId="28144"/>
    <cellStyle name="Обычный 3 2 2 2 8" xfId="28145"/>
    <cellStyle name="Обычный 3 2 2 2 8 2" xfId="28146"/>
    <cellStyle name="Обычный 3 2 2 2 8 3" xfId="28147"/>
    <cellStyle name="Обычный 3 2 2 2 8 4" xfId="28148"/>
    <cellStyle name="Обычный 3 2 2 2 8 5" xfId="28149"/>
    <cellStyle name="Обычный 3 2 2 2 8 6" xfId="28150"/>
    <cellStyle name="Обычный 3 2 2 2 8 7" xfId="28151"/>
    <cellStyle name="Обычный 3 2 2 2 8 8" xfId="28152"/>
    <cellStyle name="Обычный 3 2 2 2 9" xfId="28153"/>
    <cellStyle name="Обычный 3 2 2 2 9 2" xfId="28154"/>
    <cellStyle name="Обычный 3 2 2 2 9 3" xfId="28155"/>
    <cellStyle name="Обычный 3 2 2 2 9 4" xfId="28156"/>
    <cellStyle name="Обычный 3 2 2 2 9 5" xfId="28157"/>
    <cellStyle name="Обычный 3 2 2 2 9 6" xfId="28158"/>
    <cellStyle name="Обычный 3 2 2 2 9 7" xfId="28159"/>
    <cellStyle name="Обычный 3 2 2 2 9 8" xfId="28160"/>
    <cellStyle name="Обычный 3 2 2 20" xfId="28161"/>
    <cellStyle name="Обычный 3 2 2 20 2" xfId="28162"/>
    <cellStyle name="Обычный 3 2 2 20 3" xfId="28163"/>
    <cellStyle name="Обычный 3 2 2 20 4" xfId="28164"/>
    <cellStyle name="Обычный 3 2 2 20 5" xfId="28165"/>
    <cellStyle name="Обычный 3 2 2 20 6" xfId="28166"/>
    <cellStyle name="Обычный 3 2 2 20 7" xfId="28167"/>
    <cellStyle name="Обычный 3 2 2 20 8" xfId="28168"/>
    <cellStyle name="Обычный 3 2 2 21" xfId="28169"/>
    <cellStyle name="Обычный 3 2 2 22" xfId="28170"/>
    <cellStyle name="Обычный 3 2 2 23" xfId="28171"/>
    <cellStyle name="Обычный 3 2 2 24" xfId="28172"/>
    <cellStyle name="Обычный 3 2 2 25" xfId="28173"/>
    <cellStyle name="Обычный 3 2 2 26" xfId="28174"/>
    <cellStyle name="Обычный 3 2 2 27" xfId="28175"/>
    <cellStyle name="Обычный 3 2 2 28" xfId="28176"/>
    <cellStyle name="Обычный 3 2 2 29" xfId="28177"/>
    <cellStyle name="Обычный 3 2 2 3" xfId="28178"/>
    <cellStyle name="Обычный 3 2 2 3 10" xfId="28179"/>
    <cellStyle name="Обычный 3 2 2 3 10 2" xfId="28180"/>
    <cellStyle name="Обычный 3 2 2 3 10 3" xfId="28181"/>
    <cellStyle name="Обычный 3 2 2 3 10 4" xfId="28182"/>
    <cellStyle name="Обычный 3 2 2 3 10 5" xfId="28183"/>
    <cellStyle name="Обычный 3 2 2 3 10 6" xfId="28184"/>
    <cellStyle name="Обычный 3 2 2 3 10 7" xfId="28185"/>
    <cellStyle name="Обычный 3 2 2 3 10 8" xfId="28186"/>
    <cellStyle name="Обычный 3 2 2 3 11" xfId="28187"/>
    <cellStyle name="Обычный 3 2 2 3 11 2" xfId="28188"/>
    <cellStyle name="Обычный 3 2 2 3 11 3" xfId="28189"/>
    <cellStyle name="Обычный 3 2 2 3 11 4" xfId="28190"/>
    <cellStyle name="Обычный 3 2 2 3 11 5" xfId="28191"/>
    <cellStyle name="Обычный 3 2 2 3 11 6" xfId="28192"/>
    <cellStyle name="Обычный 3 2 2 3 11 7" xfId="28193"/>
    <cellStyle name="Обычный 3 2 2 3 11 8" xfId="28194"/>
    <cellStyle name="Обычный 3 2 2 3 12" xfId="28195"/>
    <cellStyle name="Обычный 3 2 2 3 12 2" xfId="28196"/>
    <cellStyle name="Обычный 3 2 2 3 12 3" xfId="28197"/>
    <cellStyle name="Обычный 3 2 2 3 12 4" xfId="28198"/>
    <cellStyle name="Обычный 3 2 2 3 12 5" xfId="28199"/>
    <cellStyle name="Обычный 3 2 2 3 12 6" xfId="28200"/>
    <cellStyle name="Обычный 3 2 2 3 12 7" xfId="28201"/>
    <cellStyle name="Обычный 3 2 2 3 12 8" xfId="28202"/>
    <cellStyle name="Обычный 3 2 2 3 13" xfId="28203"/>
    <cellStyle name="Обычный 3 2 2 3 13 2" xfId="28204"/>
    <cellStyle name="Обычный 3 2 2 3 13 3" xfId="28205"/>
    <cellStyle name="Обычный 3 2 2 3 13 4" xfId="28206"/>
    <cellStyle name="Обычный 3 2 2 3 13 5" xfId="28207"/>
    <cellStyle name="Обычный 3 2 2 3 13 6" xfId="28208"/>
    <cellStyle name="Обычный 3 2 2 3 13 7" xfId="28209"/>
    <cellStyle name="Обычный 3 2 2 3 13 8" xfId="28210"/>
    <cellStyle name="Обычный 3 2 2 3 14" xfId="28211"/>
    <cellStyle name="Обычный 3 2 2 3 15" xfId="28212"/>
    <cellStyle name="Обычный 3 2 2 3 16" xfId="28213"/>
    <cellStyle name="Обычный 3 2 2 3 17" xfId="28214"/>
    <cellStyle name="Обычный 3 2 2 3 18" xfId="28215"/>
    <cellStyle name="Обычный 3 2 2 3 19" xfId="28216"/>
    <cellStyle name="Обычный 3 2 2 3 2" xfId="28217"/>
    <cellStyle name="Обычный 3 2 2 3 2 10" xfId="28218"/>
    <cellStyle name="Обычный 3 2 2 3 2 10 2" xfId="28219"/>
    <cellStyle name="Обычный 3 2 2 3 2 10 3" xfId="28220"/>
    <cellStyle name="Обычный 3 2 2 3 2 10 4" xfId="28221"/>
    <cellStyle name="Обычный 3 2 2 3 2 10 5" xfId="28222"/>
    <cellStyle name="Обычный 3 2 2 3 2 10 6" xfId="28223"/>
    <cellStyle name="Обычный 3 2 2 3 2 10 7" xfId="28224"/>
    <cellStyle name="Обычный 3 2 2 3 2 10 8" xfId="28225"/>
    <cellStyle name="Обычный 3 2 2 3 2 11" xfId="28226"/>
    <cellStyle name="Обычный 3 2 2 3 2 11 2" xfId="28227"/>
    <cellStyle name="Обычный 3 2 2 3 2 11 3" xfId="28228"/>
    <cellStyle name="Обычный 3 2 2 3 2 11 4" xfId="28229"/>
    <cellStyle name="Обычный 3 2 2 3 2 11 5" xfId="28230"/>
    <cellStyle name="Обычный 3 2 2 3 2 11 6" xfId="28231"/>
    <cellStyle name="Обычный 3 2 2 3 2 11 7" xfId="28232"/>
    <cellStyle name="Обычный 3 2 2 3 2 11 8" xfId="28233"/>
    <cellStyle name="Обычный 3 2 2 3 2 12" xfId="28234"/>
    <cellStyle name="Обычный 3 2 2 3 2 13" xfId="28235"/>
    <cellStyle name="Обычный 3 2 2 3 2 14" xfId="28236"/>
    <cellStyle name="Обычный 3 2 2 3 2 15" xfId="28237"/>
    <cellStyle name="Обычный 3 2 2 3 2 16" xfId="28238"/>
    <cellStyle name="Обычный 3 2 2 3 2 17" xfId="28239"/>
    <cellStyle name="Обычный 3 2 2 3 2 18" xfId="28240"/>
    <cellStyle name="Обычный 3 2 2 3 2 19" xfId="28241"/>
    <cellStyle name="Обычный 3 2 2 3 2 2" xfId="28242"/>
    <cellStyle name="Обычный 3 2 2 3 2 2 10" xfId="28243"/>
    <cellStyle name="Обычный 3 2 2 3 2 2 10 2" xfId="28244"/>
    <cellStyle name="Обычный 3 2 2 3 2 2 10 3" xfId="28245"/>
    <cellStyle name="Обычный 3 2 2 3 2 2 10 4" xfId="28246"/>
    <cellStyle name="Обычный 3 2 2 3 2 2 10 5" xfId="28247"/>
    <cellStyle name="Обычный 3 2 2 3 2 2 10 6" xfId="28248"/>
    <cellStyle name="Обычный 3 2 2 3 2 2 10 7" xfId="28249"/>
    <cellStyle name="Обычный 3 2 2 3 2 2 10 8" xfId="28250"/>
    <cellStyle name="Обычный 3 2 2 3 2 2 11" xfId="28251"/>
    <cellStyle name="Обычный 3 2 2 3 2 2 12" xfId="28252"/>
    <cellStyle name="Обычный 3 2 2 3 2 2 13" xfId="28253"/>
    <cellStyle name="Обычный 3 2 2 3 2 2 14" xfId="28254"/>
    <cellStyle name="Обычный 3 2 2 3 2 2 15" xfId="28255"/>
    <cellStyle name="Обычный 3 2 2 3 2 2 16" xfId="28256"/>
    <cellStyle name="Обычный 3 2 2 3 2 2 17" xfId="28257"/>
    <cellStyle name="Обычный 3 2 2 3 2 2 18" xfId="28258"/>
    <cellStyle name="Обычный 3 2 2 3 2 2 19" xfId="28259"/>
    <cellStyle name="Обычный 3 2 2 3 2 2 2" xfId="28260"/>
    <cellStyle name="Обычный 3 2 2 3 2 2 2 10" xfId="28261"/>
    <cellStyle name="Обычный 3 2 2 3 2 2 2 11" xfId="28262"/>
    <cellStyle name="Обычный 3 2 2 3 2 2 2 12" xfId="28263"/>
    <cellStyle name="Обычный 3 2 2 3 2 2 2 13" xfId="28264"/>
    <cellStyle name="Обычный 3 2 2 3 2 2 2 14" xfId="28265"/>
    <cellStyle name="Обычный 3 2 2 3 2 2 2 15" xfId="28266"/>
    <cellStyle name="Обычный 3 2 2 3 2 2 2 16" xfId="28267"/>
    <cellStyle name="Обычный 3 2 2 3 2 2 2 17" xfId="28268"/>
    <cellStyle name="Обычный 3 2 2 3 2 2 2 18" xfId="28269"/>
    <cellStyle name="Обычный 3 2 2 3 2 2 2 2" xfId="28270"/>
    <cellStyle name="Обычный 3 2 2 3 2 2 2 2 2" xfId="28271"/>
    <cellStyle name="Обычный 3 2 2 3 2 2 2 2 3" xfId="28272"/>
    <cellStyle name="Обычный 3 2 2 3 2 2 2 2 4" xfId="28273"/>
    <cellStyle name="Обычный 3 2 2 3 2 2 2 2 5" xfId="28274"/>
    <cellStyle name="Обычный 3 2 2 3 2 2 2 2 6" xfId="28275"/>
    <cellStyle name="Обычный 3 2 2 3 2 2 2 2 7" xfId="28276"/>
    <cellStyle name="Обычный 3 2 2 3 2 2 2 2 8" xfId="28277"/>
    <cellStyle name="Обычный 3 2 2 3 2 2 2 3" xfId="28278"/>
    <cellStyle name="Обычный 3 2 2 3 2 2 2 3 2" xfId="28279"/>
    <cellStyle name="Обычный 3 2 2 3 2 2 2 3 3" xfId="28280"/>
    <cellStyle name="Обычный 3 2 2 3 2 2 2 3 4" xfId="28281"/>
    <cellStyle name="Обычный 3 2 2 3 2 2 2 3 5" xfId="28282"/>
    <cellStyle name="Обычный 3 2 2 3 2 2 2 3 6" xfId="28283"/>
    <cellStyle name="Обычный 3 2 2 3 2 2 2 3 7" xfId="28284"/>
    <cellStyle name="Обычный 3 2 2 3 2 2 2 3 8" xfId="28285"/>
    <cellStyle name="Обычный 3 2 2 3 2 2 2 4" xfId="28286"/>
    <cellStyle name="Обычный 3 2 2 3 2 2 2 4 2" xfId="28287"/>
    <cellStyle name="Обычный 3 2 2 3 2 2 2 4 3" xfId="28288"/>
    <cellStyle name="Обычный 3 2 2 3 2 2 2 4 4" xfId="28289"/>
    <cellStyle name="Обычный 3 2 2 3 2 2 2 4 5" xfId="28290"/>
    <cellStyle name="Обычный 3 2 2 3 2 2 2 4 6" xfId="28291"/>
    <cellStyle name="Обычный 3 2 2 3 2 2 2 4 7" xfId="28292"/>
    <cellStyle name="Обычный 3 2 2 3 2 2 2 4 8" xfId="28293"/>
    <cellStyle name="Обычный 3 2 2 3 2 2 2 5" xfId="28294"/>
    <cellStyle name="Обычный 3 2 2 3 2 2 2 5 2" xfId="28295"/>
    <cellStyle name="Обычный 3 2 2 3 2 2 2 5 3" xfId="28296"/>
    <cellStyle name="Обычный 3 2 2 3 2 2 2 5 4" xfId="28297"/>
    <cellStyle name="Обычный 3 2 2 3 2 2 2 5 5" xfId="28298"/>
    <cellStyle name="Обычный 3 2 2 3 2 2 2 5 6" xfId="28299"/>
    <cellStyle name="Обычный 3 2 2 3 2 2 2 5 7" xfId="28300"/>
    <cellStyle name="Обычный 3 2 2 3 2 2 2 5 8" xfId="28301"/>
    <cellStyle name="Обычный 3 2 2 3 2 2 2 6" xfId="28302"/>
    <cellStyle name="Обычный 3 2 2 3 2 2 2 6 2" xfId="28303"/>
    <cellStyle name="Обычный 3 2 2 3 2 2 2 6 3" xfId="28304"/>
    <cellStyle name="Обычный 3 2 2 3 2 2 2 6 4" xfId="28305"/>
    <cellStyle name="Обычный 3 2 2 3 2 2 2 6 5" xfId="28306"/>
    <cellStyle name="Обычный 3 2 2 3 2 2 2 6 6" xfId="28307"/>
    <cellStyle name="Обычный 3 2 2 3 2 2 2 6 7" xfId="28308"/>
    <cellStyle name="Обычный 3 2 2 3 2 2 2 6 8" xfId="28309"/>
    <cellStyle name="Обычный 3 2 2 3 2 2 2 7" xfId="28310"/>
    <cellStyle name="Обычный 3 2 2 3 2 2 2 7 2" xfId="28311"/>
    <cellStyle name="Обычный 3 2 2 3 2 2 2 7 3" xfId="28312"/>
    <cellStyle name="Обычный 3 2 2 3 2 2 2 7 4" xfId="28313"/>
    <cellStyle name="Обычный 3 2 2 3 2 2 2 7 5" xfId="28314"/>
    <cellStyle name="Обычный 3 2 2 3 2 2 2 7 6" xfId="28315"/>
    <cellStyle name="Обычный 3 2 2 3 2 2 2 7 7" xfId="28316"/>
    <cellStyle name="Обычный 3 2 2 3 2 2 2 7 8" xfId="28317"/>
    <cellStyle name="Обычный 3 2 2 3 2 2 2 8" xfId="28318"/>
    <cellStyle name="Обычный 3 2 2 3 2 2 2 8 2" xfId="28319"/>
    <cellStyle name="Обычный 3 2 2 3 2 2 2 8 3" xfId="28320"/>
    <cellStyle name="Обычный 3 2 2 3 2 2 2 8 4" xfId="28321"/>
    <cellStyle name="Обычный 3 2 2 3 2 2 2 8 5" xfId="28322"/>
    <cellStyle name="Обычный 3 2 2 3 2 2 2 8 6" xfId="28323"/>
    <cellStyle name="Обычный 3 2 2 3 2 2 2 8 7" xfId="28324"/>
    <cellStyle name="Обычный 3 2 2 3 2 2 2 8 8" xfId="28325"/>
    <cellStyle name="Обычный 3 2 2 3 2 2 2 9" xfId="28326"/>
    <cellStyle name="Обычный 3 2 2 3 2 2 20" xfId="28327"/>
    <cellStyle name="Обычный 3 2 2 3 2 2 21" xfId="28328"/>
    <cellStyle name="Обычный 3 2 2 3 2 2 22" xfId="28329"/>
    <cellStyle name="Обычный 3 2 2 3 2 2 3" xfId="28330"/>
    <cellStyle name="Обычный 3 2 2 3 2 2 3 10" xfId="28331"/>
    <cellStyle name="Обычный 3 2 2 3 2 2 3 11" xfId="28332"/>
    <cellStyle name="Обычный 3 2 2 3 2 2 3 12" xfId="28333"/>
    <cellStyle name="Обычный 3 2 2 3 2 2 3 13" xfId="28334"/>
    <cellStyle name="Обычный 3 2 2 3 2 2 3 14" xfId="28335"/>
    <cellStyle name="Обычный 3 2 2 3 2 2 3 15" xfId="28336"/>
    <cellStyle name="Обычный 3 2 2 3 2 2 3 16" xfId="28337"/>
    <cellStyle name="Обычный 3 2 2 3 2 2 3 17" xfId="28338"/>
    <cellStyle name="Обычный 3 2 2 3 2 2 3 18" xfId="28339"/>
    <cellStyle name="Обычный 3 2 2 3 2 2 3 2" xfId="28340"/>
    <cellStyle name="Обычный 3 2 2 3 2 2 3 2 2" xfId="28341"/>
    <cellStyle name="Обычный 3 2 2 3 2 2 3 2 3" xfId="28342"/>
    <cellStyle name="Обычный 3 2 2 3 2 2 3 2 4" xfId="28343"/>
    <cellStyle name="Обычный 3 2 2 3 2 2 3 2 5" xfId="28344"/>
    <cellStyle name="Обычный 3 2 2 3 2 2 3 2 6" xfId="28345"/>
    <cellStyle name="Обычный 3 2 2 3 2 2 3 2 7" xfId="28346"/>
    <cellStyle name="Обычный 3 2 2 3 2 2 3 2 8" xfId="28347"/>
    <cellStyle name="Обычный 3 2 2 3 2 2 3 3" xfId="28348"/>
    <cellStyle name="Обычный 3 2 2 3 2 2 3 3 2" xfId="28349"/>
    <cellStyle name="Обычный 3 2 2 3 2 2 3 3 3" xfId="28350"/>
    <cellStyle name="Обычный 3 2 2 3 2 2 3 3 4" xfId="28351"/>
    <cellStyle name="Обычный 3 2 2 3 2 2 3 3 5" xfId="28352"/>
    <cellStyle name="Обычный 3 2 2 3 2 2 3 3 6" xfId="28353"/>
    <cellStyle name="Обычный 3 2 2 3 2 2 3 3 7" xfId="28354"/>
    <cellStyle name="Обычный 3 2 2 3 2 2 3 3 8" xfId="28355"/>
    <cellStyle name="Обычный 3 2 2 3 2 2 3 4" xfId="28356"/>
    <cellStyle name="Обычный 3 2 2 3 2 2 3 4 2" xfId="28357"/>
    <cellStyle name="Обычный 3 2 2 3 2 2 3 4 3" xfId="28358"/>
    <cellStyle name="Обычный 3 2 2 3 2 2 3 4 4" xfId="28359"/>
    <cellStyle name="Обычный 3 2 2 3 2 2 3 4 5" xfId="28360"/>
    <cellStyle name="Обычный 3 2 2 3 2 2 3 4 6" xfId="28361"/>
    <cellStyle name="Обычный 3 2 2 3 2 2 3 4 7" xfId="28362"/>
    <cellStyle name="Обычный 3 2 2 3 2 2 3 4 8" xfId="28363"/>
    <cellStyle name="Обычный 3 2 2 3 2 2 3 5" xfId="28364"/>
    <cellStyle name="Обычный 3 2 2 3 2 2 3 5 2" xfId="28365"/>
    <cellStyle name="Обычный 3 2 2 3 2 2 3 5 3" xfId="28366"/>
    <cellStyle name="Обычный 3 2 2 3 2 2 3 5 4" xfId="28367"/>
    <cellStyle name="Обычный 3 2 2 3 2 2 3 5 5" xfId="28368"/>
    <cellStyle name="Обычный 3 2 2 3 2 2 3 5 6" xfId="28369"/>
    <cellStyle name="Обычный 3 2 2 3 2 2 3 5 7" xfId="28370"/>
    <cellStyle name="Обычный 3 2 2 3 2 2 3 5 8" xfId="28371"/>
    <cellStyle name="Обычный 3 2 2 3 2 2 3 6" xfId="28372"/>
    <cellStyle name="Обычный 3 2 2 3 2 2 3 6 2" xfId="28373"/>
    <cellStyle name="Обычный 3 2 2 3 2 2 3 6 3" xfId="28374"/>
    <cellStyle name="Обычный 3 2 2 3 2 2 3 6 4" xfId="28375"/>
    <cellStyle name="Обычный 3 2 2 3 2 2 3 6 5" xfId="28376"/>
    <cellStyle name="Обычный 3 2 2 3 2 2 3 6 6" xfId="28377"/>
    <cellStyle name="Обычный 3 2 2 3 2 2 3 6 7" xfId="28378"/>
    <cellStyle name="Обычный 3 2 2 3 2 2 3 6 8" xfId="28379"/>
    <cellStyle name="Обычный 3 2 2 3 2 2 3 7" xfId="28380"/>
    <cellStyle name="Обычный 3 2 2 3 2 2 3 7 2" xfId="28381"/>
    <cellStyle name="Обычный 3 2 2 3 2 2 3 7 3" xfId="28382"/>
    <cellStyle name="Обычный 3 2 2 3 2 2 3 7 4" xfId="28383"/>
    <cellStyle name="Обычный 3 2 2 3 2 2 3 7 5" xfId="28384"/>
    <cellStyle name="Обычный 3 2 2 3 2 2 3 7 6" xfId="28385"/>
    <cellStyle name="Обычный 3 2 2 3 2 2 3 7 7" xfId="28386"/>
    <cellStyle name="Обычный 3 2 2 3 2 2 3 7 8" xfId="28387"/>
    <cellStyle name="Обычный 3 2 2 3 2 2 3 8" xfId="28388"/>
    <cellStyle name="Обычный 3 2 2 3 2 2 3 8 2" xfId="28389"/>
    <cellStyle name="Обычный 3 2 2 3 2 2 3 8 3" xfId="28390"/>
    <cellStyle name="Обычный 3 2 2 3 2 2 3 8 4" xfId="28391"/>
    <cellStyle name="Обычный 3 2 2 3 2 2 3 8 5" xfId="28392"/>
    <cellStyle name="Обычный 3 2 2 3 2 2 3 8 6" xfId="28393"/>
    <cellStyle name="Обычный 3 2 2 3 2 2 3 8 7" xfId="28394"/>
    <cellStyle name="Обычный 3 2 2 3 2 2 3 8 8" xfId="28395"/>
    <cellStyle name="Обычный 3 2 2 3 2 2 3 9" xfId="28396"/>
    <cellStyle name="Обычный 3 2 2 3 2 2 4" xfId="28397"/>
    <cellStyle name="Обычный 3 2 2 3 2 2 4 2" xfId="28398"/>
    <cellStyle name="Обычный 3 2 2 3 2 2 4 3" xfId="28399"/>
    <cellStyle name="Обычный 3 2 2 3 2 2 4 4" xfId="28400"/>
    <cellStyle name="Обычный 3 2 2 3 2 2 4 5" xfId="28401"/>
    <cellStyle name="Обычный 3 2 2 3 2 2 4 6" xfId="28402"/>
    <cellStyle name="Обычный 3 2 2 3 2 2 4 7" xfId="28403"/>
    <cellStyle name="Обычный 3 2 2 3 2 2 4 8" xfId="28404"/>
    <cellStyle name="Обычный 3 2 2 3 2 2 5" xfId="28405"/>
    <cellStyle name="Обычный 3 2 2 3 2 2 5 2" xfId="28406"/>
    <cellStyle name="Обычный 3 2 2 3 2 2 5 3" xfId="28407"/>
    <cellStyle name="Обычный 3 2 2 3 2 2 5 4" xfId="28408"/>
    <cellStyle name="Обычный 3 2 2 3 2 2 5 5" xfId="28409"/>
    <cellStyle name="Обычный 3 2 2 3 2 2 5 6" xfId="28410"/>
    <cellStyle name="Обычный 3 2 2 3 2 2 5 7" xfId="28411"/>
    <cellStyle name="Обычный 3 2 2 3 2 2 5 8" xfId="28412"/>
    <cellStyle name="Обычный 3 2 2 3 2 2 6" xfId="28413"/>
    <cellStyle name="Обычный 3 2 2 3 2 2 6 2" xfId="28414"/>
    <cellStyle name="Обычный 3 2 2 3 2 2 6 3" xfId="28415"/>
    <cellStyle name="Обычный 3 2 2 3 2 2 6 4" xfId="28416"/>
    <cellStyle name="Обычный 3 2 2 3 2 2 6 5" xfId="28417"/>
    <cellStyle name="Обычный 3 2 2 3 2 2 6 6" xfId="28418"/>
    <cellStyle name="Обычный 3 2 2 3 2 2 6 7" xfId="28419"/>
    <cellStyle name="Обычный 3 2 2 3 2 2 6 8" xfId="28420"/>
    <cellStyle name="Обычный 3 2 2 3 2 2 7" xfId="28421"/>
    <cellStyle name="Обычный 3 2 2 3 2 2 7 2" xfId="28422"/>
    <cellStyle name="Обычный 3 2 2 3 2 2 7 3" xfId="28423"/>
    <cellStyle name="Обычный 3 2 2 3 2 2 7 4" xfId="28424"/>
    <cellStyle name="Обычный 3 2 2 3 2 2 7 5" xfId="28425"/>
    <cellStyle name="Обычный 3 2 2 3 2 2 7 6" xfId="28426"/>
    <cellStyle name="Обычный 3 2 2 3 2 2 7 7" xfId="28427"/>
    <cellStyle name="Обычный 3 2 2 3 2 2 7 8" xfId="28428"/>
    <cellStyle name="Обычный 3 2 2 3 2 2 8" xfId="28429"/>
    <cellStyle name="Обычный 3 2 2 3 2 2 8 2" xfId="28430"/>
    <cellStyle name="Обычный 3 2 2 3 2 2 8 3" xfId="28431"/>
    <cellStyle name="Обычный 3 2 2 3 2 2 8 4" xfId="28432"/>
    <cellStyle name="Обычный 3 2 2 3 2 2 8 5" xfId="28433"/>
    <cellStyle name="Обычный 3 2 2 3 2 2 8 6" xfId="28434"/>
    <cellStyle name="Обычный 3 2 2 3 2 2 8 7" xfId="28435"/>
    <cellStyle name="Обычный 3 2 2 3 2 2 8 8" xfId="28436"/>
    <cellStyle name="Обычный 3 2 2 3 2 2 9" xfId="28437"/>
    <cellStyle name="Обычный 3 2 2 3 2 2 9 2" xfId="28438"/>
    <cellStyle name="Обычный 3 2 2 3 2 2 9 3" xfId="28439"/>
    <cellStyle name="Обычный 3 2 2 3 2 2 9 4" xfId="28440"/>
    <cellStyle name="Обычный 3 2 2 3 2 2 9 5" xfId="28441"/>
    <cellStyle name="Обычный 3 2 2 3 2 2 9 6" xfId="28442"/>
    <cellStyle name="Обычный 3 2 2 3 2 2 9 7" xfId="28443"/>
    <cellStyle name="Обычный 3 2 2 3 2 2 9 8" xfId="28444"/>
    <cellStyle name="Обычный 3 2 2 3 2 20" xfId="28445"/>
    <cellStyle name="Обычный 3 2 2 3 2 21" xfId="28446"/>
    <cellStyle name="Обычный 3 2 2 3 2 22" xfId="28447"/>
    <cellStyle name="Обычный 3 2 2 3 2 23" xfId="28448"/>
    <cellStyle name="Обычный 3 2 2 3 2 3" xfId="28449"/>
    <cellStyle name="Обычный 3 2 2 3 2 3 10" xfId="28450"/>
    <cellStyle name="Обычный 3 2 2 3 2 3 11" xfId="28451"/>
    <cellStyle name="Обычный 3 2 2 3 2 3 12" xfId="28452"/>
    <cellStyle name="Обычный 3 2 2 3 2 3 13" xfId="28453"/>
    <cellStyle name="Обычный 3 2 2 3 2 3 14" xfId="28454"/>
    <cellStyle name="Обычный 3 2 2 3 2 3 15" xfId="28455"/>
    <cellStyle name="Обычный 3 2 2 3 2 3 16" xfId="28456"/>
    <cellStyle name="Обычный 3 2 2 3 2 3 17" xfId="28457"/>
    <cellStyle name="Обычный 3 2 2 3 2 3 18" xfId="28458"/>
    <cellStyle name="Обычный 3 2 2 3 2 3 2" xfId="28459"/>
    <cellStyle name="Обычный 3 2 2 3 2 3 2 2" xfId="28460"/>
    <cellStyle name="Обычный 3 2 2 3 2 3 2 3" xfId="28461"/>
    <cellStyle name="Обычный 3 2 2 3 2 3 2 4" xfId="28462"/>
    <cellStyle name="Обычный 3 2 2 3 2 3 2 5" xfId="28463"/>
    <cellStyle name="Обычный 3 2 2 3 2 3 2 6" xfId="28464"/>
    <cellStyle name="Обычный 3 2 2 3 2 3 2 7" xfId="28465"/>
    <cellStyle name="Обычный 3 2 2 3 2 3 2 8" xfId="28466"/>
    <cellStyle name="Обычный 3 2 2 3 2 3 3" xfId="28467"/>
    <cellStyle name="Обычный 3 2 2 3 2 3 3 2" xfId="28468"/>
    <cellStyle name="Обычный 3 2 2 3 2 3 3 3" xfId="28469"/>
    <cellStyle name="Обычный 3 2 2 3 2 3 3 4" xfId="28470"/>
    <cellStyle name="Обычный 3 2 2 3 2 3 3 5" xfId="28471"/>
    <cellStyle name="Обычный 3 2 2 3 2 3 3 6" xfId="28472"/>
    <cellStyle name="Обычный 3 2 2 3 2 3 3 7" xfId="28473"/>
    <cellStyle name="Обычный 3 2 2 3 2 3 3 8" xfId="28474"/>
    <cellStyle name="Обычный 3 2 2 3 2 3 4" xfId="28475"/>
    <cellStyle name="Обычный 3 2 2 3 2 3 4 2" xfId="28476"/>
    <cellStyle name="Обычный 3 2 2 3 2 3 4 3" xfId="28477"/>
    <cellStyle name="Обычный 3 2 2 3 2 3 4 4" xfId="28478"/>
    <cellStyle name="Обычный 3 2 2 3 2 3 4 5" xfId="28479"/>
    <cellStyle name="Обычный 3 2 2 3 2 3 4 6" xfId="28480"/>
    <cellStyle name="Обычный 3 2 2 3 2 3 4 7" xfId="28481"/>
    <cellStyle name="Обычный 3 2 2 3 2 3 4 8" xfId="28482"/>
    <cellStyle name="Обычный 3 2 2 3 2 3 5" xfId="28483"/>
    <cellStyle name="Обычный 3 2 2 3 2 3 5 2" xfId="28484"/>
    <cellStyle name="Обычный 3 2 2 3 2 3 5 3" xfId="28485"/>
    <cellStyle name="Обычный 3 2 2 3 2 3 5 4" xfId="28486"/>
    <cellStyle name="Обычный 3 2 2 3 2 3 5 5" xfId="28487"/>
    <cellStyle name="Обычный 3 2 2 3 2 3 5 6" xfId="28488"/>
    <cellStyle name="Обычный 3 2 2 3 2 3 5 7" xfId="28489"/>
    <cellStyle name="Обычный 3 2 2 3 2 3 5 8" xfId="28490"/>
    <cellStyle name="Обычный 3 2 2 3 2 3 6" xfId="28491"/>
    <cellStyle name="Обычный 3 2 2 3 2 3 6 2" xfId="28492"/>
    <cellStyle name="Обычный 3 2 2 3 2 3 6 3" xfId="28493"/>
    <cellStyle name="Обычный 3 2 2 3 2 3 6 4" xfId="28494"/>
    <cellStyle name="Обычный 3 2 2 3 2 3 6 5" xfId="28495"/>
    <cellStyle name="Обычный 3 2 2 3 2 3 6 6" xfId="28496"/>
    <cellStyle name="Обычный 3 2 2 3 2 3 6 7" xfId="28497"/>
    <cellStyle name="Обычный 3 2 2 3 2 3 6 8" xfId="28498"/>
    <cellStyle name="Обычный 3 2 2 3 2 3 7" xfId="28499"/>
    <cellStyle name="Обычный 3 2 2 3 2 3 7 2" xfId="28500"/>
    <cellStyle name="Обычный 3 2 2 3 2 3 7 3" xfId="28501"/>
    <cellStyle name="Обычный 3 2 2 3 2 3 7 4" xfId="28502"/>
    <cellStyle name="Обычный 3 2 2 3 2 3 7 5" xfId="28503"/>
    <cellStyle name="Обычный 3 2 2 3 2 3 7 6" xfId="28504"/>
    <cellStyle name="Обычный 3 2 2 3 2 3 7 7" xfId="28505"/>
    <cellStyle name="Обычный 3 2 2 3 2 3 7 8" xfId="28506"/>
    <cellStyle name="Обычный 3 2 2 3 2 3 8" xfId="28507"/>
    <cellStyle name="Обычный 3 2 2 3 2 3 8 2" xfId="28508"/>
    <cellStyle name="Обычный 3 2 2 3 2 3 8 3" xfId="28509"/>
    <cellStyle name="Обычный 3 2 2 3 2 3 8 4" xfId="28510"/>
    <cellStyle name="Обычный 3 2 2 3 2 3 8 5" xfId="28511"/>
    <cellStyle name="Обычный 3 2 2 3 2 3 8 6" xfId="28512"/>
    <cellStyle name="Обычный 3 2 2 3 2 3 8 7" xfId="28513"/>
    <cellStyle name="Обычный 3 2 2 3 2 3 8 8" xfId="28514"/>
    <cellStyle name="Обычный 3 2 2 3 2 3 9" xfId="28515"/>
    <cellStyle name="Обычный 3 2 2 3 2 4" xfId="28516"/>
    <cellStyle name="Обычный 3 2 2 3 2 4 10" xfId="28517"/>
    <cellStyle name="Обычный 3 2 2 3 2 4 11" xfId="28518"/>
    <cellStyle name="Обычный 3 2 2 3 2 4 12" xfId="28519"/>
    <cellStyle name="Обычный 3 2 2 3 2 4 13" xfId="28520"/>
    <cellStyle name="Обычный 3 2 2 3 2 4 14" xfId="28521"/>
    <cellStyle name="Обычный 3 2 2 3 2 4 15" xfId="28522"/>
    <cellStyle name="Обычный 3 2 2 3 2 4 16" xfId="28523"/>
    <cellStyle name="Обычный 3 2 2 3 2 4 17" xfId="28524"/>
    <cellStyle name="Обычный 3 2 2 3 2 4 18" xfId="28525"/>
    <cellStyle name="Обычный 3 2 2 3 2 4 2" xfId="28526"/>
    <cellStyle name="Обычный 3 2 2 3 2 4 2 2" xfId="28527"/>
    <cellStyle name="Обычный 3 2 2 3 2 4 2 3" xfId="28528"/>
    <cellStyle name="Обычный 3 2 2 3 2 4 2 4" xfId="28529"/>
    <cellStyle name="Обычный 3 2 2 3 2 4 2 5" xfId="28530"/>
    <cellStyle name="Обычный 3 2 2 3 2 4 2 6" xfId="28531"/>
    <cellStyle name="Обычный 3 2 2 3 2 4 2 7" xfId="28532"/>
    <cellStyle name="Обычный 3 2 2 3 2 4 2 8" xfId="28533"/>
    <cellStyle name="Обычный 3 2 2 3 2 4 3" xfId="28534"/>
    <cellStyle name="Обычный 3 2 2 3 2 4 3 2" xfId="28535"/>
    <cellStyle name="Обычный 3 2 2 3 2 4 3 3" xfId="28536"/>
    <cellStyle name="Обычный 3 2 2 3 2 4 3 4" xfId="28537"/>
    <cellStyle name="Обычный 3 2 2 3 2 4 3 5" xfId="28538"/>
    <cellStyle name="Обычный 3 2 2 3 2 4 3 6" xfId="28539"/>
    <cellStyle name="Обычный 3 2 2 3 2 4 3 7" xfId="28540"/>
    <cellStyle name="Обычный 3 2 2 3 2 4 3 8" xfId="28541"/>
    <cellStyle name="Обычный 3 2 2 3 2 4 4" xfId="28542"/>
    <cellStyle name="Обычный 3 2 2 3 2 4 4 2" xfId="28543"/>
    <cellStyle name="Обычный 3 2 2 3 2 4 4 3" xfId="28544"/>
    <cellStyle name="Обычный 3 2 2 3 2 4 4 4" xfId="28545"/>
    <cellStyle name="Обычный 3 2 2 3 2 4 4 5" xfId="28546"/>
    <cellStyle name="Обычный 3 2 2 3 2 4 4 6" xfId="28547"/>
    <cellStyle name="Обычный 3 2 2 3 2 4 4 7" xfId="28548"/>
    <cellStyle name="Обычный 3 2 2 3 2 4 4 8" xfId="28549"/>
    <cellStyle name="Обычный 3 2 2 3 2 4 5" xfId="28550"/>
    <cellStyle name="Обычный 3 2 2 3 2 4 5 2" xfId="28551"/>
    <cellStyle name="Обычный 3 2 2 3 2 4 5 3" xfId="28552"/>
    <cellStyle name="Обычный 3 2 2 3 2 4 5 4" xfId="28553"/>
    <cellStyle name="Обычный 3 2 2 3 2 4 5 5" xfId="28554"/>
    <cellStyle name="Обычный 3 2 2 3 2 4 5 6" xfId="28555"/>
    <cellStyle name="Обычный 3 2 2 3 2 4 5 7" xfId="28556"/>
    <cellStyle name="Обычный 3 2 2 3 2 4 5 8" xfId="28557"/>
    <cellStyle name="Обычный 3 2 2 3 2 4 6" xfId="28558"/>
    <cellStyle name="Обычный 3 2 2 3 2 4 6 2" xfId="28559"/>
    <cellStyle name="Обычный 3 2 2 3 2 4 6 3" xfId="28560"/>
    <cellStyle name="Обычный 3 2 2 3 2 4 6 4" xfId="28561"/>
    <cellStyle name="Обычный 3 2 2 3 2 4 6 5" xfId="28562"/>
    <cellStyle name="Обычный 3 2 2 3 2 4 6 6" xfId="28563"/>
    <cellStyle name="Обычный 3 2 2 3 2 4 6 7" xfId="28564"/>
    <cellStyle name="Обычный 3 2 2 3 2 4 6 8" xfId="28565"/>
    <cellStyle name="Обычный 3 2 2 3 2 4 7" xfId="28566"/>
    <cellStyle name="Обычный 3 2 2 3 2 4 7 2" xfId="28567"/>
    <cellStyle name="Обычный 3 2 2 3 2 4 7 3" xfId="28568"/>
    <cellStyle name="Обычный 3 2 2 3 2 4 7 4" xfId="28569"/>
    <cellStyle name="Обычный 3 2 2 3 2 4 7 5" xfId="28570"/>
    <cellStyle name="Обычный 3 2 2 3 2 4 7 6" xfId="28571"/>
    <cellStyle name="Обычный 3 2 2 3 2 4 7 7" xfId="28572"/>
    <cellStyle name="Обычный 3 2 2 3 2 4 7 8" xfId="28573"/>
    <cellStyle name="Обычный 3 2 2 3 2 4 8" xfId="28574"/>
    <cellStyle name="Обычный 3 2 2 3 2 4 8 2" xfId="28575"/>
    <cellStyle name="Обычный 3 2 2 3 2 4 8 3" xfId="28576"/>
    <cellStyle name="Обычный 3 2 2 3 2 4 8 4" xfId="28577"/>
    <cellStyle name="Обычный 3 2 2 3 2 4 8 5" xfId="28578"/>
    <cellStyle name="Обычный 3 2 2 3 2 4 8 6" xfId="28579"/>
    <cellStyle name="Обычный 3 2 2 3 2 4 8 7" xfId="28580"/>
    <cellStyle name="Обычный 3 2 2 3 2 4 8 8" xfId="28581"/>
    <cellStyle name="Обычный 3 2 2 3 2 4 9" xfId="28582"/>
    <cellStyle name="Обычный 3 2 2 3 2 5" xfId="28583"/>
    <cellStyle name="Обычный 3 2 2 3 2 5 2" xfId="28584"/>
    <cellStyle name="Обычный 3 2 2 3 2 5 3" xfId="28585"/>
    <cellStyle name="Обычный 3 2 2 3 2 5 4" xfId="28586"/>
    <cellStyle name="Обычный 3 2 2 3 2 5 5" xfId="28587"/>
    <cellStyle name="Обычный 3 2 2 3 2 5 6" xfId="28588"/>
    <cellStyle name="Обычный 3 2 2 3 2 5 7" xfId="28589"/>
    <cellStyle name="Обычный 3 2 2 3 2 5 8" xfId="28590"/>
    <cellStyle name="Обычный 3 2 2 3 2 6" xfId="28591"/>
    <cellStyle name="Обычный 3 2 2 3 2 6 2" xfId="28592"/>
    <cellStyle name="Обычный 3 2 2 3 2 6 3" xfId="28593"/>
    <cellStyle name="Обычный 3 2 2 3 2 6 4" xfId="28594"/>
    <cellStyle name="Обычный 3 2 2 3 2 6 5" xfId="28595"/>
    <cellStyle name="Обычный 3 2 2 3 2 6 6" xfId="28596"/>
    <cellStyle name="Обычный 3 2 2 3 2 6 7" xfId="28597"/>
    <cellStyle name="Обычный 3 2 2 3 2 6 8" xfId="28598"/>
    <cellStyle name="Обычный 3 2 2 3 2 7" xfId="28599"/>
    <cellStyle name="Обычный 3 2 2 3 2 7 2" xfId="28600"/>
    <cellStyle name="Обычный 3 2 2 3 2 7 3" xfId="28601"/>
    <cellStyle name="Обычный 3 2 2 3 2 7 4" xfId="28602"/>
    <cellStyle name="Обычный 3 2 2 3 2 7 5" xfId="28603"/>
    <cellStyle name="Обычный 3 2 2 3 2 7 6" xfId="28604"/>
    <cellStyle name="Обычный 3 2 2 3 2 7 7" xfId="28605"/>
    <cellStyle name="Обычный 3 2 2 3 2 7 8" xfId="28606"/>
    <cellStyle name="Обычный 3 2 2 3 2 8" xfId="28607"/>
    <cellStyle name="Обычный 3 2 2 3 2 8 2" xfId="28608"/>
    <cellStyle name="Обычный 3 2 2 3 2 8 3" xfId="28609"/>
    <cellStyle name="Обычный 3 2 2 3 2 8 4" xfId="28610"/>
    <cellStyle name="Обычный 3 2 2 3 2 8 5" xfId="28611"/>
    <cellStyle name="Обычный 3 2 2 3 2 8 6" xfId="28612"/>
    <cellStyle name="Обычный 3 2 2 3 2 8 7" xfId="28613"/>
    <cellStyle name="Обычный 3 2 2 3 2 8 8" xfId="28614"/>
    <cellStyle name="Обычный 3 2 2 3 2 9" xfId="28615"/>
    <cellStyle name="Обычный 3 2 2 3 2 9 2" xfId="28616"/>
    <cellStyle name="Обычный 3 2 2 3 2 9 3" xfId="28617"/>
    <cellStyle name="Обычный 3 2 2 3 2 9 4" xfId="28618"/>
    <cellStyle name="Обычный 3 2 2 3 2 9 5" xfId="28619"/>
    <cellStyle name="Обычный 3 2 2 3 2 9 6" xfId="28620"/>
    <cellStyle name="Обычный 3 2 2 3 2 9 7" xfId="28621"/>
    <cellStyle name="Обычный 3 2 2 3 2 9 8" xfId="28622"/>
    <cellStyle name="Обычный 3 2 2 3 20" xfId="28623"/>
    <cellStyle name="Обычный 3 2 2 3 21" xfId="28624"/>
    <cellStyle name="Обычный 3 2 2 3 22" xfId="28625"/>
    <cellStyle name="Обычный 3 2 2 3 23" xfId="28626"/>
    <cellStyle name="Обычный 3 2 2 3 24" xfId="28627"/>
    <cellStyle name="Обычный 3 2 2 3 25" xfId="28628"/>
    <cellStyle name="Обычный 3 2 2 3 3" xfId="28629"/>
    <cellStyle name="Обычный 3 2 2 3 3 10" xfId="28630"/>
    <cellStyle name="Обычный 3 2 2 3 3 10 2" xfId="28631"/>
    <cellStyle name="Обычный 3 2 2 3 3 10 3" xfId="28632"/>
    <cellStyle name="Обычный 3 2 2 3 3 10 4" xfId="28633"/>
    <cellStyle name="Обычный 3 2 2 3 3 10 5" xfId="28634"/>
    <cellStyle name="Обычный 3 2 2 3 3 10 6" xfId="28635"/>
    <cellStyle name="Обычный 3 2 2 3 3 10 7" xfId="28636"/>
    <cellStyle name="Обычный 3 2 2 3 3 10 8" xfId="28637"/>
    <cellStyle name="Обычный 3 2 2 3 3 11" xfId="28638"/>
    <cellStyle name="Обычный 3 2 2 3 3 11 2" xfId="28639"/>
    <cellStyle name="Обычный 3 2 2 3 3 11 3" xfId="28640"/>
    <cellStyle name="Обычный 3 2 2 3 3 11 4" xfId="28641"/>
    <cellStyle name="Обычный 3 2 2 3 3 11 5" xfId="28642"/>
    <cellStyle name="Обычный 3 2 2 3 3 11 6" xfId="28643"/>
    <cellStyle name="Обычный 3 2 2 3 3 11 7" xfId="28644"/>
    <cellStyle name="Обычный 3 2 2 3 3 11 8" xfId="28645"/>
    <cellStyle name="Обычный 3 2 2 3 3 12" xfId="28646"/>
    <cellStyle name="Обычный 3 2 2 3 3 13" xfId="28647"/>
    <cellStyle name="Обычный 3 2 2 3 3 14" xfId="28648"/>
    <cellStyle name="Обычный 3 2 2 3 3 15" xfId="28649"/>
    <cellStyle name="Обычный 3 2 2 3 3 16" xfId="28650"/>
    <cellStyle name="Обычный 3 2 2 3 3 17" xfId="28651"/>
    <cellStyle name="Обычный 3 2 2 3 3 18" xfId="28652"/>
    <cellStyle name="Обычный 3 2 2 3 3 19" xfId="28653"/>
    <cellStyle name="Обычный 3 2 2 3 3 2" xfId="28654"/>
    <cellStyle name="Обычный 3 2 2 3 3 2 10" xfId="28655"/>
    <cellStyle name="Обычный 3 2 2 3 3 2 10 2" xfId="28656"/>
    <cellStyle name="Обычный 3 2 2 3 3 2 10 3" xfId="28657"/>
    <cellStyle name="Обычный 3 2 2 3 3 2 10 4" xfId="28658"/>
    <cellStyle name="Обычный 3 2 2 3 3 2 10 5" xfId="28659"/>
    <cellStyle name="Обычный 3 2 2 3 3 2 10 6" xfId="28660"/>
    <cellStyle name="Обычный 3 2 2 3 3 2 10 7" xfId="28661"/>
    <cellStyle name="Обычный 3 2 2 3 3 2 10 8" xfId="28662"/>
    <cellStyle name="Обычный 3 2 2 3 3 2 11" xfId="28663"/>
    <cellStyle name="Обычный 3 2 2 3 3 2 12" xfId="28664"/>
    <cellStyle name="Обычный 3 2 2 3 3 2 13" xfId="28665"/>
    <cellStyle name="Обычный 3 2 2 3 3 2 14" xfId="28666"/>
    <cellStyle name="Обычный 3 2 2 3 3 2 15" xfId="28667"/>
    <cellStyle name="Обычный 3 2 2 3 3 2 16" xfId="28668"/>
    <cellStyle name="Обычный 3 2 2 3 3 2 17" xfId="28669"/>
    <cellStyle name="Обычный 3 2 2 3 3 2 18" xfId="28670"/>
    <cellStyle name="Обычный 3 2 2 3 3 2 19" xfId="28671"/>
    <cellStyle name="Обычный 3 2 2 3 3 2 2" xfId="28672"/>
    <cellStyle name="Обычный 3 2 2 3 3 2 2 10" xfId="28673"/>
    <cellStyle name="Обычный 3 2 2 3 3 2 2 11" xfId="28674"/>
    <cellStyle name="Обычный 3 2 2 3 3 2 2 12" xfId="28675"/>
    <cellStyle name="Обычный 3 2 2 3 3 2 2 13" xfId="28676"/>
    <cellStyle name="Обычный 3 2 2 3 3 2 2 14" xfId="28677"/>
    <cellStyle name="Обычный 3 2 2 3 3 2 2 15" xfId="28678"/>
    <cellStyle name="Обычный 3 2 2 3 3 2 2 16" xfId="28679"/>
    <cellStyle name="Обычный 3 2 2 3 3 2 2 17" xfId="28680"/>
    <cellStyle name="Обычный 3 2 2 3 3 2 2 18" xfId="28681"/>
    <cellStyle name="Обычный 3 2 2 3 3 2 2 2" xfId="28682"/>
    <cellStyle name="Обычный 3 2 2 3 3 2 2 2 2" xfId="28683"/>
    <cellStyle name="Обычный 3 2 2 3 3 2 2 2 3" xfId="28684"/>
    <cellStyle name="Обычный 3 2 2 3 3 2 2 2 4" xfId="28685"/>
    <cellStyle name="Обычный 3 2 2 3 3 2 2 2 5" xfId="28686"/>
    <cellStyle name="Обычный 3 2 2 3 3 2 2 2 6" xfId="28687"/>
    <cellStyle name="Обычный 3 2 2 3 3 2 2 2 7" xfId="28688"/>
    <cellStyle name="Обычный 3 2 2 3 3 2 2 2 8" xfId="28689"/>
    <cellStyle name="Обычный 3 2 2 3 3 2 2 3" xfId="28690"/>
    <cellStyle name="Обычный 3 2 2 3 3 2 2 3 2" xfId="28691"/>
    <cellStyle name="Обычный 3 2 2 3 3 2 2 3 3" xfId="28692"/>
    <cellStyle name="Обычный 3 2 2 3 3 2 2 3 4" xfId="28693"/>
    <cellStyle name="Обычный 3 2 2 3 3 2 2 3 5" xfId="28694"/>
    <cellStyle name="Обычный 3 2 2 3 3 2 2 3 6" xfId="28695"/>
    <cellStyle name="Обычный 3 2 2 3 3 2 2 3 7" xfId="28696"/>
    <cellStyle name="Обычный 3 2 2 3 3 2 2 3 8" xfId="28697"/>
    <cellStyle name="Обычный 3 2 2 3 3 2 2 4" xfId="28698"/>
    <cellStyle name="Обычный 3 2 2 3 3 2 2 4 2" xfId="28699"/>
    <cellStyle name="Обычный 3 2 2 3 3 2 2 4 3" xfId="28700"/>
    <cellStyle name="Обычный 3 2 2 3 3 2 2 4 4" xfId="28701"/>
    <cellStyle name="Обычный 3 2 2 3 3 2 2 4 5" xfId="28702"/>
    <cellStyle name="Обычный 3 2 2 3 3 2 2 4 6" xfId="28703"/>
    <cellStyle name="Обычный 3 2 2 3 3 2 2 4 7" xfId="28704"/>
    <cellStyle name="Обычный 3 2 2 3 3 2 2 4 8" xfId="28705"/>
    <cellStyle name="Обычный 3 2 2 3 3 2 2 5" xfId="28706"/>
    <cellStyle name="Обычный 3 2 2 3 3 2 2 5 2" xfId="28707"/>
    <cellStyle name="Обычный 3 2 2 3 3 2 2 5 3" xfId="28708"/>
    <cellStyle name="Обычный 3 2 2 3 3 2 2 5 4" xfId="28709"/>
    <cellStyle name="Обычный 3 2 2 3 3 2 2 5 5" xfId="28710"/>
    <cellStyle name="Обычный 3 2 2 3 3 2 2 5 6" xfId="28711"/>
    <cellStyle name="Обычный 3 2 2 3 3 2 2 5 7" xfId="28712"/>
    <cellStyle name="Обычный 3 2 2 3 3 2 2 5 8" xfId="28713"/>
    <cellStyle name="Обычный 3 2 2 3 3 2 2 6" xfId="28714"/>
    <cellStyle name="Обычный 3 2 2 3 3 2 2 6 2" xfId="28715"/>
    <cellStyle name="Обычный 3 2 2 3 3 2 2 6 3" xfId="28716"/>
    <cellStyle name="Обычный 3 2 2 3 3 2 2 6 4" xfId="28717"/>
    <cellStyle name="Обычный 3 2 2 3 3 2 2 6 5" xfId="28718"/>
    <cellStyle name="Обычный 3 2 2 3 3 2 2 6 6" xfId="28719"/>
    <cellStyle name="Обычный 3 2 2 3 3 2 2 6 7" xfId="28720"/>
    <cellStyle name="Обычный 3 2 2 3 3 2 2 6 8" xfId="28721"/>
    <cellStyle name="Обычный 3 2 2 3 3 2 2 7" xfId="28722"/>
    <cellStyle name="Обычный 3 2 2 3 3 2 2 7 2" xfId="28723"/>
    <cellStyle name="Обычный 3 2 2 3 3 2 2 7 3" xfId="28724"/>
    <cellStyle name="Обычный 3 2 2 3 3 2 2 7 4" xfId="28725"/>
    <cellStyle name="Обычный 3 2 2 3 3 2 2 7 5" xfId="28726"/>
    <cellStyle name="Обычный 3 2 2 3 3 2 2 7 6" xfId="28727"/>
    <cellStyle name="Обычный 3 2 2 3 3 2 2 7 7" xfId="28728"/>
    <cellStyle name="Обычный 3 2 2 3 3 2 2 7 8" xfId="28729"/>
    <cellStyle name="Обычный 3 2 2 3 3 2 2 8" xfId="28730"/>
    <cellStyle name="Обычный 3 2 2 3 3 2 2 8 2" xfId="28731"/>
    <cellStyle name="Обычный 3 2 2 3 3 2 2 8 3" xfId="28732"/>
    <cellStyle name="Обычный 3 2 2 3 3 2 2 8 4" xfId="28733"/>
    <cellStyle name="Обычный 3 2 2 3 3 2 2 8 5" xfId="28734"/>
    <cellStyle name="Обычный 3 2 2 3 3 2 2 8 6" xfId="28735"/>
    <cellStyle name="Обычный 3 2 2 3 3 2 2 8 7" xfId="28736"/>
    <cellStyle name="Обычный 3 2 2 3 3 2 2 8 8" xfId="28737"/>
    <cellStyle name="Обычный 3 2 2 3 3 2 2 9" xfId="28738"/>
    <cellStyle name="Обычный 3 2 2 3 3 2 20" xfId="28739"/>
    <cellStyle name="Обычный 3 2 2 3 3 2 21" xfId="28740"/>
    <cellStyle name="Обычный 3 2 2 3 3 2 22" xfId="28741"/>
    <cellStyle name="Обычный 3 2 2 3 3 2 3" xfId="28742"/>
    <cellStyle name="Обычный 3 2 2 3 3 2 3 10" xfId="28743"/>
    <cellStyle name="Обычный 3 2 2 3 3 2 3 11" xfId="28744"/>
    <cellStyle name="Обычный 3 2 2 3 3 2 3 12" xfId="28745"/>
    <cellStyle name="Обычный 3 2 2 3 3 2 3 13" xfId="28746"/>
    <cellStyle name="Обычный 3 2 2 3 3 2 3 14" xfId="28747"/>
    <cellStyle name="Обычный 3 2 2 3 3 2 3 15" xfId="28748"/>
    <cellStyle name="Обычный 3 2 2 3 3 2 3 16" xfId="28749"/>
    <cellStyle name="Обычный 3 2 2 3 3 2 3 17" xfId="28750"/>
    <cellStyle name="Обычный 3 2 2 3 3 2 3 18" xfId="28751"/>
    <cellStyle name="Обычный 3 2 2 3 3 2 3 2" xfId="28752"/>
    <cellStyle name="Обычный 3 2 2 3 3 2 3 2 2" xfId="28753"/>
    <cellStyle name="Обычный 3 2 2 3 3 2 3 2 3" xfId="28754"/>
    <cellStyle name="Обычный 3 2 2 3 3 2 3 2 4" xfId="28755"/>
    <cellStyle name="Обычный 3 2 2 3 3 2 3 2 5" xfId="28756"/>
    <cellStyle name="Обычный 3 2 2 3 3 2 3 2 6" xfId="28757"/>
    <cellStyle name="Обычный 3 2 2 3 3 2 3 2 7" xfId="28758"/>
    <cellStyle name="Обычный 3 2 2 3 3 2 3 2 8" xfId="28759"/>
    <cellStyle name="Обычный 3 2 2 3 3 2 3 3" xfId="28760"/>
    <cellStyle name="Обычный 3 2 2 3 3 2 3 3 2" xfId="28761"/>
    <cellStyle name="Обычный 3 2 2 3 3 2 3 3 3" xfId="28762"/>
    <cellStyle name="Обычный 3 2 2 3 3 2 3 3 4" xfId="28763"/>
    <cellStyle name="Обычный 3 2 2 3 3 2 3 3 5" xfId="28764"/>
    <cellStyle name="Обычный 3 2 2 3 3 2 3 3 6" xfId="28765"/>
    <cellStyle name="Обычный 3 2 2 3 3 2 3 3 7" xfId="28766"/>
    <cellStyle name="Обычный 3 2 2 3 3 2 3 3 8" xfId="28767"/>
    <cellStyle name="Обычный 3 2 2 3 3 2 3 4" xfId="28768"/>
    <cellStyle name="Обычный 3 2 2 3 3 2 3 4 2" xfId="28769"/>
    <cellStyle name="Обычный 3 2 2 3 3 2 3 4 3" xfId="28770"/>
    <cellStyle name="Обычный 3 2 2 3 3 2 3 4 4" xfId="28771"/>
    <cellStyle name="Обычный 3 2 2 3 3 2 3 4 5" xfId="28772"/>
    <cellStyle name="Обычный 3 2 2 3 3 2 3 4 6" xfId="28773"/>
    <cellStyle name="Обычный 3 2 2 3 3 2 3 4 7" xfId="28774"/>
    <cellStyle name="Обычный 3 2 2 3 3 2 3 4 8" xfId="28775"/>
    <cellStyle name="Обычный 3 2 2 3 3 2 3 5" xfId="28776"/>
    <cellStyle name="Обычный 3 2 2 3 3 2 3 5 2" xfId="28777"/>
    <cellStyle name="Обычный 3 2 2 3 3 2 3 5 3" xfId="28778"/>
    <cellStyle name="Обычный 3 2 2 3 3 2 3 5 4" xfId="28779"/>
    <cellStyle name="Обычный 3 2 2 3 3 2 3 5 5" xfId="28780"/>
    <cellStyle name="Обычный 3 2 2 3 3 2 3 5 6" xfId="28781"/>
    <cellStyle name="Обычный 3 2 2 3 3 2 3 5 7" xfId="28782"/>
    <cellStyle name="Обычный 3 2 2 3 3 2 3 5 8" xfId="28783"/>
    <cellStyle name="Обычный 3 2 2 3 3 2 3 6" xfId="28784"/>
    <cellStyle name="Обычный 3 2 2 3 3 2 3 6 2" xfId="28785"/>
    <cellStyle name="Обычный 3 2 2 3 3 2 3 6 3" xfId="28786"/>
    <cellStyle name="Обычный 3 2 2 3 3 2 3 6 4" xfId="28787"/>
    <cellStyle name="Обычный 3 2 2 3 3 2 3 6 5" xfId="28788"/>
    <cellStyle name="Обычный 3 2 2 3 3 2 3 6 6" xfId="28789"/>
    <cellStyle name="Обычный 3 2 2 3 3 2 3 6 7" xfId="28790"/>
    <cellStyle name="Обычный 3 2 2 3 3 2 3 6 8" xfId="28791"/>
    <cellStyle name="Обычный 3 2 2 3 3 2 3 7" xfId="28792"/>
    <cellStyle name="Обычный 3 2 2 3 3 2 3 7 2" xfId="28793"/>
    <cellStyle name="Обычный 3 2 2 3 3 2 3 7 3" xfId="28794"/>
    <cellStyle name="Обычный 3 2 2 3 3 2 3 7 4" xfId="28795"/>
    <cellStyle name="Обычный 3 2 2 3 3 2 3 7 5" xfId="28796"/>
    <cellStyle name="Обычный 3 2 2 3 3 2 3 7 6" xfId="28797"/>
    <cellStyle name="Обычный 3 2 2 3 3 2 3 7 7" xfId="28798"/>
    <cellStyle name="Обычный 3 2 2 3 3 2 3 7 8" xfId="28799"/>
    <cellStyle name="Обычный 3 2 2 3 3 2 3 8" xfId="28800"/>
    <cellStyle name="Обычный 3 2 2 3 3 2 3 8 2" xfId="28801"/>
    <cellStyle name="Обычный 3 2 2 3 3 2 3 8 3" xfId="28802"/>
    <cellStyle name="Обычный 3 2 2 3 3 2 3 8 4" xfId="28803"/>
    <cellStyle name="Обычный 3 2 2 3 3 2 3 8 5" xfId="28804"/>
    <cellStyle name="Обычный 3 2 2 3 3 2 3 8 6" xfId="28805"/>
    <cellStyle name="Обычный 3 2 2 3 3 2 3 8 7" xfId="28806"/>
    <cellStyle name="Обычный 3 2 2 3 3 2 3 8 8" xfId="28807"/>
    <cellStyle name="Обычный 3 2 2 3 3 2 3 9" xfId="28808"/>
    <cellStyle name="Обычный 3 2 2 3 3 2 4" xfId="28809"/>
    <cellStyle name="Обычный 3 2 2 3 3 2 4 2" xfId="28810"/>
    <cellStyle name="Обычный 3 2 2 3 3 2 4 3" xfId="28811"/>
    <cellStyle name="Обычный 3 2 2 3 3 2 4 4" xfId="28812"/>
    <cellStyle name="Обычный 3 2 2 3 3 2 4 5" xfId="28813"/>
    <cellStyle name="Обычный 3 2 2 3 3 2 4 6" xfId="28814"/>
    <cellStyle name="Обычный 3 2 2 3 3 2 4 7" xfId="28815"/>
    <cellStyle name="Обычный 3 2 2 3 3 2 4 8" xfId="28816"/>
    <cellStyle name="Обычный 3 2 2 3 3 2 5" xfId="28817"/>
    <cellStyle name="Обычный 3 2 2 3 3 2 5 2" xfId="28818"/>
    <cellStyle name="Обычный 3 2 2 3 3 2 5 3" xfId="28819"/>
    <cellStyle name="Обычный 3 2 2 3 3 2 5 4" xfId="28820"/>
    <cellStyle name="Обычный 3 2 2 3 3 2 5 5" xfId="28821"/>
    <cellStyle name="Обычный 3 2 2 3 3 2 5 6" xfId="28822"/>
    <cellStyle name="Обычный 3 2 2 3 3 2 5 7" xfId="28823"/>
    <cellStyle name="Обычный 3 2 2 3 3 2 5 8" xfId="28824"/>
    <cellStyle name="Обычный 3 2 2 3 3 2 6" xfId="28825"/>
    <cellStyle name="Обычный 3 2 2 3 3 2 6 2" xfId="28826"/>
    <cellStyle name="Обычный 3 2 2 3 3 2 6 3" xfId="28827"/>
    <cellStyle name="Обычный 3 2 2 3 3 2 6 4" xfId="28828"/>
    <cellStyle name="Обычный 3 2 2 3 3 2 6 5" xfId="28829"/>
    <cellStyle name="Обычный 3 2 2 3 3 2 6 6" xfId="28830"/>
    <cellStyle name="Обычный 3 2 2 3 3 2 6 7" xfId="28831"/>
    <cellStyle name="Обычный 3 2 2 3 3 2 6 8" xfId="28832"/>
    <cellStyle name="Обычный 3 2 2 3 3 2 7" xfId="28833"/>
    <cellStyle name="Обычный 3 2 2 3 3 2 7 2" xfId="28834"/>
    <cellStyle name="Обычный 3 2 2 3 3 2 7 3" xfId="28835"/>
    <cellStyle name="Обычный 3 2 2 3 3 2 7 4" xfId="28836"/>
    <cellStyle name="Обычный 3 2 2 3 3 2 7 5" xfId="28837"/>
    <cellStyle name="Обычный 3 2 2 3 3 2 7 6" xfId="28838"/>
    <cellStyle name="Обычный 3 2 2 3 3 2 7 7" xfId="28839"/>
    <cellStyle name="Обычный 3 2 2 3 3 2 7 8" xfId="28840"/>
    <cellStyle name="Обычный 3 2 2 3 3 2 8" xfId="28841"/>
    <cellStyle name="Обычный 3 2 2 3 3 2 8 2" xfId="28842"/>
    <cellStyle name="Обычный 3 2 2 3 3 2 8 3" xfId="28843"/>
    <cellStyle name="Обычный 3 2 2 3 3 2 8 4" xfId="28844"/>
    <cellStyle name="Обычный 3 2 2 3 3 2 8 5" xfId="28845"/>
    <cellStyle name="Обычный 3 2 2 3 3 2 8 6" xfId="28846"/>
    <cellStyle name="Обычный 3 2 2 3 3 2 8 7" xfId="28847"/>
    <cellStyle name="Обычный 3 2 2 3 3 2 8 8" xfId="28848"/>
    <cellStyle name="Обычный 3 2 2 3 3 2 9" xfId="28849"/>
    <cellStyle name="Обычный 3 2 2 3 3 2 9 2" xfId="28850"/>
    <cellStyle name="Обычный 3 2 2 3 3 2 9 3" xfId="28851"/>
    <cellStyle name="Обычный 3 2 2 3 3 2 9 4" xfId="28852"/>
    <cellStyle name="Обычный 3 2 2 3 3 2 9 5" xfId="28853"/>
    <cellStyle name="Обычный 3 2 2 3 3 2 9 6" xfId="28854"/>
    <cellStyle name="Обычный 3 2 2 3 3 2 9 7" xfId="28855"/>
    <cellStyle name="Обычный 3 2 2 3 3 2 9 8" xfId="28856"/>
    <cellStyle name="Обычный 3 2 2 3 3 20" xfId="28857"/>
    <cellStyle name="Обычный 3 2 2 3 3 21" xfId="28858"/>
    <cellStyle name="Обычный 3 2 2 3 3 22" xfId="28859"/>
    <cellStyle name="Обычный 3 2 2 3 3 23" xfId="28860"/>
    <cellStyle name="Обычный 3 2 2 3 3 3" xfId="28861"/>
    <cellStyle name="Обычный 3 2 2 3 3 3 10" xfId="28862"/>
    <cellStyle name="Обычный 3 2 2 3 3 3 11" xfId="28863"/>
    <cellStyle name="Обычный 3 2 2 3 3 3 12" xfId="28864"/>
    <cellStyle name="Обычный 3 2 2 3 3 3 13" xfId="28865"/>
    <cellStyle name="Обычный 3 2 2 3 3 3 14" xfId="28866"/>
    <cellStyle name="Обычный 3 2 2 3 3 3 15" xfId="28867"/>
    <cellStyle name="Обычный 3 2 2 3 3 3 16" xfId="28868"/>
    <cellStyle name="Обычный 3 2 2 3 3 3 17" xfId="28869"/>
    <cellStyle name="Обычный 3 2 2 3 3 3 18" xfId="28870"/>
    <cellStyle name="Обычный 3 2 2 3 3 3 2" xfId="28871"/>
    <cellStyle name="Обычный 3 2 2 3 3 3 2 2" xfId="28872"/>
    <cellStyle name="Обычный 3 2 2 3 3 3 2 3" xfId="28873"/>
    <cellStyle name="Обычный 3 2 2 3 3 3 2 4" xfId="28874"/>
    <cellStyle name="Обычный 3 2 2 3 3 3 2 5" xfId="28875"/>
    <cellStyle name="Обычный 3 2 2 3 3 3 2 6" xfId="28876"/>
    <cellStyle name="Обычный 3 2 2 3 3 3 2 7" xfId="28877"/>
    <cellStyle name="Обычный 3 2 2 3 3 3 2 8" xfId="28878"/>
    <cellStyle name="Обычный 3 2 2 3 3 3 3" xfId="28879"/>
    <cellStyle name="Обычный 3 2 2 3 3 3 3 2" xfId="28880"/>
    <cellStyle name="Обычный 3 2 2 3 3 3 3 3" xfId="28881"/>
    <cellStyle name="Обычный 3 2 2 3 3 3 3 4" xfId="28882"/>
    <cellStyle name="Обычный 3 2 2 3 3 3 3 5" xfId="28883"/>
    <cellStyle name="Обычный 3 2 2 3 3 3 3 6" xfId="28884"/>
    <cellStyle name="Обычный 3 2 2 3 3 3 3 7" xfId="28885"/>
    <cellStyle name="Обычный 3 2 2 3 3 3 3 8" xfId="28886"/>
    <cellStyle name="Обычный 3 2 2 3 3 3 4" xfId="28887"/>
    <cellStyle name="Обычный 3 2 2 3 3 3 4 2" xfId="28888"/>
    <cellStyle name="Обычный 3 2 2 3 3 3 4 3" xfId="28889"/>
    <cellStyle name="Обычный 3 2 2 3 3 3 4 4" xfId="28890"/>
    <cellStyle name="Обычный 3 2 2 3 3 3 4 5" xfId="28891"/>
    <cellStyle name="Обычный 3 2 2 3 3 3 4 6" xfId="28892"/>
    <cellStyle name="Обычный 3 2 2 3 3 3 4 7" xfId="28893"/>
    <cellStyle name="Обычный 3 2 2 3 3 3 4 8" xfId="28894"/>
    <cellStyle name="Обычный 3 2 2 3 3 3 5" xfId="28895"/>
    <cellStyle name="Обычный 3 2 2 3 3 3 5 2" xfId="28896"/>
    <cellStyle name="Обычный 3 2 2 3 3 3 5 3" xfId="28897"/>
    <cellStyle name="Обычный 3 2 2 3 3 3 5 4" xfId="28898"/>
    <cellStyle name="Обычный 3 2 2 3 3 3 5 5" xfId="28899"/>
    <cellStyle name="Обычный 3 2 2 3 3 3 5 6" xfId="28900"/>
    <cellStyle name="Обычный 3 2 2 3 3 3 5 7" xfId="28901"/>
    <cellStyle name="Обычный 3 2 2 3 3 3 5 8" xfId="28902"/>
    <cellStyle name="Обычный 3 2 2 3 3 3 6" xfId="28903"/>
    <cellStyle name="Обычный 3 2 2 3 3 3 6 2" xfId="28904"/>
    <cellStyle name="Обычный 3 2 2 3 3 3 6 3" xfId="28905"/>
    <cellStyle name="Обычный 3 2 2 3 3 3 6 4" xfId="28906"/>
    <cellStyle name="Обычный 3 2 2 3 3 3 6 5" xfId="28907"/>
    <cellStyle name="Обычный 3 2 2 3 3 3 6 6" xfId="28908"/>
    <cellStyle name="Обычный 3 2 2 3 3 3 6 7" xfId="28909"/>
    <cellStyle name="Обычный 3 2 2 3 3 3 6 8" xfId="28910"/>
    <cellStyle name="Обычный 3 2 2 3 3 3 7" xfId="28911"/>
    <cellStyle name="Обычный 3 2 2 3 3 3 7 2" xfId="28912"/>
    <cellStyle name="Обычный 3 2 2 3 3 3 7 3" xfId="28913"/>
    <cellStyle name="Обычный 3 2 2 3 3 3 7 4" xfId="28914"/>
    <cellStyle name="Обычный 3 2 2 3 3 3 7 5" xfId="28915"/>
    <cellStyle name="Обычный 3 2 2 3 3 3 7 6" xfId="28916"/>
    <cellStyle name="Обычный 3 2 2 3 3 3 7 7" xfId="28917"/>
    <cellStyle name="Обычный 3 2 2 3 3 3 7 8" xfId="28918"/>
    <cellStyle name="Обычный 3 2 2 3 3 3 8" xfId="28919"/>
    <cellStyle name="Обычный 3 2 2 3 3 3 8 2" xfId="28920"/>
    <cellStyle name="Обычный 3 2 2 3 3 3 8 3" xfId="28921"/>
    <cellStyle name="Обычный 3 2 2 3 3 3 8 4" xfId="28922"/>
    <cellStyle name="Обычный 3 2 2 3 3 3 8 5" xfId="28923"/>
    <cellStyle name="Обычный 3 2 2 3 3 3 8 6" xfId="28924"/>
    <cellStyle name="Обычный 3 2 2 3 3 3 8 7" xfId="28925"/>
    <cellStyle name="Обычный 3 2 2 3 3 3 8 8" xfId="28926"/>
    <cellStyle name="Обычный 3 2 2 3 3 3 9" xfId="28927"/>
    <cellStyle name="Обычный 3 2 2 3 3 4" xfId="28928"/>
    <cellStyle name="Обычный 3 2 2 3 3 4 10" xfId="28929"/>
    <cellStyle name="Обычный 3 2 2 3 3 4 11" xfId="28930"/>
    <cellStyle name="Обычный 3 2 2 3 3 4 12" xfId="28931"/>
    <cellStyle name="Обычный 3 2 2 3 3 4 13" xfId="28932"/>
    <cellStyle name="Обычный 3 2 2 3 3 4 14" xfId="28933"/>
    <cellStyle name="Обычный 3 2 2 3 3 4 15" xfId="28934"/>
    <cellStyle name="Обычный 3 2 2 3 3 4 16" xfId="28935"/>
    <cellStyle name="Обычный 3 2 2 3 3 4 17" xfId="28936"/>
    <cellStyle name="Обычный 3 2 2 3 3 4 18" xfId="28937"/>
    <cellStyle name="Обычный 3 2 2 3 3 4 2" xfId="28938"/>
    <cellStyle name="Обычный 3 2 2 3 3 4 2 2" xfId="28939"/>
    <cellStyle name="Обычный 3 2 2 3 3 4 2 3" xfId="28940"/>
    <cellStyle name="Обычный 3 2 2 3 3 4 2 4" xfId="28941"/>
    <cellStyle name="Обычный 3 2 2 3 3 4 2 5" xfId="28942"/>
    <cellStyle name="Обычный 3 2 2 3 3 4 2 6" xfId="28943"/>
    <cellStyle name="Обычный 3 2 2 3 3 4 2 7" xfId="28944"/>
    <cellStyle name="Обычный 3 2 2 3 3 4 2 8" xfId="28945"/>
    <cellStyle name="Обычный 3 2 2 3 3 4 3" xfId="28946"/>
    <cellStyle name="Обычный 3 2 2 3 3 4 3 2" xfId="28947"/>
    <cellStyle name="Обычный 3 2 2 3 3 4 3 3" xfId="28948"/>
    <cellStyle name="Обычный 3 2 2 3 3 4 3 4" xfId="28949"/>
    <cellStyle name="Обычный 3 2 2 3 3 4 3 5" xfId="28950"/>
    <cellStyle name="Обычный 3 2 2 3 3 4 3 6" xfId="28951"/>
    <cellStyle name="Обычный 3 2 2 3 3 4 3 7" xfId="28952"/>
    <cellStyle name="Обычный 3 2 2 3 3 4 3 8" xfId="28953"/>
    <cellStyle name="Обычный 3 2 2 3 3 4 4" xfId="28954"/>
    <cellStyle name="Обычный 3 2 2 3 3 4 4 2" xfId="28955"/>
    <cellStyle name="Обычный 3 2 2 3 3 4 4 3" xfId="28956"/>
    <cellStyle name="Обычный 3 2 2 3 3 4 4 4" xfId="28957"/>
    <cellStyle name="Обычный 3 2 2 3 3 4 4 5" xfId="28958"/>
    <cellStyle name="Обычный 3 2 2 3 3 4 4 6" xfId="28959"/>
    <cellStyle name="Обычный 3 2 2 3 3 4 4 7" xfId="28960"/>
    <cellStyle name="Обычный 3 2 2 3 3 4 4 8" xfId="28961"/>
    <cellStyle name="Обычный 3 2 2 3 3 4 5" xfId="28962"/>
    <cellStyle name="Обычный 3 2 2 3 3 4 5 2" xfId="28963"/>
    <cellStyle name="Обычный 3 2 2 3 3 4 5 3" xfId="28964"/>
    <cellStyle name="Обычный 3 2 2 3 3 4 5 4" xfId="28965"/>
    <cellStyle name="Обычный 3 2 2 3 3 4 5 5" xfId="28966"/>
    <cellStyle name="Обычный 3 2 2 3 3 4 5 6" xfId="28967"/>
    <cellStyle name="Обычный 3 2 2 3 3 4 5 7" xfId="28968"/>
    <cellStyle name="Обычный 3 2 2 3 3 4 5 8" xfId="28969"/>
    <cellStyle name="Обычный 3 2 2 3 3 4 6" xfId="28970"/>
    <cellStyle name="Обычный 3 2 2 3 3 4 6 2" xfId="28971"/>
    <cellStyle name="Обычный 3 2 2 3 3 4 6 3" xfId="28972"/>
    <cellStyle name="Обычный 3 2 2 3 3 4 6 4" xfId="28973"/>
    <cellStyle name="Обычный 3 2 2 3 3 4 6 5" xfId="28974"/>
    <cellStyle name="Обычный 3 2 2 3 3 4 6 6" xfId="28975"/>
    <cellStyle name="Обычный 3 2 2 3 3 4 6 7" xfId="28976"/>
    <cellStyle name="Обычный 3 2 2 3 3 4 6 8" xfId="28977"/>
    <cellStyle name="Обычный 3 2 2 3 3 4 7" xfId="28978"/>
    <cellStyle name="Обычный 3 2 2 3 3 4 7 2" xfId="28979"/>
    <cellStyle name="Обычный 3 2 2 3 3 4 7 3" xfId="28980"/>
    <cellStyle name="Обычный 3 2 2 3 3 4 7 4" xfId="28981"/>
    <cellStyle name="Обычный 3 2 2 3 3 4 7 5" xfId="28982"/>
    <cellStyle name="Обычный 3 2 2 3 3 4 7 6" xfId="28983"/>
    <cellStyle name="Обычный 3 2 2 3 3 4 7 7" xfId="28984"/>
    <cellStyle name="Обычный 3 2 2 3 3 4 7 8" xfId="28985"/>
    <cellStyle name="Обычный 3 2 2 3 3 4 8" xfId="28986"/>
    <cellStyle name="Обычный 3 2 2 3 3 4 8 2" xfId="28987"/>
    <cellStyle name="Обычный 3 2 2 3 3 4 8 3" xfId="28988"/>
    <cellStyle name="Обычный 3 2 2 3 3 4 8 4" xfId="28989"/>
    <cellStyle name="Обычный 3 2 2 3 3 4 8 5" xfId="28990"/>
    <cellStyle name="Обычный 3 2 2 3 3 4 8 6" xfId="28991"/>
    <cellStyle name="Обычный 3 2 2 3 3 4 8 7" xfId="28992"/>
    <cellStyle name="Обычный 3 2 2 3 3 4 8 8" xfId="28993"/>
    <cellStyle name="Обычный 3 2 2 3 3 4 9" xfId="28994"/>
    <cellStyle name="Обычный 3 2 2 3 3 5" xfId="28995"/>
    <cellStyle name="Обычный 3 2 2 3 3 5 2" xfId="28996"/>
    <cellStyle name="Обычный 3 2 2 3 3 5 3" xfId="28997"/>
    <cellStyle name="Обычный 3 2 2 3 3 5 4" xfId="28998"/>
    <cellStyle name="Обычный 3 2 2 3 3 5 5" xfId="28999"/>
    <cellStyle name="Обычный 3 2 2 3 3 5 6" xfId="29000"/>
    <cellStyle name="Обычный 3 2 2 3 3 5 7" xfId="29001"/>
    <cellStyle name="Обычный 3 2 2 3 3 5 8" xfId="29002"/>
    <cellStyle name="Обычный 3 2 2 3 3 6" xfId="29003"/>
    <cellStyle name="Обычный 3 2 2 3 3 6 2" xfId="29004"/>
    <cellStyle name="Обычный 3 2 2 3 3 6 3" xfId="29005"/>
    <cellStyle name="Обычный 3 2 2 3 3 6 4" xfId="29006"/>
    <cellStyle name="Обычный 3 2 2 3 3 6 5" xfId="29007"/>
    <cellStyle name="Обычный 3 2 2 3 3 6 6" xfId="29008"/>
    <cellStyle name="Обычный 3 2 2 3 3 6 7" xfId="29009"/>
    <cellStyle name="Обычный 3 2 2 3 3 6 8" xfId="29010"/>
    <cellStyle name="Обычный 3 2 2 3 3 7" xfId="29011"/>
    <cellStyle name="Обычный 3 2 2 3 3 7 2" xfId="29012"/>
    <cellStyle name="Обычный 3 2 2 3 3 7 3" xfId="29013"/>
    <cellStyle name="Обычный 3 2 2 3 3 7 4" xfId="29014"/>
    <cellStyle name="Обычный 3 2 2 3 3 7 5" xfId="29015"/>
    <cellStyle name="Обычный 3 2 2 3 3 7 6" xfId="29016"/>
    <cellStyle name="Обычный 3 2 2 3 3 7 7" xfId="29017"/>
    <cellStyle name="Обычный 3 2 2 3 3 7 8" xfId="29018"/>
    <cellStyle name="Обычный 3 2 2 3 3 8" xfId="29019"/>
    <cellStyle name="Обычный 3 2 2 3 3 8 2" xfId="29020"/>
    <cellStyle name="Обычный 3 2 2 3 3 8 3" xfId="29021"/>
    <cellStyle name="Обычный 3 2 2 3 3 8 4" xfId="29022"/>
    <cellStyle name="Обычный 3 2 2 3 3 8 5" xfId="29023"/>
    <cellStyle name="Обычный 3 2 2 3 3 8 6" xfId="29024"/>
    <cellStyle name="Обычный 3 2 2 3 3 8 7" xfId="29025"/>
    <cellStyle name="Обычный 3 2 2 3 3 8 8" xfId="29026"/>
    <cellStyle name="Обычный 3 2 2 3 3 9" xfId="29027"/>
    <cellStyle name="Обычный 3 2 2 3 3 9 2" xfId="29028"/>
    <cellStyle name="Обычный 3 2 2 3 3 9 3" xfId="29029"/>
    <cellStyle name="Обычный 3 2 2 3 3 9 4" xfId="29030"/>
    <cellStyle name="Обычный 3 2 2 3 3 9 5" xfId="29031"/>
    <cellStyle name="Обычный 3 2 2 3 3 9 6" xfId="29032"/>
    <cellStyle name="Обычный 3 2 2 3 3 9 7" xfId="29033"/>
    <cellStyle name="Обычный 3 2 2 3 3 9 8" xfId="29034"/>
    <cellStyle name="Обычный 3 2 2 3 4" xfId="29035"/>
    <cellStyle name="Обычный 3 2 2 3 4 10" xfId="29036"/>
    <cellStyle name="Обычный 3 2 2 3 4 10 2" xfId="29037"/>
    <cellStyle name="Обычный 3 2 2 3 4 10 3" xfId="29038"/>
    <cellStyle name="Обычный 3 2 2 3 4 10 4" xfId="29039"/>
    <cellStyle name="Обычный 3 2 2 3 4 10 5" xfId="29040"/>
    <cellStyle name="Обычный 3 2 2 3 4 10 6" xfId="29041"/>
    <cellStyle name="Обычный 3 2 2 3 4 10 7" xfId="29042"/>
    <cellStyle name="Обычный 3 2 2 3 4 10 8" xfId="29043"/>
    <cellStyle name="Обычный 3 2 2 3 4 11" xfId="29044"/>
    <cellStyle name="Обычный 3 2 2 3 4 12" xfId="29045"/>
    <cellStyle name="Обычный 3 2 2 3 4 13" xfId="29046"/>
    <cellStyle name="Обычный 3 2 2 3 4 14" xfId="29047"/>
    <cellStyle name="Обычный 3 2 2 3 4 15" xfId="29048"/>
    <cellStyle name="Обычный 3 2 2 3 4 16" xfId="29049"/>
    <cellStyle name="Обычный 3 2 2 3 4 17" xfId="29050"/>
    <cellStyle name="Обычный 3 2 2 3 4 18" xfId="29051"/>
    <cellStyle name="Обычный 3 2 2 3 4 19" xfId="29052"/>
    <cellStyle name="Обычный 3 2 2 3 4 2" xfId="29053"/>
    <cellStyle name="Обычный 3 2 2 3 4 2 10" xfId="29054"/>
    <cellStyle name="Обычный 3 2 2 3 4 2 11" xfId="29055"/>
    <cellStyle name="Обычный 3 2 2 3 4 2 12" xfId="29056"/>
    <cellStyle name="Обычный 3 2 2 3 4 2 13" xfId="29057"/>
    <cellStyle name="Обычный 3 2 2 3 4 2 14" xfId="29058"/>
    <cellStyle name="Обычный 3 2 2 3 4 2 15" xfId="29059"/>
    <cellStyle name="Обычный 3 2 2 3 4 2 16" xfId="29060"/>
    <cellStyle name="Обычный 3 2 2 3 4 2 17" xfId="29061"/>
    <cellStyle name="Обычный 3 2 2 3 4 2 18" xfId="29062"/>
    <cellStyle name="Обычный 3 2 2 3 4 2 2" xfId="29063"/>
    <cellStyle name="Обычный 3 2 2 3 4 2 2 2" xfId="29064"/>
    <cellStyle name="Обычный 3 2 2 3 4 2 2 3" xfId="29065"/>
    <cellStyle name="Обычный 3 2 2 3 4 2 2 4" xfId="29066"/>
    <cellStyle name="Обычный 3 2 2 3 4 2 2 5" xfId="29067"/>
    <cellStyle name="Обычный 3 2 2 3 4 2 2 6" xfId="29068"/>
    <cellStyle name="Обычный 3 2 2 3 4 2 2 7" xfId="29069"/>
    <cellStyle name="Обычный 3 2 2 3 4 2 2 8" xfId="29070"/>
    <cellStyle name="Обычный 3 2 2 3 4 2 3" xfId="29071"/>
    <cellStyle name="Обычный 3 2 2 3 4 2 3 2" xfId="29072"/>
    <cellStyle name="Обычный 3 2 2 3 4 2 3 3" xfId="29073"/>
    <cellStyle name="Обычный 3 2 2 3 4 2 3 4" xfId="29074"/>
    <cellStyle name="Обычный 3 2 2 3 4 2 3 5" xfId="29075"/>
    <cellStyle name="Обычный 3 2 2 3 4 2 3 6" xfId="29076"/>
    <cellStyle name="Обычный 3 2 2 3 4 2 3 7" xfId="29077"/>
    <cellStyle name="Обычный 3 2 2 3 4 2 3 8" xfId="29078"/>
    <cellStyle name="Обычный 3 2 2 3 4 2 4" xfId="29079"/>
    <cellStyle name="Обычный 3 2 2 3 4 2 4 2" xfId="29080"/>
    <cellStyle name="Обычный 3 2 2 3 4 2 4 3" xfId="29081"/>
    <cellStyle name="Обычный 3 2 2 3 4 2 4 4" xfId="29082"/>
    <cellStyle name="Обычный 3 2 2 3 4 2 4 5" xfId="29083"/>
    <cellStyle name="Обычный 3 2 2 3 4 2 4 6" xfId="29084"/>
    <cellStyle name="Обычный 3 2 2 3 4 2 4 7" xfId="29085"/>
    <cellStyle name="Обычный 3 2 2 3 4 2 4 8" xfId="29086"/>
    <cellStyle name="Обычный 3 2 2 3 4 2 5" xfId="29087"/>
    <cellStyle name="Обычный 3 2 2 3 4 2 5 2" xfId="29088"/>
    <cellStyle name="Обычный 3 2 2 3 4 2 5 3" xfId="29089"/>
    <cellStyle name="Обычный 3 2 2 3 4 2 5 4" xfId="29090"/>
    <cellStyle name="Обычный 3 2 2 3 4 2 5 5" xfId="29091"/>
    <cellStyle name="Обычный 3 2 2 3 4 2 5 6" xfId="29092"/>
    <cellStyle name="Обычный 3 2 2 3 4 2 5 7" xfId="29093"/>
    <cellStyle name="Обычный 3 2 2 3 4 2 5 8" xfId="29094"/>
    <cellStyle name="Обычный 3 2 2 3 4 2 6" xfId="29095"/>
    <cellStyle name="Обычный 3 2 2 3 4 2 6 2" xfId="29096"/>
    <cellStyle name="Обычный 3 2 2 3 4 2 6 3" xfId="29097"/>
    <cellStyle name="Обычный 3 2 2 3 4 2 6 4" xfId="29098"/>
    <cellStyle name="Обычный 3 2 2 3 4 2 6 5" xfId="29099"/>
    <cellStyle name="Обычный 3 2 2 3 4 2 6 6" xfId="29100"/>
    <cellStyle name="Обычный 3 2 2 3 4 2 6 7" xfId="29101"/>
    <cellStyle name="Обычный 3 2 2 3 4 2 6 8" xfId="29102"/>
    <cellStyle name="Обычный 3 2 2 3 4 2 7" xfId="29103"/>
    <cellStyle name="Обычный 3 2 2 3 4 2 7 2" xfId="29104"/>
    <cellStyle name="Обычный 3 2 2 3 4 2 7 3" xfId="29105"/>
    <cellStyle name="Обычный 3 2 2 3 4 2 7 4" xfId="29106"/>
    <cellStyle name="Обычный 3 2 2 3 4 2 7 5" xfId="29107"/>
    <cellStyle name="Обычный 3 2 2 3 4 2 7 6" xfId="29108"/>
    <cellStyle name="Обычный 3 2 2 3 4 2 7 7" xfId="29109"/>
    <cellStyle name="Обычный 3 2 2 3 4 2 7 8" xfId="29110"/>
    <cellStyle name="Обычный 3 2 2 3 4 2 8" xfId="29111"/>
    <cellStyle name="Обычный 3 2 2 3 4 2 8 2" xfId="29112"/>
    <cellStyle name="Обычный 3 2 2 3 4 2 8 3" xfId="29113"/>
    <cellStyle name="Обычный 3 2 2 3 4 2 8 4" xfId="29114"/>
    <cellStyle name="Обычный 3 2 2 3 4 2 8 5" xfId="29115"/>
    <cellStyle name="Обычный 3 2 2 3 4 2 8 6" xfId="29116"/>
    <cellStyle name="Обычный 3 2 2 3 4 2 8 7" xfId="29117"/>
    <cellStyle name="Обычный 3 2 2 3 4 2 8 8" xfId="29118"/>
    <cellStyle name="Обычный 3 2 2 3 4 2 9" xfId="29119"/>
    <cellStyle name="Обычный 3 2 2 3 4 20" xfId="29120"/>
    <cellStyle name="Обычный 3 2 2 3 4 21" xfId="29121"/>
    <cellStyle name="Обычный 3 2 2 3 4 22" xfId="29122"/>
    <cellStyle name="Обычный 3 2 2 3 4 3" xfId="29123"/>
    <cellStyle name="Обычный 3 2 2 3 4 3 10" xfId="29124"/>
    <cellStyle name="Обычный 3 2 2 3 4 3 11" xfId="29125"/>
    <cellStyle name="Обычный 3 2 2 3 4 3 12" xfId="29126"/>
    <cellStyle name="Обычный 3 2 2 3 4 3 13" xfId="29127"/>
    <cellStyle name="Обычный 3 2 2 3 4 3 14" xfId="29128"/>
    <cellStyle name="Обычный 3 2 2 3 4 3 15" xfId="29129"/>
    <cellStyle name="Обычный 3 2 2 3 4 3 16" xfId="29130"/>
    <cellStyle name="Обычный 3 2 2 3 4 3 17" xfId="29131"/>
    <cellStyle name="Обычный 3 2 2 3 4 3 18" xfId="29132"/>
    <cellStyle name="Обычный 3 2 2 3 4 3 2" xfId="29133"/>
    <cellStyle name="Обычный 3 2 2 3 4 3 2 2" xfId="29134"/>
    <cellStyle name="Обычный 3 2 2 3 4 3 2 3" xfId="29135"/>
    <cellStyle name="Обычный 3 2 2 3 4 3 2 4" xfId="29136"/>
    <cellStyle name="Обычный 3 2 2 3 4 3 2 5" xfId="29137"/>
    <cellStyle name="Обычный 3 2 2 3 4 3 2 6" xfId="29138"/>
    <cellStyle name="Обычный 3 2 2 3 4 3 2 7" xfId="29139"/>
    <cellStyle name="Обычный 3 2 2 3 4 3 2 8" xfId="29140"/>
    <cellStyle name="Обычный 3 2 2 3 4 3 3" xfId="29141"/>
    <cellStyle name="Обычный 3 2 2 3 4 3 3 2" xfId="29142"/>
    <cellStyle name="Обычный 3 2 2 3 4 3 3 3" xfId="29143"/>
    <cellStyle name="Обычный 3 2 2 3 4 3 3 4" xfId="29144"/>
    <cellStyle name="Обычный 3 2 2 3 4 3 3 5" xfId="29145"/>
    <cellStyle name="Обычный 3 2 2 3 4 3 3 6" xfId="29146"/>
    <cellStyle name="Обычный 3 2 2 3 4 3 3 7" xfId="29147"/>
    <cellStyle name="Обычный 3 2 2 3 4 3 3 8" xfId="29148"/>
    <cellStyle name="Обычный 3 2 2 3 4 3 4" xfId="29149"/>
    <cellStyle name="Обычный 3 2 2 3 4 3 4 2" xfId="29150"/>
    <cellStyle name="Обычный 3 2 2 3 4 3 4 3" xfId="29151"/>
    <cellStyle name="Обычный 3 2 2 3 4 3 4 4" xfId="29152"/>
    <cellStyle name="Обычный 3 2 2 3 4 3 4 5" xfId="29153"/>
    <cellStyle name="Обычный 3 2 2 3 4 3 4 6" xfId="29154"/>
    <cellStyle name="Обычный 3 2 2 3 4 3 4 7" xfId="29155"/>
    <cellStyle name="Обычный 3 2 2 3 4 3 4 8" xfId="29156"/>
    <cellStyle name="Обычный 3 2 2 3 4 3 5" xfId="29157"/>
    <cellStyle name="Обычный 3 2 2 3 4 3 5 2" xfId="29158"/>
    <cellStyle name="Обычный 3 2 2 3 4 3 5 3" xfId="29159"/>
    <cellStyle name="Обычный 3 2 2 3 4 3 5 4" xfId="29160"/>
    <cellStyle name="Обычный 3 2 2 3 4 3 5 5" xfId="29161"/>
    <cellStyle name="Обычный 3 2 2 3 4 3 5 6" xfId="29162"/>
    <cellStyle name="Обычный 3 2 2 3 4 3 5 7" xfId="29163"/>
    <cellStyle name="Обычный 3 2 2 3 4 3 5 8" xfId="29164"/>
    <cellStyle name="Обычный 3 2 2 3 4 3 6" xfId="29165"/>
    <cellStyle name="Обычный 3 2 2 3 4 3 6 2" xfId="29166"/>
    <cellStyle name="Обычный 3 2 2 3 4 3 6 3" xfId="29167"/>
    <cellStyle name="Обычный 3 2 2 3 4 3 6 4" xfId="29168"/>
    <cellStyle name="Обычный 3 2 2 3 4 3 6 5" xfId="29169"/>
    <cellStyle name="Обычный 3 2 2 3 4 3 6 6" xfId="29170"/>
    <cellStyle name="Обычный 3 2 2 3 4 3 6 7" xfId="29171"/>
    <cellStyle name="Обычный 3 2 2 3 4 3 6 8" xfId="29172"/>
    <cellStyle name="Обычный 3 2 2 3 4 3 7" xfId="29173"/>
    <cellStyle name="Обычный 3 2 2 3 4 3 7 2" xfId="29174"/>
    <cellStyle name="Обычный 3 2 2 3 4 3 7 3" xfId="29175"/>
    <cellStyle name="Обычный 3 2 2 3 4 3 7 4" xfId="29176"/>
    <cellStyle name="Обычный 3 2 2 3 4 3 7 5" xfId="29177"/>
    <cellStyle name="Обычный 3 2 2 3 4 3 7 6" xfId="29178"/>
    <cellStyle name="Обычный 3 2 2 3 4 3 7 7" xfId="29179"/>
    <cellStyle name="Обычный 3 2 2 3 4 3 7 8" xfId="29180"/>
    <cellStyle name="Обычный 3 2 2 3 4 3 8" xfId="29181"/>
    <cellStyle name="Обычный 3 2 2 3 4 3 8 2" xfId="29182"/>
    <cellStyle name="Обычный 3 2 2 3 4 3 8 3" xfId="29183"/>
    <cellStyle name="Обычный 3 2 2 3 4 3 8 4" xfId="29184"/>
    <cellStyle name="Обычный 3 2 2 3 4 3 8 5" xfId="29185"/>
    <cellStyle name="Обычный 3 2 2 3 4 3 8 6" xfId="29186"/>
    <cellStyle name="Обычный 3 2 2 3 4 3 8 7" xfId="29187"/>
    <cellStyle name="Обычный 3 2 2 3 4 3 8 8" xfId="29188"/>
    <cellStyle name="Обычный 3 2 2 3 4 3 9" xfId="29189"/>
    <cellStyle name="Обычный 3 2 2 3 4 4" xfId="29190"/>
    <cellStyle name="Обычный 3 2 2 3 4 4 2" xfId="29191"/>
    <cellStyle name="Обычный 3 2 2 3 4 4 3" xfId="29192"/>
    <cellStyle name="Обычный 3 2 2 3 4 4 4" xfId="29193"/>
    <cellStyle name="Обычный 3 2 2 3 4 4 5" xfId="29194"/>
    <cellStyle name="Обычный 3 2 2 3 4 4 6" xfId="29195"/>
    <cellStyle name="Обычный 3 2 2 3 4 4 7" xfId="29196"/>
    <cellStyle name="Обычный 3 2 2 3 4 4 8" xfId="29197"/>
    <cellStyle name="Обычный 3 2 2 3 4 5" xfId="29198"/>
    <cellStyle name="Обычный 3 2 2 3 4 5 2" xfId="29199"/>
    <cellStyle name="Обычный 3 2 2 3 4 5 3" xfId="29200"/>
    <cellStyle name="Обычный 3 2 2 3 4 5 4" xfId="29201"/>
    <cellStyle name="Обычный 3 2 2 3 4 5 5" xfId="29202"/>
    <cellStyle name="Обычный 3 2 2 3 4 5 6" xfId="29203"/>
    <cellStyle name="Обычный 3 2 2 3 4 5 7" xfId="29204"/>
    <cellStyle name="Обычный 3 2 2 3 4 5 8" xfId="29205"/>
    <cellStyle name="Обычный 3 2 2 3 4 6" xfId="29206"/>
    <cellStyle name="Обычный 3 2 2 3 4 6 2" xfId="29207"/>
    <cellStyle name="Обычный 3 2 2 3 4 6 3" xfId="29208"/>
    <cellStyle name="Обычный 3 2 2 3 4 6 4" xfId="29209"/>
    <cellStyle name="Обычный 3 2 2 3 4 6 5" xfId="29210"/>
    <cellStyle name="Обычный 3 2 2 3 4 6 6" xfId="29211"/>
    <cellStyle name="Обычный 3 2 2 3 4 6 7" xfId="29212"/>
    <cellStyle name="Обычный 3 2 2 3 4 6 8" xfId="29213"/>
    <cellStyle name="Обычный 3 2 2 3 4 7" xfId="29214"/>
    <cellStyle name="Обычный 3 2 2 3 4 7 2" xfId="29215"/>
    <cellStyle name="Обычный 3 2 2 3 4 7 3" xfId="29216"/>
    <cellStyle name="Обычный 3 2 2 3 4 7 4" xfId="29217"/>
    <cellStyle name="Обычный 3 2 2 3 4 7 5" xfId="29218"/>
    <cellStyle name="Обычный 3 2 2 3 4 7 6" xfId="29219"/>
    <cellStyle name="Обычный 3 2 2 3 4 7 7" xfId="29220"/>
    <cellStyle name="Обычный 3 2 2 3 4 7 8" xfId="29221"/>
    <cellStyle name="Обычный 3 2 2 3 4 8" xfId="29222"/>
    <cellStyle name="Обычный 3 2 2 3 4 8 2" xfId="29223"/>
    <cellStyle name="Обычный 3 2 2 3 4 8 3" xfId="29224"/>
    <cellStyle name="Обычный 3 2 2 3 4 8 4" xfId="29225"/>
    <cellStyle name="Обычный 3 2 2 3 4 8 5" xfId="29226"/>
    <cellStyle name="Обычный 3 2 2 3 4 8 6" xfId="29227"/>
    <cellStyle name="Обычный 3 2 2 3 4 8 7" xfId="29228"/>
    <cellStyle name="Обычный 3 2 2 3 4 8 8" xfId="29229"/>
    <cellStyle name="Обычный 3 2 2 3 4 9" xfId="29230"/>
    <cellStyle name="Обычный 3 2 2 3 4 9 2" xfId="29231"/>
    <cellStyle name="Обычный 3 2 2 3 4 9 3" xfId="29232"/>
    <cellStyle name="Обычный 3 2 2 3 4 9 4" xfId="29233"/>
    <cellStyle name="Обычный 3 2 2 3 4 9 5" xfId="29234"/>
    <cellStyle name="Обычный 3 2 2 3 4 9 6" xfId="29235"/>
    <cellStyle name="Обычный 3 2 2 3 4 9 7" xfId="29236"/>
    <cellStyle name="Обычный 3 2 2 3 4 9 8" xfId="29237"/>
    <cellStyle name="Обычный 3 2 2 3 5" xfId="29238"/>
    <cellStyle name="Обычный 3 2 2 3 5 10" xfId="29239"/>
    <cellStyle name="Обычный 3 2 2 3 5 11" xfId="29240"/>
    <cellStyle name="Обычный 3 2 2 3 5 12" xfId="29241"/>
    <cellStyle name="Обычный 3 2 2 3 5 13" xfId="29242"/>
    <cellStyle name="Обычный 3 2 2 3 5 14" xfId="29243"/>
    <cellStyle name="Обычный 3 2 2 3 5 15" xfId="29244"/>
    <cellStyle name="Обычный 3 2 2 3 5 16" xfId="29245"/>
    <cellStyle name="Обычный 3 2 2 3 5 17" xfId="29246"/>
    <cellStyle name="Обычный 3 2 2 3 5 18" xfId="29247"/>
    <cellStyle name="Обычный 3 2 2 3 5 2" xfId="29248"/>
    <cellStyle name="Обычный 3 2 2 3 5 2 2" xfId="29249"/>
    <cellStyle name="Обычный 3 2 2 3 5 2 3" xfId="29250"/>
    <cellStyle name="Обычный 3 2 2 3 5 2 4" xfId="29251"/>
    <cellStyle name="Обычный 3 2 2 3 5 2 5" xfId="29252"/>
    <cellStyle name="Обычный 3 2 2 3 5 2 6" xfId="29253"/>
    <cellStyle name="Обычный 3 2 2 3 5 2 7" xfId="29254"/>
    <cellStyle name="Обычный 3 2 2 3 5 2 8" xfId="29255"/>
    <cellStyle name="Обычный 3 2 2 3 5 3" xfId="29256"/>
    <cellStyle name="Обычный 3 2 2 3 5 3 2" xfId="29257"/>
    <cellStyle name="Обычный 3 2 2 3 5 3 3" xfId="29258"/>
    <cellStyle name="Обычный 3 2 2 3 5 3 4" xfId="29259"/>
    <cellStyle name="Обычный 3 2 2 3 5 3 5" xfId="29260"/>
    <cellStyle name="Обычный 3 2 2 3 5 3 6" xfId="29261"/>
    <cellStyle name="Обычный 3 2 2 3 5 3 7" xfId="29262"/>
    <cellStyle name="Обычный 3 2 2 3 5 3 8" xfId="29263"/>
    <cellStyle name="Обычный 3 2 2 3 5 4" xfId="29264"/>
    <cellStyle name="Обычный 3 2 2 3 5 4 2" xfId="29265"/>
    <cellStyle name="Обычный 3 2 2 3 5 4 3" xfId="29266"/>
    <cellStyle name="Обычный 3 2 2 3 5 4 4" xfId="29267"/>
    <cellStyle name="Обычный 3 2 2 3 5 4 5" xfId="29268"/>
    <cellStyle name="Обычный 3 2 2 3 5 4 6" xfId="29269"/>
    <cellStyle name="Обычный 3 2 2 3 5 4 7" xfId="29270"/>
    <cellStyle name="Обычный 3 2 2 3 5 4 8" xfId="29271"/>
    <cellStyle name="Обычный 3 2 2 3 5 5" xfId="29272"/>
    <cellStyle name="Обычный 3 2 2 3 5 5 2" xfId="29273"/>
    <cellStyle name="Обычный 3 2 2 3 5 5 3" xfId="29274"/>
    <cellStyle name="Обычный 3 2 2 3 5 5 4" xfId="29275"/>
    <cellStyle name="Обычный 3 2 2 3 5 5 5" xfId="29276"/>
    <cellStyle name="Обычный 3 2 2 3 5 5 6" xfId="29277"/>
    <cellStyle name="Обычный 3 2 2 3 5 5 7" xfId="29278"/>
    <cellStyle name="Обычный 3 2 2 3 5 5 8" xfId="29279"/>
    <cellStyle name="Обычный 3 2 2 3 5 6" xfId="29280"/>
    <cellStyle name="Обычный 3 2 2 3 5 6 2" xfId="29281"/>
    <cellStyle name="Обычный 3 2 2 3 5 6 3" xfId="29282"/>
    <cellStyle name="Обычный 3 2 2 3 5 6 4" xfId="29283"/>
    <cellStyle name="Обычный 3 2 2 3 5 6 5" xfId="29284"/>
    <cellStyle name="Обычный 3 2 2 3 5 6 6" xfId="29285"/>
    <cellStyle name="Обычный 3 2 2 3 5 6 7" xfId="29286"/>
    <cellStyle name="Обычный 3 2 2 3 5 6 8" xfId="29287"/>
    <cellStyle name="Обычный 3 2 2 3 5 7" xfId="29288"/>
    <cellStyle name="Обычный 3 2 2 3 5 7 2" xfId="29289"/>
    <cellStyle name="Обычный 3 2 2 3 5 7 3" xfId="29290"/>
    <cellStyle name="Обычный 3 2 2 3 5 7 4" xfId="29291"/>
    <cellStyle name="Обычный 3 2 2 3 5 7 5" xfId="29292"/>
    <cellStyle name="Обычный 3 2 2 3 5 7 6" xfId="29293"/>
    <cellStyle name="Обычный 3 2 2 3 5 7 7" xfId="29294"/>
    <cellStyle name="Обычный 3 2 2 3 5 7 8" xfId="29295"/>
    <cellStyle name="Обычный 3 2 2 3 5 8" xfId="29296"/>
    <cellStyle name="Обычный 3 2 2 3 5 8 2" xfId="29297"/>
    <cellStyle name="Обычный 3 2 2 3 5 8 3" xfId="29298"/>
    <cellStyle name="Обычный 3 2 2 3 5 8 4" xfId="29299"/>
    <cellStyle name="Обычный 3 2 2 3 5 8 5" xfId="29300"/>
    <cellStyle name="Обычный 3 2 2 3 5 8 6" xfId="29301"/>
    <cellStyle name="Обычный 3 2 2 3 5 8 7" xfId="29302"/>
    <cellStyle name="Обычный 3 2 2 3 5 8 8" xfId="29303"/>
    <cellStyle name="Обычный 3 2 2 3 5 9" xfId="29304"/>
    <cellStyle name="Обычный 3 2 2 3 6" xfId="29305"/>
    <cellStyle name="Обычный 3 2 2 3 6 10" xfId="29306"/>
    <cellStyle name="Обычный 3 2 2 3 6 11" xfId="29307"/>
    <cellStyle name="Обычный 3 2 2 3 6 12" xfId="29308"/>
    <cellStyle name="Обычный 3 2 2 3 6 13" xfId="29309"/>
    <cellStyle name="Обычный 3 2 2 3 6 14" xfId="29310"/>
    <cellStyle name="Обычный 3 2 2 3 6 15" xfId="29311"/>
    <cellStyle name="Обычный 3 2 2 3 6 16" xfId="29312"/>
    <cellStyle name="Обычный 3 2 2 3 6 17" xfId="29313"/>
    <cellStyle name="Обычный 3 2 2 3 6 18" xfId="29314"/>
    <cellStyle name="Обычный 3 2 2 3 6 2" xfId="29315"/>
    <cellStyle name="Обычный 3 2 2 3 6 2 2" xfId="29316"/>
    <cellStyle name="Обычный 3 2 2 3 6 2 3" xfId="29317"/>
    <cellStyle name="Обычный 3 2 2 3 6 2 4" xfId="29318"/>
    <cellStyle name="Обычный 3 2 2 3 6 2 5" xfId="29319"/>
    <cellStyle name="Обычный 3 2 2 3 6 2 6" xfId="29320"/>
    <cellStyle name="Обычный 3 2 2 3 6 2 7" xfId="29321"/>
    <cellStyle name="Обычный 3 2 2 3 6 2 8" xfId="29322"/>
    <cellStyle name="Обычный 3 2 2 3 6 3" xfId="29323"/>
    <cellStyle name="Обычный 3 2 2 3 6 3 2" xfId="29324"/>
    <cellStyle name="Обычный 3 2 2 3 6 3 3" xfId="29325"/>
    <cellStyle name="Обычный 3 2 2 3 6 3 4" xfId="29326"/>
    <cellStyle name="Обычный 3 2 2 3 6 3 5" xfId="29327"/>
    <cellStyle name="Обычный 3 2 2 3 6 3 6" xfId="29328"/>
    <cellStyle name="Обычный 3 2 2 3 6 3 7" xfId="29329"/>
    <cellStyle name="Обычный 3 2 2 3 6 3 8" xfId="29330"/>
    <cellStyle name="Обычный 3 2 2 3 6 4" xfId="29331"/>
    <cellStyle name="Обычный 3 2 2 3 6 4 2" xfId="29332"/>
    <cellStyle name="Обычный 3 2 2 3 6 4 3" xfId="29333"/>
    <cellStyle name="Обычный 3 2 2 3 6 4 4" xfId="29334"/>
    <cellStyle name="Обычный 3 2 2 3 6 4 5" xfId="29335"/>
    <cellStyle name="Обычный 3 2 2 3 6 4 6" xfId="29336"/>
    <cellStyle name="Обычный 3 2 2 3 6 4 7" xfId="29337"/>
    <cellStyle name="Обычный 3 2 2 3 6 4 8" xfId="29338"/>
    <cellStyle name="Обычный 3 2 2 3 6 5" xfId="29339"/>
    <cellStyle name="Обычный 3 2 2 3 6 5 2" xfId="29340"/>
    <cellStyle name="Обычный 3 2 2 3 6 5 3" xfId="29341"/>
    <cellStyle name="Обычный 3 2 2 3 6 5 4" xfId="29342"/>
    <cellStyle name="Обычный 3 2 2 3 6 5 5" xfId="29343"/>
    <cellStyle name="Обычный 3 2 2 3 6 5 6" xfId="29344"/>
    <cellStyle name="Обычный 3 2 2 3 6 5 7" xfId="29345"/>
    <cellStyle name="Обычный 3 2 2 3 6 5 8" xfId="29346"/>
    <cellStyle name="Обычный 3 2 2 3 6 6" xfId="29347"/>
    <cellStyle name="Обычный 3 2 2 3 6 6 2" xfId="29348"/>
    <cellStyle name="Обычный 3 2 2 3 6 6 3" xfId="29349"/>
    <cellStyle name="Обычный 3 2 2 3 6 6 4" xfId="29350"/>
    <cellStyle name="Обычный 3 2 2 3 6 6 5" xfId="29351"/>
    <cellStyle name="Обычный 3 2 2 3 6 6 6" xfId="29352"/>
    <cellStyle name="Обычный 3 2 2 3 6 6 7" xfId="29353"/>
    <cellStyle name="Обычный 3 2 2 3 6 6 8" xfId="29354"/>
    <cellStyle name="Обычный 3 2 2 3 6 7" xfId="29355"/>
    <cellStyle name="Обычный 3 2 2 3 6 7 2" xfId="29356"/>
    <cellStyle name="Обычный 3 2 2 3 6 7 3" xfId="29357"/>
    <cellStyle name="Обычный 3 2 2 3 6 7 4" xfId="29358"/>
    <cellStyle name="Обычный 3 2 2 3 6 7 5" xfId="29359"/>
    <cellStyle name="Обычный 3 2 2 3 6 7 6" xfId="29360"/>
    <cellStyle name="Обычный 3 2 2 3 6 7 7" xfId="29361"/>
    <cellStyle name="Обычный 3 2 2 3 6 7 8" xfId="29362"/>
    <cellStyle name="Обычный 3 2 2 3 6 8" xfId="29363"/>
    <cellStyle name="Обычный 3 2 2 3 6 8 2" xfId="29364"/>
    <cellStyle name="Обычный 3 2 2 3 6 8 3" xfId="29365"/>
    <cellStyle name="Обычный 3 2 2 3 6 8 4" xfId="29366"/>
    <cellStyle name="Обычный 3 2 2 3 6 8 5" xfId="29367"/>
    <cellStyle name="Обычный 3 2 2 3 6 8 6" xfId="29368"/>
    <cellStyle name="Обычный 3 2 2 3 6 8 7" xfId="29369"/>
    <cellStyle name="Обычный 3 2 2 3 6 8 8" xfId="29370"/>
    <cellStyle name="Обычный 3 2 2 3 6 9" xfId="29371"/>
    <cellStyle name="Обычный 3 2 2 3 7" xfId="29372"/>
    <cellStyle name="Обычный 3 2 2 3 7 2" xfId="29373"/>
    <cellStyle name="Обычный 3 2 2 3 7 3" xfId="29374"/>
    <cellStyle name="Обычный 3 2 2 3 7 4" xfId="29375"/>
    <cellStyle name="Обычный 3 2 2 3 7 5" xfId="29376"/>
    <cellStyle name="Обычный 3 2 2 3 7 6" xfId="29377"/>
    <cellStyle name="Обычный 3 2 2 3 7 7" xfId="29378"/>
    <cellStyle name="Обычный 3 2 2 3 7 8" xfId="29379"/>
    <cellStyle name="Обычный 3 2 2 3 8" xfId="29380"/>
    <cellStyle name="Обычный 3 2 2 3 8 2" xfId="29381"/>
    <cellStyle name="Обычный 3 2 2 3 8 3" xfId="29382"/>
    <cellStyle name="Обычный 3 2 2 3 8 4" xfId="29383"/>
    <cellStyle name="Обычный 3 2 2 3 8 5" xfId="29384"/>
    <cellStyle name="Обычный 3 2 2 3 8 6" xfId="29385"/>
    <cellStyle name="Обычный 3 2 2 3 8 7" xfId="29386"/>
    <cellStyle name="Обычный 3 2 2 3 8 8" xfId="29387"/>
    <cellStyle name="Обычный 3 2 2 3 9" xfId="29388"/>
    <cellStyle name="Обычный 3 2 2 3 9 2" xfId="29389"/>
    <cellStyle name="Обычный 3 2 2 3 9 3" xfId="29390"/>
    <cellStyle name="Обычный 3 2 2 3 9 4" xfId="29391"/>
    <cellStyle name="Обычный 3 2 2 3 9 5" xfId="29392"/>
    <cellStyle name="Обычный 3 2 2 3 9 6" xfId="29393"/>
    <cellStyle name="Обычный 3 2 2 3 9 7" xfId="29394"/>
    <cellStyle name="Обычный 3 2 2 3 9 8" xfId="29395"/>
    <cellStyle name="Обычный 3 2 2 30" xfId="29396"/>
    <cellStyle name="Обычный 3 2 2 31" xfId="29397"/>
    <cellStyle name="Обычный 3 2 2 32" xfId="29398"/>
    <cellStyle name="Обычный 3 2 2 33" xfId="29399"/>
    <cellStyle name="Обычный 3 2 2 34" xfId="29400"/>
    <cellStyle name="Обычный 3 2 2 35" xfId="29401"/>
    <cellStyle name="Обычный 3 2 2 36" xfId="29402"/>
    <cellStyle name="Обычный 3 2 2 4" xfId="29403"/>
    <cellStyle name="Обычный 3 2 2 4 10" xfId="29404"/>
    <cellStyle name="Обычный 3 2 2 4 10 2" xfId="29405"/>
    <cellStyle name="Обычный 3 2 2 4 10 3" xfId="29406"/>
    <cellStyle name="Обычный 3 2 2 4 10 4" xfId="29407"/>
    <cellStyle name="Обычный 3 2 2 4 10 5" xfId="29408"/>
    <cellStyle name="Обычный 3 2 2 4 10 6" xfId="29409"/>
    <cellStyle name="Обычный 3 2 2 4 10 7" xfId="29410"/>
    <cellStyle name="Обычный 3 2 2 4 10 8" xfId="29411"/>
    <cellStyle name="Обычный 3 2 2 4 11" xfId="29412"/>
    <cellStyle name="Обычный 3 2 2 4 11 2" xfId="29413"/>
    <cellStyle name="Обычный 3 2 2 4 11 3" xfId="29414"/>
    <cellStyle name="Обычный 3 2 2 4 11 4" xfId="29415"/>
    <cellStyle name="Обычный 3 2 2 4 11 5" xfId="29416"/>
    <cellStyle name="Обычный 3 2 2 4 11 6" xfId="29417"/>
    <cellStyle name="Обычный 3 2 2 4 11 7" xfId="29418"/>
    <cellStyle name="Обычный 3 2 2 4 11 8" xfId="29419"/>
    <cellStyle name="Обычный 3 2 2 4 12" xfId="29420"/>
    <cellStyle name="Обычный 3 2 2 4 12 2" xfId="29421"/>
    <cellStyle name="Обычный 3 2 2 4 12 3" xfId="29422"/>
    <cellStyle name="Обычный 3 2 2 4 12 4" xfId="29423"/>
    <cellStyle name="Обычный 3 2 2 4 12 5" xfId="29424"/>
    <cellStyle name="Обычный 3 2 2 4 12 6" xfId="29425"/>
    <cellStyle name="Обычный 3 2 2 4 12 7" xfId="29426"/>
    <cellStyle name="Обычный 3 2 2 4 12 8" xfId="29427"/>
    <cellStyle name="Обычный 3 2 2 4 13" xfId="29428"/>
    <cellStyle name="Обычный 3 2 2 4 13 2" xfId="29429"/>
    <cellStyle name="Обычный 3 2 2 4 13 3" xfId="29430"/>
    <cellStyle name="Обычный 3 2 2 4 13 4" xfId="29431"/>
    <cellStyle name="Обычный 3 2 2 4 13 5" xfId="29432"/>
    <cellStyle name="Обычный 3 2 2 4 13 6" xfId="29433"/>
    <cellStyle name="Обычный 3 2 2 4 13 7" xfId="29434"/>
    <cellStyle name="Обычный 3 2 2 4 13 8" xfId="29435"/>
    <cellStyle name="Обычный 3 2 2 4 14" xfId="29436"/>
    <cellStyle name="Обычный 3 2 2 4 15" xfId="29437"/>
    <cellStyle name="Обычный 3 2 2 4 16" xfId="29438"/>
    <cellStyle name="Обычный 3 2 2 4 17" xfId="29439"/>
    <cellStyle name="Обычный 3 2 2 4 18" xfId="29440"/>
    <cellStyle name="Обычный 3 2 2 4 19" xfId="29441"/>
    <cellStyle name="Обычный 3 2 2 4 2" xfId="29442"/>
    <cellStyle name="Обычный 3 2 2 4 2 10" xfId="29443"/>
    <cellStyle name="Обычный 3 2 2 4 2 10 2" xfId="29444"/>
    <cellStyle name="Обычный 3 2 2 4 2 10 3" xfId="29445"/>
    <cellStyle name="Обычный 3 2 2 4 2 10 4" xfId="29446"/>
    <cellStyle name="Обычный 3 2 2 4 2 10 5" xfId="29447"/>
    <cellStyle name="Обычный 3 2 2 4 2 10 6" xfId="29448"/>
    <cellStyle name="Обычный 3 2 2 4 2 10 7" xfId="29449"/>
    <cellStyle name="Обычный 3 2 2 4 2 10 8" xfId="29450"/>
    <cellStyle name="Обычный 3 2 2 4 2 11" xfId="29451"/>
    <cellStyle name="Обычный 3 2 2 4 2 11 2" xfId="29452"/>
    <cellStyle name="Обычный 3 2 2 4 2 11 3" xfId="29453"/>
    <cellStyle name="Обычный 3 2 2 4 2 11 4" xfId="29454"/>
    <cellStyle name="Обычный 3 2 2 4 2 11 5" xfId="29455"/>
    <cellStyle name="Обычный 3 2 2 4 2 11 6" xfId="29456"/>
    <cellStyle name="Обычный 3 2 2 4 2 11 7" xfId="29457"/>
    <cellStyle name="Обычный 3 2 2 4 2 11 8" xfId="29458"/>
    <cellStyle name="Обычный 3 2 2 4 2 12" xfId="29459"/>
    <cellStyle name="Обычный 3 2 2 4 2 13" xfId="29460"/>
    <cellStyle name="Обычный 3 2 2 4 2 14" xfId="29461"/>
    <cellStyle name="Обычный 3 2 2 4 2 15" xfId="29462"/>
    <cellStyle name="Обычный 3 2 2 4 2 16" xfId="29463"/>
    <cellStyle name="Обычный 3 2 2 4 2 17" xfId="29464"/>
    <cellStyle name="Обычный 3 2 2 4 2 18" xfId="29465"/>
    <cellStyle name="Обычный 3 2 2 4 2 19" xfId="29466"/>
    <cellStyle name="Обычный 3 2 2 4 2 2" xfId="29467"/>
    <cellStyle name="Обычный 3 2 2 4 2 2 10" xfId="29468"/>
    <cellStyle name="Обычный 3 2 2 4 2 2 10 2" xfId="29469"/>
    <cellStyle name="Обычный 3 2 2 4 2 2 10 3" xfId="29470"/>
    <cellStyle name="Обычный 3 2 2 4 2 2 10 4" xfId="29471"/>
    <cellStyle name="Обычный 3 2 2 4 2 2 10 5" xfId="29472"/>
    <cellStyle name="Обычный 3 2 2 4 2 2 10 6" xfId="29473"/>
    <cellStyle name="Обычный 3 2 2 4 2 2 10 7" xfId="29474"/>
    <cellStyle name="Обычный 3 2 2 4 2 2 10 8" xfId="29475"/>
    <cellStyle name="Обычный 3 2 2 4 2 2 11" xfId="29476"/>
    <cellStyle name="Обычный 3 2 2 4 2 2 12" xfId="29477"/>
    <cellStyle name="Обычный 3 2 2 4 2 2 13" xfId="29478"/>
    <cellStyle name="Обычный 3 2 2 4 2 2 14" xfId="29479"/>
    <cellStyle name="Обычный 3 2 2 4 2 2 15" xfId="29480"/>
    <cellStyle name="Обычный 3 2 2 4 2 2 16" xfId="29481"/>
    <cellStyle name="Обычный 3 2 2 4 2 2 17" xfId="29482"/>
    <cellStyle name="Обычный 3 2 2 4 2 2 18" xfId="29483"/>
    <cellStyle name="Обычный 3 2 2 4 2 2 19" xfId="29484"/>
    <cellStyle name="Обычный 3 2 2 4 2 2 2" xfId="29485"/>
    <cellStyle name="Обычный 3 2 2 4 2 2 2 10" xfId="29486"/>
    <cellStyle name="Обычный 3 2 2 4 2 2 2 11" xfId="29487"/>
    <cellStyle name="Обычный 3 2 2 4 2 2 2 12" xfId="29488"/>
    <cellStyle name="Обычный 3 2 2 4 2 2 2 13" xfId="29489"/>
    <cellStyle name="Обычный 3 2 2 4 2 2 2 14" xfId="29490"/>
    <cellStyle name="Обычный 3 2 2 4 2 2 2 15" xfId="29491"/>
    <cellStyle name="Обычный 3 2 2 4 2 2 2 16" xfId="29492"/>
    <cellStyle name="Обычный 3 2 2 4 2 2 2 17" xfId="29493"/>
    <cellStyle name="Обычный 3 2 2 4 2 2 2 18" xfId="29494"/>
    <cellStyle name="Обычный 3 2 2 4 2 2 2 2" xfId="29495"/>
    <cellStyle name="Обычный 3 2 2 4 2 2 2 2 2" xfId="29496"/>
    <cellStyle name="Обычный 3 2 2 4 2 2 2 2 3" xfId="29497"/>
    <cellStyle name="Обычный 3 2 2 4 2 2 2 2 4" xfId="29498"/>
    <cellStyle name="Обычный 3 2 2 4 2 2 2 2 5" xfId="29499"/>
    <cellStyle name="Обычный 3 2 2 4 2 2 2 2 6" xfId="29500"/>
    <cellStyle name="Обычный 3 2 2 4 2 2 2 2 7" xfId="29501"/>
    <cellStyle name="Обычный 3 2 2 4 2 2 2 2 8" xfId="29502"/>
    <cellStyle name="Обычный 3 2 2 4 2 2 2 3" xfId="29503"/>
    <cellStyle name="Обычный 3 2 2 4 2 2 2 3 2" xfId="29504"/>
    <cellStyle name="Обычный 3 2 2 4 2 2 2 3 3" xfId="29505"/>
    <cellStyle name="Обычный 3 2 2 4 2 2 2 3 4" xfId="29506"/>
    <cellStyle name="Обычный 3 2 2 4 2 2 2 3 5" xfId="29507"/>
    <cellStyle name="Обычный 3 2 2 4 2 2 2 3 6" xfId="29508"/>
    <cellStyle name="Обычный 3 2 2 4 2 2 2 3 7" xfId="29509"/>
    <cellStyle name="Обычный 3 2 2 4 2 2 2 3 8" xfId="29510"/>
    <cellStyle name="Обычный 3 2 2 4 2 2 2 4" xfId="29511"/>
    <cellStyle name="Обычный 3 2 2 4 2 2 2 4 2" xfId="29512"/>
    <cellStyle name="Обычный 3 2 2 4 2 2 2 4 3" xfId="29513"/>
    <cellStyle name="Обычный 3 2 2 4 2 2 2 4 4" xfId="29514"/>
    <cellStyle name="Обычный 3 2 2 4 2 2 2 4 5" xfId="29515"/>
    <cellStyle name="Обычный 3 2 2 4 2 2 2 4 6" xfId="29516"/>
    <cellStyle name="Обычный 3 2 2 4 2 2 2 4 7" xfId="29517"/>
    <cellStyle name="Обычный 3 2 2 4 2 2 2 4 8" xfId="29518"/>
    <cellStyle name="Обычный 3 2 2 4 2 2 2 5" xfId="29519"/>
    <cellStyle name="Обычный 3 2 2 4 2 2 2 5 2" xfId="29520"/>
    <cellStyle name="Обычный 3 2 2 4 2 2 2 5 3" xfId="29521"/>
    <cellStyle name="Обычный 3 2 2 4 2 2 2 5 4" xfId="29522"/>
    <cellStyle name="Обычный 3 2 2 4 2 2 2 5 5" xfId="29523"/>
    <cellStyle name="Обычный 3 2 2 4 2 2 2 5 6" xfId="29524"/>
    <cellStyle name="Обычный 3 2 2 4 2 2 2 5 7" xfId="29525"/>
    <cellStyle name="Обычный 3 2 2 4 2 2 2 5 8" xfId="29526"/>
    <cellStyle name="Обычный 3 2 2 4 2 2 2 6" xfId="29527"/>
    <cellStyle name="Обычный 3 2 2 4 2 2 2 6 2" xfId="29528"/>
    <cellStyle name="Обычный 3 2 2 4 2 2 2 6 3" xfId="29529"/>
    <cellStyle name="Обычный 3 2 2 4 2 2 2 6 4" xfId="29530"/>
    <cellStyle name="Обычный 3 2 2 4 2 2 2 6 5" xfId="29531"/>
    <cellStyle name="Обычный 3 2 2 4 2 2 2 6 6" xfId="29532"/>
    <cellStyle name="Обычный 3 2 2 4 2 2 2 6 7" xfId="29533"/>
    <cellStyle name="Обычный 3 2 2 4 2 2 2 6 8" xfId="29534"/>
    <cellStyle name="Обычный 3 2 2 4 2 2 2 7" xfId="29535"/>
    <cellStyle name="Обычный 3 2 2 4 2 2 2 7 2" xfId="29536"/>
    <cellStyle name="Обычный 3 2 2 4 2 2 2 7 3" xfId="29537"/>
    <cellStyle name="Обычный 3 2 2 4 2 2 2 7 4" xfId="29538"/>
    <cellStyle name="Обычный 3 2 2 4 2 2 2 7 5" xfId="29539"/>
    <cellStyle name="Обычный 3 2 2 4 2 2 2 7 6" xfId="29540"/>
    <cellStyle name="Обычный 3 2 2 4 2 2 2 7 7" xfId="29541"/>
    <cellStyle name="Обычный 3 2 2 4 2 2 2 7 8" xfId="29542"/>
    <cellStyle name="Обычный 3 2 2 4 2 2 2 8" xfId="29543"/>
    <cellStyle name="Обычный 3 2 2 4 2 2 2 8 2" xfId="29544"/>
    <cellStyle name="Обычный 3 2 2 4 2 2 2 8 3" xfId="29545"/>
    <cellStyle name="Обычный 3 2 2 4 2 2 2 8 4" xfId="29546"/>
    <cellStyle name="Обычный 3 2 2 4 2 2 2 8 5" xfId="29547"/>
    <cellStyle name="Обычный 3 2 2 4 2 2 2 8 6" xfId="29548"/>
    <cellStyle name="Обычный 3 2 2 4 2 2 2 8 7" xfId="29549"/>
    <cellStyle name="Обычный 3 2 2 4 2 2 2 8 8" xfId="29550"/>
    <cellStyle name="Обычный 3 2 2 4 2 2 2 9" xfId="29551"/>
    <cellStyle name="Обычный 3 2 2 4 2 2 20" xfId="29552"/>
    <cellStyle name="Обычный 3 2 2 4 2 2 21" xfId="29553"/>
    <cellStyle name="Обычный 3 2 2 4 2 2 22" xfId="29554"/>
    <cellStyle name="Обычный 3 2 2 4 2 2 3" xfId="29555"/>
    <cellStyle name="Обычный 3 2 2 4 2 2 3 10" xfId="29556"/>
    <cellStyle name="Обычный 3 2 2 4 2 2 3 11" xfId="29557"/>
    <cellStyle name="Обычный 3 2 2 4 2 2 3 12" xfId="29558"/>
    <cellStyle name="Обычный 3 2 2 4 2 2 3 13" xfId="29559"/>
    <cellStyle name="Обычный 3 2 2 4 2 2 3 14" xfId="29560"/>
    <cellStyle name="Обычный 3 2 2 4 2 2 3 15" xfId="29561"/>
    <cellStyle name="Обычный 3 2 2 4 2 2 3 16" xfId="29562"/>
    <cellStyle name="Обычный 3 2 2 4 2 2 3 17" xfId="29563"/>
    <cellStyle name="Обычный 3 2 2 4 2 2 3 18" xfId="29564"/>
    <cellStyle name="Обычный 3 2 2 4 2 2 3 2" xfId="29565"/>
    <cellStyle name="Обычный 3 2 2 4 2 2 3 2 2" xfId="29566"/>
    <cellStyle name="Обычный 3 2 2 4 2 2 3 2 3" xfId="29567"/>
    <cellStyle name="Обычный 3 2 2 4 2 2 3 2 4" xfId="29568"/>
    <cellStyle name="Обычный 3 2 2 4 2 2 3 2 5" xfId="29569"/>
    <cellStyle name="Обычный 3 2 2 4 2 2 3 2 6" xfId="29570"/>
    <cellStyle name="Обычный 3 2 2 4 2 2 3 2 7" xfId="29571"/>
    <cellStyle name="Обычный 3 2 2 4 2 2 3 2 8" xfId="29572"/>
    <cellStyle name="Обычный 3 2 2 4 2 2 3 3" xfId="29573"/>
    <cellStyle name="Обычный 3 2 2 4 2 2 3 3 2" xfId="29574"/>
    <cellStyle name="Обычный 3 2 2 4 2 2 3 3 3" xfId="29575"/>
    <cellStyle name="Обычный 3 2 2 4 2 2 3 3 4" xfId="29576"/>
    <cellStyle name="Обычный 3 2 2 4 2 2 3 3 5" xfId="29577"/>
    <cellStyle name="Обычный 3 2 2 4 2 2 3 3 6" xfId="29578"/>
    <cellStyle name="Обычный 3 2 2 4 2 2 3 3 7" xfId="29579"/>
    <cellStyle name="Обычный 3 2 2 4 2 2 3 3 8" xfId="29580"/>
    <cellStyle name="Обычный 3 2 2 4 2 2 3 4" xfId="29581"/>
    <cellStyle name="Обычный 3 2 2 4 2 2 3 4 2" xfId="29582"/>
    <cellStyle name="Обычный 3 2 2 4 2 2 3 4 3" xfId="29583"/>
    <cellStyle name="Обычный 3 2 2 4 2 2 3 4 4" xfId="29584"/>
    <cellStyle name="Обычный 3 2 2 4 2 2 3 4 5" xfId="29585"/>
    <cellStyle name="Обычный 3 2 2 4 2 2 3 4 6" xfId="29586"/>
    <cellStyle name="Обычный 3 2 2 4 2 2 3 4 7" xfId="29587"/>
    <cellStyle name="Обычный 3 2 2 4 2 2 3 4 8" xfId="29588"/>
    <cellStyle name="Обычный 3 2 2 4 2 2 3 5" xfId="29589"/>
    <cellStyle name="Обычный 3 2 2 4 2 2 3 5 2" xfId="29590"/>
    <cellStyle name="Обычный 3 2 2 4 2 2 3 5 3" xfId="29591"/>
    <cellStyle name="Обычный 3 2 2 4 2 2 3 5 4" xfId="29592"/>
    <cellStyle name="Обычный 3 2 2 4 2 2 3 5 5" xfId="29593"/>
    <cellStyle name="Обычный 3 2 2 4 2 2 3 5 6" xfId="29594"/>
    <cellStyle name="Обычный 3 2 2 4 2 2 3 5 7" xfId="29595"/>
    <cellStyle name="Обычный 3 2 2 4 2 2 3 5 8" xfId="29596"/>
    <cellStyle name="Обычный 3 2 2 4 2 2 3 6" xfId="29597"/>
    <cellStyle name="Обычный 3 2 2 4 2 2 3 6 2" xfId="29598"/>
    <cellStyle name="Обычный 3 2 2 4 2 2 3 6 3" xfId="29599"/>
    <cellStyle name="Обычный 3 2 2 4 2 2 3 6 4" xfId="29600"/>
    <cellStyle name="Обычный 3 2 2 4 2 2 3 6 5" xfId="29601"/>
    <cellStyle name="Обычный 3 2 2 4 2 2 3 6 6" xfId="29602"/>
    <cellStyle name="Обычный 3 2 2 4 2 2 3 6 7" xfId="29603"/>
    <cellStyle name="Обычный 3 2 2 4 2 2 3 6 8" xfId="29604"/>
    <cellStyle name="Обычный 3 2 2 4 2 2 3 7" xfId="29605"/>
    <cellStyle name="Обычный 3 2 2 4 2 2 3 7 2" xfId="29606"/>
    <cellStyle name="Обычный 3 2 2 4 2 2 3 7 3" xfId="29607"/>
    <cellStyle name="Обычный 3 2 2 4 2 2 3 7 4" xfId="29608"/>
    <cellStyle name="Обычный 3 2 2 4 2 2 3 7 5" xfId="29609"/>
    <cellStyle name="Обычный 3 2 2 4 2 2 3 7 6" xfId="29610"/>
    <cellStyle name="Обычный 3 2 2 4 2 2 3 7 7" xfId="29611"/>
    <cellStyle name="Обычный 3 2 2 4 2 2 3 7 8" xfId="29612"/>
    <cellStyle name="Обычный 3 2 2 4 2 2 3 8" xfId="29613"/>
    <cellStyle name="Обычный 3 2 2 4 2 2 3 8 2" xfId="29614"/>
    <cellStyle name="Обычный 3 2 2 4 2 2 3 8 3" xfId="29615"/>
    <cellStyle name="Обычный 3 2 2 4 2 2 3 8 4" xfId="29616"/>
    <cellStyle name="Обычный 3 2 2 4 2 2 3 8 5" xfId="29617"/>
    <cellStyle name="Обычный 3 2 2 4 2 2 3 8 6" xfId="29618"/>
    <cellStyle name="Обычный 3 2 2 4 2 2 3 8 7" xfId="29619"/>
    <cellStyle name="Обычный 3 2 2 4 2 2 3 8 8" xfId="29620"/>
    <cellStyle name="Обычный 3 2 2 4 2 2 3 9" xfId="29621"/>
    <cellStyle name="Обычный 3 2 2 4 2 2 4" xfId="29622"/>
    <cellStyle name="Обычный 3 2 2 4 2 2 4 2" xfId="29623"/>
    <cellStyle name="Обычный 3 2 2 4 2 2 4 3" xfId="29624"/>
    <cellStyle name="Обычный 3 2 2 4 2 2 4 4" xfId="29625"/>
    <cellStyle name="Обычный 3 2 2 4 2 2 4 5" xfId="29626"/>
    <cellStyle name="Обычный 3 2 2 4 2 2 4 6" xfId="29627"/>
    <cellStyle name="Обычный 3 2 2 4 2 2 4 7" xfId="29628"/>
    <cellStyle name="Обычный 3 2 2 4 2 2 4 8" xfId="29629"/>
    <cellStyle name="Обычный 3 2 2 4 2 2 5" xfId="29630"/>
    <cellStyle name="Обычный 3 2 2 4 2 2 5 2" xfId="29631"/>
    <cellStyle name="Обычный 3 2 2 4 2 2 5 3" xfId="29632"/>
    <cellStyle name="Обычный 3 2 2 4 2 2 5 4" xfId="29633"/>
    <cellStyle name="Обычный 3 2 2 4 2 2 5 5" xfId="29634"/>
    <cellStyle name="Обычный 3 2 2 4 2 2 5 6" xfId="29635"/>
    <cellStyle name="Обычный 3 2 2 4 2 2 5 7" xfId="29636"/>
    <cellStyle name="Обычный 3 2 2 4 2 2 5 8" xfId="29637"/>
    <cellStyle name="Обычный 3 2 2 4 2 2 6" xfId="29638"/>
    <cellStyle name="Обычный 3 2 2 4 2 2 6 2" xfId="29639"/>
    <cellStyle name="Обычный 3 2 2 4 2 2 6 3" xfId="29640"/>
    <cellStyle name="Обычный 3 2 2 4 2 2 6 4" xfId="29641"/>
    <cellStyle name="Обычный 3 2 2 4 2 2 6 5" xfId="29642"/>
    <cellStyle name="Обычный 3 2 2 4 2 2 6 6" xfId="29643"/>
    <cellStyle name="Обычный 3 2 2 4 2 2 6 7" xfId="29644"/>
    <cellStyle name="Обычный 3 2 2 4 2 2 6 8" xfId="29645"/>
    <cellStyle name="Обычный 3 2 2 4 2 2 7" xfId="29646"/>
    <cellStyle name="Обычный 3 2 2 4 2 2 7 2" xfId="29647"/>
    <cellStyle name="Обычный 3 2 2 4 2 2 7 3" xfId="29648"/>
    <cellStyle name="Обычный 3 2 2 4 2 2 7 4" xfId="29649"/>
    <cellStyle name="Обычный 3 2 2 4 2 2 7 5" xfId="29650"/>
    <cellStyle name="Обычный 3 2 2 4 2 2 7 6" xfId="29651"/>
    <cellStyle name="Обычный 3 2 2 4 2 2 7 7" xfId="29652"/>
    <cellStyle name="Обычный 3 2 2 4 2 2 7 8" xfId="29653"/>
    <cellStyle name="Обычный 3 2 2 4 2 2 8" xfId="29654"/>
    <cellStyle name="Обычный 3 2 2 4 2 2 8 2" xfId="29655"/>
    <cellStyle name="Обычный 3 2 2 4 2 2 8 3" xfId="29656"/>
    <cellStyle name="Обычный 3 2 2 4 2 2 8 4" xfId="29657"/>
    <cellStyle name="Обычный 3 2 2 4 2 2 8 5" xfId="29658"/>
    <cellStyle name="Обычный 3 2 2 4 2 2 8 6" xfId="29659"/>
    <cellStyle name="Обычный 3 2 2 4 2 2 8 7" xfId="29660"/>
    <cellStyle name="Обычный 3 2 2 4 2 2 8 8" xfId="29661"/>
    <cellStyle name="Обычный 3 2 2 4 2 2 9" xfId="29662"/>
    <cellStyle name="Обычный 3 2 2 4 2 2 9 2" xfId="29663"/>
    <cellStyle name="Обычный 3 2 2 4 2 2 9 3" xfId="29664"/>
    <cellStyle name="Обычный 3 2 2 4 2 2 9 4" xfId="29665"/>
    <cellStyle name="Обычный 3 2 2 4 2 2 9 5" xfId="29666"/>
    <cellStyle name="Обычный 3 2 2 4 2 2 9 6" xfId="29667"/>
    <cellStyle name="Обычный 3 2 2 4 2 2 9 7" xfId="29668"/>
    <cellStyle name="Обычный 3 2 2 4 2 2 9 8" xfId="29669"/>
    <cellStyle name="Обычный 3 2 2 4 2 20" xfId="29670"/>
    <cellStyle name="Обычный 3 2 2 4 2 21" xfId="29671"/>
    <cellStyle name="Обычный 3 2 2 4 2 22" xfId="29672"/>
    <cellStyle name="Обычный 3 2 2 4 2 23" xfId="29673"/>
    <cellStyle name="Обычный 3 2 2 4 2 3" xfId="29674"/>
    <cellStyle name="Обычный 3 2 2 4 2 3 10" xfId="29675"/>
    <cellStyle name="Обычный 3 2 2 4 2 3 11" xfId="29676"/>
    <cellStyle name="Обычный 3 2 2 4 2 3 12" xfId="29677"/>
    <cellStyle name="Обычный 3 2 2 4 2 3 13" xfId="29678"/>
    <cellStyle name="Обычный 3 2 2 4 2 3 14" xfId="29679"/>
    <cellStyle name="Обычный 3 2 2 4 2 3 15" xfId="29680"/>
    <cellStyle name="Обычный 3 2 2 4 2 3 16" xfId="29681"/>
    <cellStyle name="Обычный 3 2 2 4 2 3 17" xfId="29682"/>
    <cellStyle name="Обычный 3 2 2 4 2 3 18" xfId="29683"/>
    <cellStyle name="Обычный 3 2 2 4 2 3 2" xfId="29684"/>
    <cellStyle name="Обычный 3 2 2 4 2 3 2 2" xfId="29685"/>
    <cellStyle name="Обычный 3 2 2 4 2 3 2 3" xfId="29686"/>
    <cellStyle name="Обычный 3 2 2 4 2 3 2 4" xfId="29687"/>
    <cellStyle name="Обычный 3 2 2 4 2 3 2 5" xfId="29688"/>
    <cellStyle name="Обычный 3 2 2 4 2 3 2 6" xfId="29689"/>
    <cellStyle name="Обычный 3 2 2 4 2 3 2 7" xfId="29690"/>
    <cellStyle name="Обычный 3 2 2 4 2 3 2 8" xfId="29691"/>
    <cellStyle name="Обычный 3 2 2 4 2 3 3" xfId="29692"/>
    <cellStyle name="Обычный 3 2 2 4 2 3 3 2" xfId="29693"/>
    <cellStyle name="Обычный 3 2 2 4 2 3 3 3" xfId="29694"/>
    <cellStyle name="Обычный 3 2 2 4 2 3 3 4" xfId="29695"/>
    <cellStyle name="Обычный 3 2 2 4 2 3 3 5" xfId="29696"/>
    <cellStyle name="Обычный 3 2 2 4 2 3 3 6" xfId="29697"/>
    <cellStyle name="Обычный 3 2 2 4 2 3 3 7" xfId="29698"/>
    <cellStyle name="Обычный 3 2 2 4 2 3 3 8" xfId="29699"/>
    <cellStyle name="Обычный 3 2 2 4 2 3 4" xfId="29700"/>
    <cellStyle name="Обычный 3 2 2 4 2 3 4 2" xfId="29701"/>
    <cellStyle name="Обычный 3 2 2 4 2 3 4 3" xfId="29702"/>
    <cellStyle name="Обычный 3 2 2 4 2 3 4 4" xfId="29703"/>
    <cellStyle name="Обычный 3 2 2 4 2 3 4 5" xfId="29704"/>
    <cellStyle name="Обычный 3 2 2 4 2 3 4 6" xfId="29705"/>
    <cellStyle name="Обычный 3 2 2 4 2 3 4 7" xfId="29706"/>
    <cellStyle name="Обычный 3 2 2 4 2 3 4 8" xfId="29707"/>
    <cellStyle name="Обычный 3 2 2 4 2 3 5" xfId="29708"/>
    <cellStyle name="Обычный 3 2 2 4 2 3 5 2" xfId="29709"/>
    <cellStyle name="Обычный 3 2 2 4 2 3 5 3" xfId="29710"/>
    <cellStyle name="Обычный 3 2 2 4 2 3 5 4" xfId="29711"/>
    <cellStyle name="Обычный 3 2 2 4 2 3 5 5" xfId="29712"/>
    <cellStyle name="Обычный 3 2 2 4 2 3 5 6" xfId="29713"/>
    <cellStyle name="Обычный 3 2 2 4 2 3 5 7" xfId="29714"/>
    <cellStyle name="Обычный 3 2 2 4 2 3 5 8" xfId="29715"/>
    <cellStyle name="Обычный 3 2 2 4 2 3 6" xfId="29716"/>
    <cellStyle name="Обычный 3 2 2 4 2 3 6 2" xfId="29717"/>
    <cellStyle name="Обычный 3 2 2 4 2 3 6 3" xfId="29718"/>
    <cellStyle name="Обычный 3 2 2 4 2 3 6 4" xfId="29719"/>
    <cellStyle name="Обычный 3 2 2 4 2 3 6 5" xfId="29720"/>
    <cellStyle name="Обычный 3 2 2 4 2 3 6 6" xfId="29721"/>
    <cellStyle name="Обычный 3 2 2 4 2 3 6 7" xfId="29722"/>
    <cellStyle name="Обычный 3 2 2 4 2 3 6 8" xfId="29723"/>
    <cellStyle name="Обычный 3 2 2 4 2 3 7" xfId="29724"/>
    <cellStyle name="Обычный 3 2 2 4 2 3 7 2" xfId="29725"/>
    <cellStyle name="Обычный 3 2 2 4 2 3 7 3" xfId="29726"/>
    <cellStyle name="Обычный 3 2 2 4 2 3 7 4" xfId="29727"/>
    <cellStyle name="Обычный 3 2 2 4 2 3 7 5" xfId="29728"/>
    <cellStyle name="Обычный 3 2 2 4 2 3 7 6" xfId="29729"/>
    <cellStyle name="Обычный 3 2 2 4 2 3 7 7" xfId="29730"/>
    <cellStyle name="Обычный 3 2 2 4 2 3 7 8" xfId="29731"/>
    <cellStyle name="Обычный 3 2 2 4 2 3 8" xfId="29732"/>
    <cellStyle name="Обычный 3 2 2 4 2 3 8 2" xfId="29733"/>
    <cellStyle name="Обычный 3 2 2 4 2 3 8 3" xfId="29734"/>
    <cellStyle name="Обычный 3 2 2 4 2 3 8 4" xfId="29735"/>
    <cellStyle name="Обычный 3 2 2 4 2 3 8 5" xfId="29736"/>
    <cellStyle name="Обычный 3 2 2 4 2 3 8 6" xfId="29737"/>
    <cellStyle name="Обычный 3 2 2 4 2 3 8 7" xfId="29738"/>
    <cellStyle name="Обычный 3 2 2 4 2 3 8 8" xfId="29739"/>
    <cellStyle name="Обычный 3 2 2 4 2 3 9" xfId="29740"/>
    <cellStyle name="Обычный 3 2 2 4 2 4" xfId="29741"/>
    <cellStyle name="Обычный 3 2 2 4 2 4 10" xfId="29742"/>
    <cellStyle name="Обычный 3 2 2 4 2 4 11" xfId="29743"/>
    <cellStyle name="Обычный 3 2 2 4 2 4 12" xfId="29744"/>
    <cellStyle name="Обычный 3 2 2 4 2 4 13" xfId="29745"/>
    <cellStyle name="Обычный 3 2 2 4 2 4 14" xfId="29746"/>
    <cellStyle name="Обычный 3 2 2 4 2 4 15" xfId="29747"/>
    <cellStyle name="Обычный 3 2 2 4 2 4 16" xfId="29748"/>
    <cellStyle name="Обычный 3 2 2 4 2 4 17" xfId="29749"/>
    <cellStyle name="Обычный 3 2 2 4 2 4 18" xfId="29750"/>
    <cellStyle name="Обычный 3 2 2 4 2 4 2" xfId="29751"/>
    <cellStyle name="Обычный 3 2 2 4 2 4 2 2" xfId="29752"/>
    <cellStyle name="Обычный 3 2 2 4 2 4 2 3" xfId="29753"/>
    <cellStyle name="Обычный 3 2 2 4 2 4 2 4" xfId="29754"/>
    <cellStyle name="Обычный 3 2 2 4 2 4 2 5" xfId="29755"/>
    <cellStyle name="Обычный 3 2 2 4 2 4 2 6" xfId="29756"/>
    <cellStyle name="Обычный 3 2 2 4 2 4 2 7" xfId="29757"/>
    <cellStyle name="Обычный 3 2 2 4 2 4 2 8" xfId="29758"/>
    <cellStyle name="Обычный 3 2 2 4 2 4 3" xfId="29759"/>
    <cellStyle name="Обычный 3 2 2 4 2 4 3 2" xfId="29760"/>
    <cellStyle name="Обычный 3 2 2 4 2 4 3 3" xfId="29761"/>
    <cellStyle name="Обычный 3 2 2 4 2 4 3 4" xfId="29762"/>
    <cellStyle name="Обычный 3 2 2 4 2 4 3 5" xfId="29763"/>
    <cellStyle name="Обычный 3 2 2 4 2 4 3 6" xfId="29764"/>
    <cellStyle name="Обычный 3 2 2 4 2 4 3 7" xfId="29765"/>
    <cellStyle name="Обычный 3 2 2 4 2 4 3 8" xfId="29766"/>
    <cellStyle name="Обычный 3 2 2 4 2 4 4" xfId="29767"/>
    <cellStyle name="Обычный 3 2 2 4 2 4 4 2" xfId="29768"/>
    <cellStyle name="Обычный 3 2 2 4 2 4 4 3" xfId="29769"/>
    <cellStyle name="Обычный 3 2 2 4 2 4 4 4" xfId="29770"/>
    <cellStyle name="Обычный 3 2 2 4 2 4 4 5" xfId="29771"/>
    <cellStyle name="Обычный 3 2 2 4 2 4 4 6" xfId="29772"/>
    <cellStyle name="Обычный 3 2 2 4 2 4 4 7" xfId="29773"/>
    <cellStyle name="Обычный 3 2 2 4 2 4 4 8" xfId="29774"/>
    <cellStyle name="Обычный 3 2 2 4 2 4 5" xfId="29775"/>
    <cellStyle name="Обычный 3 2 2 4 2 4 5 2" xfId="29776"/>
    <cellStyle name="Обычный 3 2 2 4 2 4 5 3" xfId="29777"/>
    <cellStyle name="Обычный 3 2 2 4 2 4 5 4" xfId="29778"/>
    <cellStyle name="Обычный 3 2 2 4 2 4 5 5" xfId="29779"/>
    <cellStyle name="Обычный 3 2 2 4 2 4 5 6" xfId="29780"/>
    <cellStyle name="Обычный 3 2 2 4 2 4 5 7" xfId="29781"/>
    <cellStyle name="Обычный 3 2 2 4 2 4 5 8" xfId="29782"/>
    <cellStyle name="Обычный 3 2 2 4 2 4 6" xfId="29783"/>
    <cellStyle name="Обычный 3 2 2 4 2 4 6 2" xfId="29784"/>
    <cellStyle name="Обычный 3 2 2 4 2 4 6 3" xfId="29785"/>
    <cellStyle name="Обычный 3 2 2 4 2 4 6 4" xfId="29786"/>
    <cellStyle name="Обычный 3 2 2 4 2 4 6 5" xfId="29787"/>
    <cellStyle name="Обычный 3 2 2 4 2 4 6 6" xfId="29788"/>
    <cellStyle name="Обычный 3 2 2 4 2 4 6 7" xfId="29789"/>
    <cellStyle name="Обычный 3 2 2 4 2 4 6 8" xfId="29790"/>
    <cellStyle name="Обычный 3 2 2 4 2 4 7" xfId="29791"/>
    <cellStyle name="Обычный 3 2 2 4 2 4 7 2" xfId="29792"/>
    <cellStyle name="Обычный 3 2 2 4 2 4 7 3" xfId="29793"/>
    <cellStyle name="Обычный 3 2 2 4 2 4 7 4" xfId="29794"/>
    <cellStyle name="Обычный 3 2 2 4 2 4 7 5" xfId="29795"/>
    <cellStyle name="Обычный 3 2 2 4 2 4 7 6" xfId="29796"/>
    <cellStyle name="Обычный 3 2 2 4 2 4 7 7" xfId="29797"/>
    <cellStyle name="Обычный 3 2 2 4 2 4 7 8" xfId="29798"/>
    <cellStyle name="Обычный 3 2 2 4 2 4 8" xfId="29799"/>
    <cellStyle name="Обычный 3 2 2 4 2 4 8 2" xfId="29800"/>
    <cellStyle name="Обычный 3 2 2 4 2 4 8 3" xfId="29801"/>
    <cellStyle name="Обычный 3 2 2 4 2 4 8 4" xfId="29802"/>
    <cellStyle name="Обычный 3 2 2 4 2 4 8 5" xfId="29803"/>
    <cellStyle name="Обычный 3 2 2 4 2 4 8 6" xfId="29804"/>
    <cellStyle name="Обычный 3 2 2 4 2 4 8 7" xfId="29805"/>
    <cellStyle name="Обычный 3 2 2 4 2 4 8 8" xfId="29806"/>
    <cellStyle name="Обычный 3 2 2 4 2 4 9" xfId="29807"/>
    <cellStyle name="Обычный 3 2 2 4 2 5" xfId="29808"/>
    <cellStyle name="Обычный 3 2 2 4 2 5 2" xfId="29809"/>
    <cellStyle name="Обычный 3 2 2 4 2 5 3" xfId="29810"/>
    <cellStyle name="Обычный 3 2 2 4 2 5 4" xfId="29811"/>
    <cellStyle name="Обычный 3 2 2 4 2 5 5" xfId="29812"/>
    <cellStyle name="Обычный 3 2 2 4 2 5 6" xfId="29813"/>
    <cellStyle name="Обычный 3 2 2 4 2 5 7" xfId="29814"/>
    <cellStyle name="Обычный 3 2 2 4 2 5 8" xfId="29815"/>
    <cellStyle name="Обычный 3 2 2 4 2 6" xfId="29816"/>
    <cellStyle name="Обычный 3 2 2 4 2 6 2" xfId="29817"/>
    <cellStyle name="Обычный 3 2 2 4 2 6 3" xfId="29818"/>
    <cellStyle name="Обычный 3 2 2 4 2 6 4" xfId="29819"/>
    <cellStyle name="Обычный 3 2 2 4 2 6 5" xfId="29820"/>
    <cellStyle name="Обычный 3 2 2 4 2 6 6" xfId="29821"/>
    <cellStyle name="Обычный 3 2 2 4 2 6 7" xfId="29822"/>
    <cellStyle name="Обычный 3 2 2 4 2 6 8" xfId="29823"/>
    <cellStyle name="Обычный 3 2 2 4 2 7" xfId="29824"/>
    <cellStyle name="Обычный 3 2 2 4 2 7 2" xfId="29825"/>
    <cellStyle name="Обычный 3 2 2 4 2 7 3" xfId="29826"/>
    <cellStyle name="Обычный 3 2 2 4 2 7 4" xfId="29827"/>
    <cellStyle name="Обычный 3 2 2 4 2 7 5" xfId="29828"/>
    <cellStyle name="Обычный 3 2 2 4 2 7 6" xfId="29829"/>
    <cellStyle name="Обычный 3 2 2 4 2 7 7" xfId="29830"/>
    <cellStyle name="Обычный 3 2 2 4 2 7 8" xfId="29831"/>
    <cellStyle name="Обычный 3 2 2 4 2 8" xfId="29832"/>
    <cellStyle name="Обычный 3 2 2 4 2 8 2" xfId="29833"/>
    <cellStyle name="Обычный 3 2 2 4 2 8 3" xfId="29834"/>
    <cellStyle name="Обычный 3 2 2 4 2 8 4" xfId="29835"/>
    <cellStyle name="Обычный 3 2 2 4 2 8 5" xfId="29836"/>
    <cellStyle name="Обычный 3 2 2 4 2 8 6" xfId="29837"/>
    <cellStyle name="Обычный 3 2 2 4 2 8 7" xfId="29838"/>
    <cellStyle name="Обычный 3 2 2 4 2 8 8" xfId="29839"/>
    <cellStyle name="Обычный 3 2 2 4 2 9" xfId="29840"/>
    <cellStyle name="Обычный 3 2 2 4 2 9 2" xfId="29841"/>
    <cellStyle name="Обычный 3 2 2 4 2 9 3" xfId="29842"/>
    <cellStyle name="Обычный 3 2 2 4 2 9 4" xfId="29843"/>
    <cellStyle name="Обычный 3 2 2 4 2 9 5" xfId="29844"/>
    <cellStyle name="Обычный 3 2 2 4 2 9 6" xfId="29845"/>
    <cellStyle name="Обычный 3 2 2 4 2 9 7" xfId="29846"/>
    <cellStyle name="Обычный 3 2 2 4 2 9 8" xfId="29847"/>
    <cellStyle name="Обычный 3 2 2 4 20" xfId="29848"/>
    <cellStyle name="Обычный 3 2 2 4 21" xfId="29849"/>
    <cellStyle name="Обычный 3 2 2 4 22" xfId="29850"/>
    <cellStyle name="Обычный 3 2 2 4 23" xfId="29851"/>
    <cellStyle name="Обычный 3 2 2 4 24" xfId="29852"/>
    <cellStyle name="Обычный 3 2 2 4 25" xfId="29853"/>
    <cellStyle name="Обычный 3 2 2 4 3" xfId="29854"/>
    <cellStyle name="Обычный 3 2 2 4 3 10" xfId="29855"/>
    <cellStyle name="Обычный 3 2 2 4 3 10 2" xfId="29856"/>
    <cellStyle name="Обычный 3 2 2 4 3 10 3" xfId="29857"/>
    <cellStyle name="Обычный 3 2 2 4 3 10 4" xfId="29858"/>
    <cellStyle name="Обычный 3 2 2 4 3 10 5" xfId="29859"/>
    <cellStyle name="Обычный 3 2 2 4 3 10 6" xfId="29860"/>
    <cellStyle name="Обычный 3 2 2 4 3 10 7" xfId="29861"/>
    <cellStyle name="Обычный 3 2 2 4 3 10 8" xfId="29862"/>
    <cellStyle name="Обычный 3 2 2 4 3 11" xfId="29863"/>
    <cellStyle name="Обычный 3 2 2 4 3 11 2" xfId="29864"/>
    <cellStyle name="Обычный 3 2 2 4 3 11 3" xfId="29865"/>
    <cellStyle name="Обычный 3 2 2 4 3 11 4" xfId="29866"/>
    <cellStyle name="Обычный 3 2 2 4 3 11 5" xfId="29867"/>
    <cellStyle name="Обычный 3 2 2 4 3 11 6" xfId="29868"/>
    <cellStyle name="Обычный 3 2 2 4 3 11 7" xfId="29869"/>
    <cellStyle name="Обычный 3 2 2 4 3 11 8" xfId="29870"/>
    <cellStyle name="Обычный 3 2 2 4 3 12" xfId="29871"/>
    <cellStyle name="Обычный 3 2 2 4 3 13" xfId="29872"/>
    <cellStyle name="Обычный 3 2 2 4 3 14" xfId="29873"/>
    <cellStyle name="Обычный 3 2 2 4 3 15" xfId="29874"/>
    <cellStyle name="Обычный 3 2 2 4 3 16" xfId="29875"/>
    <cellStyle name="Обычный 3 2 2 4 3 17" xfId="29876"/>
    <cellStyle name="Обычный 3 2 2 4 3 18" xfId="29877"/>
    <cellStyle name="Обычный 3 2 2 4 3 19" xfId="29878"/>
    <cellStyle name="Обычный 3 2 2 4 3 2" xfId="29879"/>
    <cellStyle name="Обычный 3 2 2 4 3 2 10" xfId="29880"/>
    <cellStyle name="Обычный 3 2 2 4 3 2 10 2" xfId="29881"/>
    <cellStyle name="Обычный 3 2 2 4 3 2 10 3" xfId="29882"/>
    <cellStyle name="Обычный 3 2 2 4 3 2 10 4" xfId="29883"/>
    <cellStyle name="Обычный 3 2 2 4 3 2 10 5" xfId="29884"/>
    <cellStyle name="Обычный 3 2 2 4 3 2 10 6" xfId="29885"/>
    <cellStyle name="Обычный 3 2 2 4 3 2 10 7" xfId="29886"/>
    <cellStyle name="Обычный 3 2 2 4 3 2 10 8" xfId="29887"/>
    <cellStyle name="Обычный 3 2 2 4 3 2 11" xfId="29888"/>
    <cellStyle name="Обычный 3 2 2 4 3 2 12" xfId="29889"/>
    <cellStyle name="Обычный 3 2 2 4 3 2 13" xfId="29890"/>
    <cellStyle name="Обычный 3 2 2 4 3 2 14" xfId="29891"/>
    <cellStyle name="Обычный 3 2 2 4 3 2 15" xfId="29892"/>
    <cellStyle name="Обычный 3 2 2 4 3 2 16" xfId="29893"/>
    <cellStyle name="Обычный 3 2 2 4 3 2 17" xfId="29894"/>
    <cellStyle name="Обычный 3 2 2 4 3 2 18" xfId="29895"/>
    <cellStyle name="Обычный 3 2 2 4 3 2 19" xfId="29896"/>
    <cellStyle name="Обычный 3 2 2 4 3 2 2" xfId="29897"/>
    <cellStyle name="Обычный 3 2 2 4 3 2 2 10" xfId="29898"/>
    <cellStyle name="Обычный 3 2 2 4 3 2 2 11" xfId="29899"/>
    <cellStyle name="Обычный 3 2 2 4 3 2 2 12" xfId="29900"/>
    <cellStyle name="Обычный 3 2 2 4 3 2 2 13" xfId="29901"/>
    <cellStyle name="Обычный 3 2 2 4 3 2 2 14" xfId="29902"/>
    <cellStyle name="Обычный 3 2 2 4 3 2 2 15" xfId="29903"/>
    <cellStyle name="Обычный 3 2 2 4 3 2 2 16" xfId="29904"/>
    <cellStyle name="Обычный 3 2 2 4 3 2 2 17" xfId="29905"/>
    <cellStyle name="Обычный 3 2 2 4 3 2 2 18" xfId="29906"/>
    <cellStyle name="Обычный 3 2 2 4 3 2 2 2" xfId="29907"/>
    <cellStyle name="Обычный 3 2 2 4 3 2 2 2 2" xfId="29908"/>
    <cellStyle name="Обычный 3 2 2 4 3 2 2 2 3" xfId="29909"/>
    <cellStyle name="Обычный 3 2 2 4 3 2 2 2 4" xfId="29910"/>
    <cellStyle name="Обычный 3 2 2 4 3 2 2 2 5" xfId="29911"/>
    <cellStyle name="Обычный 3 2 2 4 3 2 2 2 6" xfId="29912"/>
    <cellStyle name="Обычный 3 2 2 4 3 2 2 2 7" xfId="29913"/>
    <cellStyle name="Обычный 3 2 2 4 3 2 2 2 8" xfId="29914"/>
    <cellStyle name="Обычный 3 2 2 4 3 2 2 3" xfId="29915"/>
    <cellStyle name="Обычный 3 2 2 4 3 2 2 3 2" xfId="29916"/>
    <cellStyle name="Обычный 3 2 2 4 3 2 2 3 3" xfId="29917"/>
    <cellStyle name="Обычный 3 2 2 4 3 2 2 3 4" xfId="29918"/>
    <cellStyle name="Обычный 3 2 2 4 3 2 2 3 5" xfId="29919"/>
    <cellStyle name="Обычный 3 2 2 4 3 2 2 3 6" xfId="29920"/>
    <cellStyle name="Обычный 3 2 2 4 3 2 2 3 7" xfId="29921"/>
    <cellStyle name="Обычный 3 2 2 4 3 2 2 3 8" xfId="29922"/>
    <cellStyle name="Обычный 3 2 2 4 3 2 2 4" xfId="29923"/>
    <cellStyle name="Обычный 3 2 2 4 3 2 2 4 2" xfId="29924"/>
    <cellStyle name="Обычный 3 2 2 4 3 2 2 4 3" xfId="29925"/>
    <cellStyle name="Обычный 3 2 2 4 3 2 2 4 4" xfId="29926"/>
    <cellStyle name="Обычный 3 2 2 4 3 2 2 4 5" xfId="29927"/>
    <cellStyle name="Обычный 3 2 2 4 3 2 2 4 6" xfId="29928"/>
    <cellStyle name="Обычный 3 2 2 4 3 2 2 4 7" xfId="29929"/>
    <cellStyle name="Обычный 3 2 2 4 3 2 2 4 8" xfId="29930"/>
    <cellStyle name="Обычный 3 2 2 4 3 2 2 5" xfId="29931"/>
    <cellStyle name="Обычный 3 2 2 4 3 2 2 5 2" xfId="29932"/>
    <cellStyle name="Обычный 3 2 2 4 3 2 2 5 3" xfId="29933"/>
    <cellStyle name="Обычный 3 2 2 4 3 2 2 5 4" xfId="29934"/>
    <cellStyle name="Обычный 3 2 2 4 3 2 2 5 5" xfId="29935"/>
    <cellStyle name="Обычный 3 2 2 4 3 2 2 5 6" xfId="29936"/>
    <cellStyle name="Обычный 3 2 2 4 3 2 2 5 7" xfId="29937"/>
    <cellStyle name="Обычный 3 2 2 4 3 2 2 5 8" xfId="29938"/>
    <cellStyle name="Обычный 3 2 2 4 3 2 2 6" xfId="29939"/>
    <cellStyle name="Обычный 3 2 2 4 3 2 2 6 2" xfId="29940"/>
    <cellStyle name="Обычный 3 2 2 4 3 2 2 6 3" xfId="29941"/>
    <cellStyle name="Обычный 3 2 2 4 3 2 2 6 4" xfId="29942"/>
    <cellStyle name="Обычный 3 2 2 4 3 2 2 6 5" xfId="29943"/>
    <cellStyle name="Обычный 3 2 2 4 3 2 2 6 6" xfId="29944"/>
    <cellStyle name="Обычный 3 2 2 4 3 2 2 6 7" xfId="29945"/>
    <cellStyle name="Обычный 3 2 2 4 3 2 2 6 8" xfId="29946"/>
    <cellStyle name="Обычный 3 2 2 4 3 2 2 7" xfId="29947"/>
    <cellStyle name="Обычный 3 2 2 4 3 2 2 7 2" xfId="29948"/>
    <cellStyle name="Обычный 3 2 2 4 3 2 2 7 3" xfId="29949"/>
    <cellStyle name="Обычный 3 2 2 4 3 2 2 7 4" xfId="29950"/>
    <cellStyle name="Обычный 3 2 2 4 3 2 2 7 5" xfId="29951"/>
    <cellStyle name="Обычный 3 2 2 4 3 2 2 7 6" xfId="29952"/>
    <cellStyle name="Обычный 3 2 2 4 3 2 2 7 7" xfId="29953"/>
    <cellStyle name="Обычный 3 2 2 4 3 2 2 7 8" xfId="29954"/>
    <cellStyle name="Обычный 3 2 2 4 3 2 2 8" xfId="29955"/>
    <cellStyle name="Обычный 3 2 2 4 3 2 2 8 2" xfId="29956"/>
    <cellStyle name="Обычный 3 2 2 4 3 2 2 8 3" xfId="29957"/>
    <cellStyle name="Обычный 3 2 2 4 3 2 2 8 4" xfId="29958"/>
    <cellStyle name="Обычный 3 2 2 4 3 2 2 8 5" xfId="29959"/>
    <cellStyle name="Обычный 3 2 2 4 3 2 2 8 6" xfId="29960"/>
    <cellStyle name="Обычный 3 2 2 4 3 2 2 8 7" xfId="29961"/>
    <cellStyle name="Обычный 3 2 2 4 3 2 2 8 8" xfId="29962"/>
    <cellStyle name="Обычный 3 2 2 4 3 2 2 9" xfId="29963"/>
    <cellStyle name="Обычный 3 2 2 4 3 2 20" xfId="29964"/>
    <cellStyle name="Обычный 3 2 2 4 3 2 21" xfId="29965"/>
    <cellStyle name="Обычный 3 2 2 4 3 2 22" xfId="29966"/>
    <cellStyle name="Обычный 3 2 2 4 3 2 3" xfId="29967"/>
    <cellStyle name="Обычный 3 2 2 4 3 2 3 10" xfId="29968"/>
    <cellStyle name="Обычный 3 2 2 4 3 2 3 11" xfId="29969"/>
    <cellStyle name="Обычный 3 2 2 4 3 2 3 12" xfId="29970"/>
    <cellStyle name="Обычный 3 2 2 4 3 2 3 13" xfId="29971"/>
    <cellStyle name="Обычный 3 2 2 4 3 2 3 14" xfId="29972"/>
    <cellStyle name="Обычный 3 2 2 4 3 2 3 15" xfId="29973"/>
    <cellStyle name="Обычный 3 2 2 4 3 2 3 16" xfId="29974"/>
    <cellStyle name="Обычный 3 2 2 4 3 2 3 17" xfId="29975"/>
    <cellStyle name="Обычный 3 2 2 4 3 2 3 18" xfId="29976"/>
    <cellStyle name="Обычный 3 2 2 4 3 2 3 2" xfId="29977"/>
    <cellStyle name="Обычный 3 2 2 4 3 2 3 2 2" xfId="29978"/>
    <cellStyle name="Обычный 3 2 2 4 3 2 3 2 3" xfId="29979"/>
    <cellStyle name="Обычный 3 2 2 4 3 2 3 2 4" xfId="29980"/>
    <cellStyle name="Обычный 3 2 2 4 3 2 3 2 5" xfId="29981"/>
    <cellStyle name="Обычный 3 2 2 4 3 2 3 2 6" xfId="29982"/>
    <cellStyle name="Обычный 3 2 2 4 3 2 3 2 7" xfId="29983"/>
    <cellStyle name="Обычный 3 2 2 4 3 2 3 2 8" xfId="29984"/>
    <cellStyle name="Обычный 3 2 2 4 3 2 3 3" xfId="29985"/>
    <cellStyle name="Обычный 3 2 2 4 3 2 3 3 2" xfId="29986"/>
    <cellStyle name="Обычный 3 2 2 4 3 2 3 3 3" xfId="29987"/>
    <cellStyle name="Обычный 3 2 2 4 3 2 3 3 4" xfId="29988"/>
    <cellStyle name="Обычный 3 2 2 4 3 2 3 3 5" xfId="29989"/>
    <cellStyle name="Обычный 3 2 2 4 3 2 3 3 6" xfId="29990"/>
    <cellStyle name="Обычный 3 2 2 4 3 2 3 3 7" xfId="29991"/>
    <cellStyle name="Обычный 3 2 2 4 3 2 3 3 8" xfId="29992"/>
    <cellStyle name="Обычный 3 2 2 4 3 2 3 4" xfId="29993"/>
    <cellStyle name="Обычный 3 2 2 4 3 2 3 4 2" xfId="29994"/>
    <cellStyle name="Обычный 3 2 2 4 3 2 3 4 3" xfId="29995"/>
    <cellStyle name="Обычный 3 2 2 4 3 2 3 4 4" xfId="29996"/>
    <cellStyle name="Обычный 3 2 2 4 3 2 3 4 5" xfId="29997"/>
    <cellStyle name="Обычный 3 2 2 4 3 2 3 4 6" xfId="29998"/>
    <cellStyle name="Обычный 3 2 2 4 3 2 3 4 7" xfId="29999"/>
    <cellStyle name="Обычный 3 2 2 4 3 2 3 4 8" xfId="30000"/>
    <cellStyle name="Обычный 3 2 2 4 3 2 3 5" xfId="30001"/>
    <cellStyle name="Обычный 3 2 2 4 3 2 3 5 2" xfId="30002"/>
    <cellStyle name="Обычный 3 2 2 4 3 2 3 5 3" xfId="30003"/>
    <cellStyle name="Обычный 3 2 2 4 3 2 3 5 4" xfId="30004"/>
    <cellStyle name="Обычный 3 2 2 4 3 2 3 5 5" xfId="30005"/>
    <cellStyle name="Обычный 3 2 2 4 3 2 3 5 6" xfId="30006"/>
    <cellStyle name="Обычный 3 2 2 4 3 2 3 5 7" xfId="30007"/>
    <cellStyle name="Обычный 3 2 2 4 3 2 3 5 8" xfId="30008"/>
    <cellStyle name="Обычный 3 2 2 4 3 2 3 6" xfId="30009"/>
    <cellStyle name="Обычный 3 2 2 4 3 2 3 6 2" xfId="30010"/>
    <cellStyle name="Обычный 3 2 2 4 3 2 3 6 3" xfId="30011"/>
    <cellStyle name="Обычный 3 2 2 4 3 2 3 6 4" xfId="30012"/>
    <cellStyle name="Обычный 3 2 2 4 3 2 3 6 5" xfId="30013"/>
    <cellStyle name="Обычный 3 2 2 4 3 2 3 6 6" xfId="30014"/>
    <cellStyle name="Обычный 3 2 2 4 3 2 3 6 7" xfId="30015"/>
    <cellStyle name="Обычный 3 2 2 4 3 2 3 6 8" xfId="30016"/>
    <cellStyle name="Обычный 3 2 2 4 3 2 3 7" xfId="30017"/>
    <cellStyle name="Обычный 3 2 2 4 3 2 3 7 2" xfId="30018"/>
    <cellStyle name="Обычный 3 2 2 4 3 2 3 7 3" xfId="30019"/>
    <cellStyle name="Обычный 3 2 2 4 3 2 3 7 4" xfId="30020"/>
    <cellStyle name="Обычный 3 2 2 4 3 2 3 7 5" xfId="30021"/>
    <cellStyle name="Обычный 3 2 2 4 3 2 3 7 6" xfId="30022"/>
    <cellStyle name="Обычный 3 2 2 4 3 2 3 7 7" xfId="30023"/>
    <cellStyle name="Обычный 3 2 2 4 3 2 3 7 8" xfId="30024"/>
    <cellStyle name="Обычный 3 2 2 4 3 2 3 8" xfId="30025"/>
    <cellStyle name="Обычный 3 2 2 4 3 2 3 8 2" xfId="30026"/>
    <cellStyle name="Обычный 3 2 2 4 3 2 3 8 3" xfId="30027"/>
    <cellStyle name="Обычный 3 2 2 4 3 2 3 8 4" xfId="30028"/>
    <cellStyle name="Обычный 3 2 2 4 3 2 3 8 5" xfId="30029"/>
    <cellStyle name="Обычный 3 2 2 4 3 2 3 8 6" xfId="30030"/>
    <cellStyle name="Обычный 3 2 2 4 3 2 3 8 7" xfId="30031"/>
    <cellStyle name="Обычный 3 2 2 4 3 2 3 8 8" xfId="30032"/>
    <cellStyle name="Обычный 3 2 2 4 3 2 3 9" xfId="30033"/>
    <cellStyle name="Обычный 3 2 2 4 3 2 4" xfId="30034"/>
    <cellStyle name="Обычный 3 2 2 4 3 2 4 2" xfId="30035"/>
    <cellStyle name="Обычный 3 2 2 4 3 2 4 3" xfId="30036"/>
    <cellStyle name="Обычный 3 2 2 4 3 2 4 4" xfId="30037"/>
    <cellStyle name="Обычный 3 2 2 4 3 2 4 5" xfId="30038"/>
    <cellStyle name="Обычный 3 2 2 4 3 2 4 6" xfId="30039"/>
    <cellStyle name="Обычный 3 2 2 4 3 2 4 7" xfId="30040"/>
    <cellStyle name="Обычный 3 2 2 4 3 2 4 8" xfId="30041"/>
    <cellStyle name="Обычный 3 2 2 4 3 2 5" xfId="30042"/>
    <cellStyle name="Обычный 3 2 2 4 3 2 5 2" xfId="30043"/>
    <cellStyle name="Обычный 3 2 2 4 3 2 5 3" xfId="30044"/>
    <cellStyle name="Обычный 3 2 2 4 3 2 5 4" xfId="30045"/>
    <cellStyle name="Обычный 3 2 2 4 3 2 5 5" xfId="30046"/>
    <cellStyle name="Обычный 3 2 2 4 3 2 5 6" xfId="30047"/>
    <cellStyle name="Обычный 3 2 2 4 3 2 5 7" xfId="30048"/>
    <cellStyle name="Обычный 3 2 2 4 3 2 5 8" xfId="30049"/>
    <cellStyle name="Обычный 3 2 2 4 3 2 6" xfId="30050"/>
    <cellStyle name="Обычный 3 2 2 4 3 2 6 2" xfId="30051"/>
    <cellStyle name="Обычный 3 2 2 4 3 2 6 3" xfId="30052"/>
    <cellStyle name="Обычный 3 2 2 4 3 2 6 4" xfId="30053"/>
    <cellStyle name="Обычный 3 2 2 4 3 2 6 5" xfId="30054"/>
    <cellStyle name="Обычный 3 2 2 4 3 2 6 6" xfId="30055"/>
    <cellStyle name="Обычный 3 2 2 4 3 2 6 7" xfId="30056"/>
    <cellStyle name="Обычный 3 2 2 4 3 2 6 8" xfId="30057"/>
    <cellStyle name="Обычный 3 2 2 4 3 2 7" xfId="30058"/>
    <cellStyle name="Обычный 3 2 2 4 3 2 7 2" xfId="30059"/>
    <cellStyle name="Обычный 3 2 2 4 3 2 7 3" xfId="30060"/>
    <cellStyle name="Обычный 3 2 2 4 3 2 7 4" xfId="30061"/>
    <cellStyle name="Обычный 3 2 2 4 3 2 7 5" xfId="30062"/>
    <cellStyle name="Обычный 3 2 2 4 3 2 7 6" xfId="30063"/>
    <cellStyle name="Обычный 3 2 2 4 3 2 7 7" xfId="30064"/>
    <cellStyle name="Обычный 3 2 2 4 3 2 7 8" xfId="30065"/>
    <cellStyle name="Обычный 3 2 2 4 3 2 8" xfId="30066"/>
    <cellStyle name="Обычный 3 2 2 4 3 2 8 2" xfId="30067"/>
    <cellStyle name="Обычный 3 2 2 4 3 2 8 3" xfId="30068"/>
    <cellStyle name="Обычный 3 2 2 4 3 2 8 4" xfId="30069"/>
    <cellStyle name="Обычный 3 2 2 4 3 2 8 5" xfId="30070"/>
    <cellStyle name="Обычный 3 2 2 4 3 2 8 6" xfId="30071"/>
    <cellStyle name="Обычный 3 2 2 4 3 2 8 7" xfId="30072"/>
    <cellStyle name="Обычный 3 2 2 4 3 2 8 8" xfId="30073"/>
    <cellStyle name="Обычный 3 2 2 4 3 2 9" xfId="30074"/>
    <cellStyle name="Обычный 3 2 2 4 3 2 9 2" xfId="30075"/>
    <cellStyle name="Обычный 3 2 2 4 3 2 9 3" xfId="30076"/>
    <cellStyle name="Обычный 3 2 2 4 3 2 9 4" xfId="30077"/>
    <cellStyle name="Обычный 3 2 2 4 3 2 9 5" xfId="30078"/>
    <cellStyle name="Обычный 3 2 2 4 3 2 9 6" xfId="30079"/>
    <cellStyle name="Обычный 3 2 2 4 3 2 9 7" xfId="30080"/>
    <cellStyle name="Обычный 3 2 2 4 3 2 9 8" xfId="30081"/>
    <cellStyle name="Обычный 3 2 2 4 3 20" xfId="30082"/>
    <cellStyle name="Обычный 3 2 2 4 3 21" xfId="30083"/>
    <cellStyle name="Обычный 3 2 2 4 3 22" xfId="30084"/>
    <cellStyle name="Обычный 3 2 2 4 3 23" xfId="30085"/>
    <cellStyle name="Обычный 3 2 2 4 3 3" xfId="30086"/>
    <cellStyle name="Обычный 3 2 2 4 3 3 10" xfId="30087"/>
    <cellStyle name="Обычный 3 2 2 4 3 3 11" xfId="30088"/>
    <cellStyle name="Обычный 3 2 2 4 3 3 12" xfId="30089"/>
    <cellStyle name="Обычный 3 2 2 4 3 3 13" xfId="30090"/>
    <cellStyle name="Обычный 3 2 2 4 3 3 14" xfId="30091"/>
    <cellStyle name="Обычный 3 2 2 4 3 3 15" xfId="30092"/>
    <cellStyle name="Обычный 3 2 2 4 3 3 16" xfId="30093"/>
    <cellStyle name="Обычный 3 2 2 4 3 3 17" xfId="30094"/>
    <cellStyle name="Обычный 3 2 2 4 3 3 18" xfId="30095"/>
    <cellStyle name="Обычный 3 2 2 4 3 3 2" xfId="30096"/>
    <cellStyle name="Обычный 3 2 2 4 3 3 2 2" xfId="30097"/>
    <cellStyle name="Обычный 3 2 2 4 3 3 2 3" xfId="30098"/>
    <cellStyle name="Обычный 3 2 2 4 3 3 2 4" xfId="30099"/>
    <cellStyle name="Обычный 3 2 2 4 3 3 2 5" xfId="30100"/>
    <cellStyle name="Обычный 3 2 2 4 3 3 2 6" xfId="30101"/>
    <cellStyle name="Обычный 3 2 2 4 3 3 2 7" xfId="30102"/>
    <cellStyle name="Обычный 3 2 2 4 3 3 2 8" xfId="30103"/>
    <cellStyle name="Обычный 3 2 2 4 3 3 3" xfId="30104"/>
    <cellStyle name="Обычный 3 2 2 4 3 3 3 2" xfId="30105"/>
    <cellStyle name="Обычный 3 2 2 4 3 3 3 3" xfId="30106"/>
    <cellStyle name="Обычный 3 2 2 4 3 3 3 4" xfId="30107"/>
    <cellStyle name="Обычный 3 2 2 4 3 3 3 5" xfId="30108"/>
    <cellStyle name="Обычный 3 2 2 4 3 3 3 6" xfId="30109"/>
    <cellStyle name="Обычный 3 2 2 4 3 3 3 7" xfId="30110"/>
    <cellStyle name="Обычный 3 2 2 4 3 3 3 8" xfId="30111"/>
    <cellStyle name="Обычный 3 2 2 4 3 3 4" xfId="30112"/>
    <cellStyle name="Обычный 3 2 2 4 3 3 4 2" xfId="30113"/>
    <cellStyle name="Обычный 3 2 2 4 3 3 4 3" xfId="30114"/>
    <cellStyle name="Обычный 3 2 2 4 3 3 4 4" xfId="30115"/>
    <cellStyle name="Обычный 3 2 2 4 3 3 4 5" xfId="30116"/>
    <cellStyle name="Обычный 3 2 2 4 3 3 4 6" xfId="30117"/>
    <cellStyle name="Обычный 3 2 2 4 3 3 4 7" xfId="30118"/>
    <cellStyle name="Обычный 3 2 2 4 3 3 4 8" xfId="30119"/>
    <cellStyle name="Обычный 3 2 2 4 3 3 5" xfId="30120"/>
    <cellStyle name="Обычный 3 2 2 4 3 3 5 2" xfId="30121"/>
    <cellStyle name="Обычный 3 2 2 4 3 3 5 3" xfId="30122"/>
    <cellStyle name="Обычный 3 2 2 4 3 3 5 4" xfId="30123"/>
    <cellStyle name="Обычный 3 2 2 4 3 3 5 5" xfId="30124"/>
    <cellStyle name="Обычный 3 2 2 4 3 3 5 6" xfId="30125"/>
    <cellStyle name="Обычный 3 2 2 4 3 3 5 7" xfId="30126"/>
    <cellStyle name="Обычный 3 2 2 4 3 3 5 8" xfId="30127"/>
    <cellStyle name="Обычный 3 2 2 4 3 3 6" xfId="30128"/>
    <cellStyle name="Обычный 3 2 2 4 3 3 6 2" xfId="30129"/>
    <cellStyle name="Обычный 3 2 2 4 3 3 6 3" xfId="30130"/>
    <cellStyle name="Обычный 3 2 2 4 3 3 6 4" xfId="30131"/>
    <cellStyle name="Обычный 3 2 2 4 3 3 6 5" xfId="30132"/>
    <cellStyle name="Обычный 3 2 2 4 3 3 6 6" xfId="30133"/>
    <cellStyle name="Обычный 3 2 2 4 3 3 6 7" xfId="30134"/>
    <cellStyle name="Обычный 3 2 2 4 3 3 6 8" xfId="30135"/>
    <cellStyle name="Обычный 3 2 2 4 3 3 7" xfId="30136"/>
    <cellStyle name="Обычный 3 2 2 4 3 3 7 2" xfId="30137"/>
    <cellStyle name="Обычный 3 2 2 4 3 3 7 3" xfId="30138"/>
    <cellStyle name="Обычный 3 2 2 4 3 3 7 4" xfId="30139"/>
    <cellStyle name="Обычный 3 2 2 4 3 3 7 5" xfId="30140"/>
    <cellStyle name="Обычный 3 2 2 4 3 3 7 6" xfId="30141"/>
    <cellStyle name="Обычный 3 2 2 4 3 3 7 7" xfId="30142"/>
    <cellStyle name="Обычный 3 2 2 4 3 3 7 8" xfId="30143"/>
    <cellStyle name="Обычный 3 2 2 4 3 3 8" xfId="30144"/>
    <cellStyle name="Обычный 3 2 2 4 3 3 8 2" xfId="30145"/>
    <cellStyle name="Обычный 3 2 2 4 3 3 8 3" xfId="30146"/>
    <cellStyle name="Обычный 3 2 2 4 3 3 8 4" xfId="30147"/>
    <cellStyle name="Обычный 3 2 2 4 3 3 8 5" xfId="30148"/>
    <cellStyle name="Обычный 3 2 2 4 3 3 8 6" xfId="30149"/>
    <cellStyle name="Обычный 3 2 2 4 3 3 8 7" xfId="30150"/>
    <cellStyle name="Обычный 3 2 2 4 3 3 8 8" xfId="30151"/>
    <cellStyle name="Обычный 3 2 2 4 3 3 9" xfId="30152"/>
    <cellStyle name="Обычный 3 2 2 4 3 4" xfId="30153"/>
    <cellStyle name="Обычный 3 2 2 4 3 4 10" xfId="30154"/>
    <cellStyle name="Обычный 3 2 2 4 3 4 11" xfId="30155"/>
    <cellStyle name="Обычный 3 2 2 4 3 4 12" xfId="30156"/>
    <cellStyle name="Обычный 3 2 2 4 3 4 13" xfId="30157"/>
    <cellStyle name="Обычный 3 2 2 4 3 4 14" xfId="30158"/>
    <cellStyle name="Обычный 3 2 2 4 3 4 15" xfId="30159"/>
    <cellStyle name="Обычный 3 2 2 4 3 4 16" xfId="30160"/>
    <cellStyle name="Обычный 3 2 2 4 3 4 17" xfId="30161"/>
    <cellStyle name="Обычный 3 2 2 4 3 4 18" xfId="30162"/>
    <cellStyle name="Обычный 3 2 2 4 3 4 2" xfId="30163"/>
    <cellStyle name="Обычный 3 2 2 4 3 4 2 2" xfId="30164"/>
    <cellStyle name="Обычный 3 2 2 4 3 4 2 3" xfId="30165"/>
    <cellStyle name="Обычный 3 2 2 4 3 4 2 4" xfId="30166"/>
    <cellStyle name="Обычный 3 2 2 4 3 4 2 5" xfId="30167"/>
    <cellStyle name="Обычный 3 2 2 4 3 4 2 6" xfId="30168"/>
    <cellStyle name="Обычный 3 2 2 4 3 4 2 7" xfId="30169"/>
    <cellStyle name="Обычный 3 2 2 4 3 4 2 8" xfId="30170"/>
    <cellStyle name="Обычный 3 2 2 4 3 4 3" xfId="30171"/>
    <cellStyle name="Обычный 3 2 2 4 3 4 3 2" xfId="30172"/>
    <cellStyle name="Обычный 3 2 2 4 3 4 3 3" xfId="30173"/>
    <cellStyle name="Обычный 3 2 2 4 3 4 3 4" xfId="30174"/>
    <cellStyle name="Обычный 3 2 2 4 3 4 3 5" xfId="30175"/>
    <cellStyle name="Обычный 3 2 2 4 3 4 3 6" xfId="30176"/>
    <cellStyle name="Обычный 3 2 2 4 3 4 3 7" xfId="30177"/>
    <cellStyle name="Обычный 3 2 2 4 3 4 3 8" xfId="30178"/>
    <cellStyle name="Обычный 3 2 2 4 3 4 4" xfId="30179"/>
    <cellStyle name="Обычный 3 2 2 4 3 4 4 2" xfId="30180"/>
    <cellStyle name="Обычный 3 2 2 4 3 4 4 3" xfId="30181"/>
    <cellStyle name="Обычный 3 2 2 4 3 4 4 4" xfId="30182"/>
    <cellStyle name="Обычный 3 2 2 4 3 4 4 5" xfId="30183"/>
    <cellStyle name="Обычный 3 2 2 4 3 4 4 6" xfId="30184"/>
    <cellStyle name="Обычный 3 2 2 4 3 4 4 7" xfId="30185"/>
    <cellStyle name="Обычный 3 2 2 4 3 4 4 8" xfId="30186"/>
    <cellStyle name="Обычный 3 2 2 4 3 4 5" xfId="30187"/>
    <cellStyle name="Обычный 3 2 2 4 3 4 5 2" xfId="30188"/>
    <cellStyle name="Обычный 3 2 2 4 3 4 5 3" xfId="30189"/>
    <cellStyle name="Обычный 3 2 2 4 3 4 5 4" xfId="30190"/>
    <cellStyle name="Обычный 3 2 2 4 3 4 5 5" xfId="30191"/>
    <cellStyle name="Обычный 3 2 2 4 3 4 5 6" xfId="30192"/>
    <cellStyle name="Обычный 3 2 2 4 3 4 5 7" xfId="30193"/>
    <cellStyle name="Обычный 3 2 2 4 3 4 5 8" xfId="30194"/>
    <cellStyle name="Обычный 3 2 2 4 3 4 6" xfId="30195"/>
    <cellStyle name="Обычный 3 2 2 4 3 4 6 2" xfId="30196"/>
    <cellStyle name="Обычный 3 2 2 4 3 4 6 3" xfId="30197"/>
    <cellStyle name="Обычный 3 2 2 4 3 4 6 4" xfId="30198"/>
    <cellStyle name="Обычный 3 2 2 4 3 4 6 5" xfId="30199"/>
    <cellStyle name="Обычный 3 2 2 4 3 4 6 6" xfId="30200"/>
    <cellStyle name="Обычный 3 2 2 4 3 4 6 7" xfId="30201"/>
    <cellStyle name="Обычный 3 2 2 4 3 4 6 8" xfId="30202"/>
    <cellStyle name="Обычный 3 2 2 4 3 4 7" xfId="30203"/>
    <cellStyle name="Обычный 3 2 2 4 3 4 7 2" xfId="30204"/>
    <cellStyle name="Обычный 3 2 2 4 3 4 7 3" xfId="30205"/>
    <cellStyle name="Обычный 3 2 2 4 3 4 7 4" xfId="30206"/>
    <cellStyle name="Обычный 3 2 2 4 3 4 7 5" xfId="30207"/>
    <cellStyle name="Обычный 3 2 2 4 3 4 7 6" xfId="30208"/>
    <cellStyle name="Обычный 3 2 2 4 3 4 7 7" xfId="30209"/>
    <cellStyle name="Обычный 3 2 2 4 3 4 7 8" xfId="30210"/>
    <cellStyle name="Обычный 3 2 2 4 3 4 8" xfId="30211"/>
    <cellStyle name="Обычный 3 2 2 4 3 4 8 2" xfId="30212"/>
    <cellStyle name="Обычный 3 2 2 4 3 4 8 3" xfId="30213"/>
    <cellStyle name="Обычный 3 2 2 4 3 4 8 4" xfId="30214"/>
    <cellStyle name="Обычный 3 2 2 4 3 4 8 5" xfId="30215"/>
    <cellStyle name="Обычный 3 2 2 4 3 4 8 6" xfId="30216"/>
    <cellStyle name="Обычный 3 2 2 4 3 4 8 7" xfId="30217"/>
    <cellStyle name="Обычный 3 2 2 4 3 4 8 8" xfId="30218"/>
    <cellStyle name="Обычный 3 2 2 4 3 4 9" xfId="30219"/>
    <cellStyle name="Обычный 3 2 2 4 3 5" xfId="30220"/>
    <cellStyle name="Обычный 3 2 2 4 3 5 2" xfId="30221"/>
    <cellStyle name="Обычный 3 2 2 4 3 5 3" xfId="30222"/>
    <cellStyle name="Обычный 3 2 2 4 3 5 4" xfId="30223"/>
    <cellStyle name="Обычный 3 2 2 4 3 5 5" xfId="30224"/>
    <cellStyle name="Обычный 3 2 2 4 3 5 6" xfId="30225"/>
    <cellStyle name="Обычный 3 2 2 4 3 5 7" xfId="30226"/>
    <cellStyle name="Обычный 3 2 2 4 3 5 8" xfId="30227"/>
    <cellStyle name="Обычный 3 2 2 4 3 6" xfId="30228"/>
    <cellStyle name="Обычный 3 2 2 4 3 6 2" xfId="30229"/>
    <cellStyle name="Обычный 3 2 2 4 3 6 3" xfId="30230"/>
    <cellStyle name="Обычный 3 2 2 4 3 6 4" xfId="30231"/>
    <cellStyle name="Обычный 3 2 2 4 3 6 5" xfId="30232"/>
    <cellStyle name="Обычный 3 2 2 4 3 6 6" xfId="30233"/>
    <cellStyle name="Обычный 3 2 2 4 3 6 7" xfId="30234"/>
    <cellStyle name="Обычный 3 2 2 4 3 6 8" xfId="30235"/>
    <cellStyle name="Обычный 3 2 2 4 3 7" xfId="30236"/>
    <cellStyle name="Обычный 3 2 2 4 3 7 2" xfId="30237"/>
    <cellStyle name="Обычный 3 2 2 4 3 7 3" xfId="30238"/>
    <cellStyle name="Обычный 3 2 2 4 3 7 4" xfId="30239"/>
    <cellStyle name="Обычный 3 2 2 4 3 7 5" xfId="30240"/>
    <cellStyle name="Обычный 3 2 2 4 3 7 6" xfId="30241"/>
    <cellStyle name="Обычный 3 2 2 4 3 7 7" xfId="30242"/>
    <cellStyle name="Обычный 3 2 2 4 3 7 8" xfId="30243"/>
    <cellStyle name="Обычный 3 2 2 4 3 8" xfId="30244"/>
    <cellStyle name="Обычный 3 2 2 4 3 8 2" xfId="30245"/>
    <cellStyle name="Обычный 3 2 2 4 3 8 3" xfId="30246"/>
    <cellStyle name="Обычный 3 2 2 4 3 8 4" xfId="30247"/>
    <cellStyle name="Обычный 3 2 2 4 3 8 5" xfId="30248"/>
    <cellStyle name="Обычный 3 2 2 4 3 8 6" xfId="30249"/>
    <cellStyle name="Обычный 3 2 2 4 3 8 7" xfId="30250"/>
    <cellStyle name="Обычный 3 2 2 4 3 8 8" xfId="30251"/>
    <cellStyle name="Обычный 3 2 2 4 3 9" xfId="30252"/>
    <cellStyle name="Обычный 3 2 2 4 3 9 2" xfId="30253"/>
    <cellStyle name="Обычный 3 2 2 4 3 9 3" xfId="30254"/>
    <cellStyle name="Обычный 3 2 2 4 3 9 4" xfId="30255"/>
    <cellStyle name="Обычный 3 2 2 4 3 9 5" xfId="30256"/>
    <cellStyle name="Обычный 3 2 2 4 3 9 6" xfId="30257"/>
    <cellStyle name="Обычный 3 2 2 4 3 9 7" xfId="30258"/>
    <cellStyle name="Обычный 3 2 2 4 3 9 8" xfId="30259"/>
    <cellStyle name="Обычный 3 2 2 4 4" xfId="30260"/>
    <cellStyle name="Обычный 3 2 2 4 4 10" xfId="30261"/>
    <cellStyle name="Обычный 3 2 2 4 4 10 2" xfId="30262"/>
    <cellStyle name="Обычный 3 2 2 4 4 10 3" xfId="30263"/>
    <cellStyle name="Обычный 3 2 2 4 4 10 4" xfId="30264"/>
    <cellStyle name="Обычный 3 2 2 4 4 10 5" xfId="30265"/>
    <cellStyle name="Обычный 3 2 2 4 4 10 6" xfId="30266"/>
    <cellStyle name="Обычный 3 2 2 4 4 10 7" xfId="30267"/>
    <cellStyle name="Обычный 3 2 2 4 4 10 8" xfId="30268"/>
    <cellStyle name="Обычный 3 2 2 4 4 11" xfId="30269"/>
    <cellStyle name="Обычный 3 2 2 4 4 12" xfId="30270"/>
    <cellStyle name="Обычный 3 2 2 4 4 13" xfId="30271"/>
    <cellStyle name="Обычный 3 2 2 4 4 14" xfId="30272"/>
    <cellStyle name="Обычный 3 2 2 4 4 15" xfId="30273"/>
    <cellStyle name="Обычный 3 2 2 4 4 16" xfId="30274"/>
    <cellStyle name="Обычный 3 2 2 4 4 17" xfId="30275"/>
    <cellStyle name="Обычный 3 2 2 4 4 18" xfId="30276"/>
    <cellStyle name="Обычный 3 2 2 4 4 19" xfId="30277"/>
    <cellStyle name="Обычный 3 2 2 4 4 2" xfId="30278"/>
    <cellStyle name="Обычный 3 2 2 4 4 2 10" xfId="30279"/>
    <cellStyle name="Обычный 3 2 2 4 4 2 11" xfId="30280"/>
    <cellStyle name="Обычный 3 2 2 4 4 2 12" xfId="30281"/>
    <cellStyle name="Обычный 3 2 2 4 4 2 13" xfId="30282"/>
    <cellStyle name="Обычный 3 2 2 4 4 2 14" xfId="30283"/>
    <cellStyle name="Обычный 3 2 2 4 4 2 15" xfId="30284"/>
    <cellStyle name="Обычный 3 2 2 4 4 2 16" xfId="30285"/>
    <cellStyle name="Обычный 3 2 2 4 4 2 17" xfId="30286"/>
    <cellStyle name="Обычный 3 2 2 4 4 2 18" xfId="30287"/>
    <cellStyle name="Обычный 3 2 2 4 4 2 2" xfId="30288"/>
    <cellStyle name="Обычный 3 2 2 4 4 2 2 2" xfId="30289"/>
    <cellStyle name="Обычный 3 2 2 4 4 2 2 3" xfId="30290"/>
    <cellStyle name="Обычный 3 2 2 4 4 2 2 4" xfId="30291"/>
    <cellStyle name="Обычный 3 2 2 4 4 2 2 5" xfId="30292"/>
    <cellStyle name="Обычный 3 2 2 4 4 2 2 6" xfId="30293"/>
    <cellStyle name="Обычный 3 2 2 4 4 2 2 7" xfId="30294"/>
    <cellStyle name="Обычный 3 2 2 4 4 2 2 8" xfId="30295"/>
    <cellStyle name="Обычный 3 2 2 4 4 2 3" xfId="30296"/>
    <cellStyle name="Обычный 3 2 2 4 4 2 3 2" xfId="30297"/>
    <cellStyle name="Обычный 3 2 2 4 4 2 3 3" xfId="30298"/>
    <cellStyle name="Обычный 3 2 2 4 4 2 3 4" xfId="30299"/>
    <cellStyle name="Обычный 3 2 2 4 4 2 3 5" xfId="30300"/>
    <cellStyle name="Обычный 3 2 2 4 4 2 3 6" xfId="30301"/>
    <cellStyle name="Обычный 3 2 2 4 4 2 3 7" xfId="30302"/>
    <cellStyle name="Обычный 3 2 2 4 4 2 3 8" xfId="30303"/>
    <cellStyle name="Обычный 3 2 2 4 4 2 4" xfId="30304"/>
    <cellStyle name="Обычный 3 2 2 4 4 2 4 2" xfId="30305"/>
    <cellStyle name="Обычный 3 2 2 4 4 2 4 3" xfId="30306"/>
    <cellStyle name="Обычный 3 2 2 4 4 2 4 4" xfId="30307"/>
    <cellStyle name="Обычный 3 2 2 4 4 2 4 5" xfId="30308"/>
    <cellStyle name="Обычный 3 2 2 4 4 2 4 6" xfId="30309"/>
    <cellStyle name="Обычный 3 2 2 4 4 2 4 7" xfId="30310"/>
    <cellStyle name="Обычный 3 2 2 4 4 2 4 8" xfId="30311"/>
    <cellStyle name="Обычный 3 2 2 4 4 2 5" xfId="30312"/>
    <cellStyle name="Обычный 3 2 2 4 4 2 5 2" xfId="30313"/>
    <cellStyle name="Обычный 3 2 2 4 4 2 5 3" xfId="30314"/>
    <cellStyle name="Обычный 3 2 2 4 4 2 5 4" xfId="30315"/>
    <cellStyle name="Обычный 3 2 2 4 4 2 5 5" xfId="30316"/>
    <cellStyle name="Обычный 3 2 2 4 4 2 5 6" xfId="30317"/>
    <cellStyle name="Обычный 3 2 2 4 4 2 5 7" xfId="30318"/>
    <cellStyle name="Обычный 3 2 2 4 4 2 5 8" xfId="30319"/>
    <cellStyle name="Обычный 3 2 2 4 4 2 6" xfId="30320"/>
    <cellStyle name="Обычный 3 2 2 4 4 2 6 2" xfId="30321"/>
    <cellStyle name="Обычный 3 2 2 4 4 2 6 3" xfId="30322"/>
    <cellStyle name="Обычный 3 2 2 4 4 2 6 4" xfId="30323"/>
    <cellStyle name="Обычный 3 2 2 4 4 2 6 5" xfId="30324"/>
    <cellStyle name="Обычный 3 2 2 4 4 2 6 6" xfId="30325"/>
    <cellStyle name="Обычный 3 2 2 4 4 2 6 7" xfId="30326"/>
    <cellStyle name="Обычный 3 2 2 4 4 2 6 8" xfId="30327"/>
    <cellStyle name="Обычный 3 2 2 4 4 2 7" xfId="30328"/>
    <cellStyle name="Обычный 3 2 2 4 4 2 7 2" xfId="30329"/>
    <cellStyle name="Обычный 3 2 2 4 4 2 7 3" xfId="30330"/>
    <cellStyle name="Обычный 3 2 2 4 4 2 7 4" xfId="30331"/>
    <cellStyle name="Обычный 3 2 2 4 4 2 7 5" xfId="30332"/>
    <cellStyle name="Обычный 3 2 2 4 4 2 7 6" xfId="30333"/>
    <cellStyle name="Обычный 3 2 2 4 4 2 7 7" xfId="30334"/>
    <cellStyle name="Обычный 3 2 2 4 4 2 7 8" xfId="30335"/>
    <cellStyle name="Обычный 3 2 2 4 4 2 8" xfId="30336"/>
    <cellStyle name="Обычный 3 2 2 4 4 2 8 2" xfId="30337"/>
    <cellStyle name="Обычный 3 2 2 4 4 2 8 3" xfId="30338"/>
    <cellStyle name="Обычный 3 2 2 4 4 2 8 4" xfId="30339"/>
    <cellStyle name="Обычный 3 2 2 4 4 2 8 5" xfId="30340"/>
    <cellStyle name="Обычный 3 2 2 4 4 2 8 6" xfId="30341"/>
    <cellStyle name="Обычный 3 2 2 4 4 2 8 7" xfId="30342"/>
    <cellStyle name="Обычный 3 2 2 4 4 2 8 8" xfId="30343"/>
    <cellStyle name="Обычный 3 2 2 4 4 2 9" xfId="30344"/>
    <cellStyle name="Обычный 3 2 2 4 4 20" xfId="30345"/>
    <cellStyle name="Обычный 3 2 2 4 4 21" xfId="30346"/>
    <cellStyle name="Обычный 3 2 2 4 4 22" xfId="30347"/>
    <cellStyle name="Обычный 3 2 2 4 4 3" xfId="30348"/>
    <cellStyle name="Обычный 3 2 2 4 4 3 10" xfId="30349"/>
    <cellStyle name="Обычный 3 2 2 4 4 3 11" xfId="30350"/>
    <cellStyle name="Обычный 3 2 2 4 4 3 12" xfId="30351"/>
    <cellStyle name="Обычный 3 2 2 4 4 3 13" xfId="30352"/>
    <cellStyle name="Обычный 3 2 2 4 4 3 14" xfId="30353"/>
    <cellStyle name="Обычный 3 2 2 4 4 3 15" xfId="30354"/>
    <cellStyle name="Обычный 3 2 2 4 4 3 16" xfId="30355"/>
    <cellStyle name="Обычный 3 2 2 4 4 3 17" xfId="30356"/>
    <cellStyle name="Обычный 3 2 2 4 4 3 18" xfId="30357"/>
    <cellStyle name="Обычный 3 2 2 4 4 3 2" xfId="30358"/>
    <cellStyle name="Обычный 3 2 2 4 4 3 2 2" xfId="30359"/>
    <cellStyle name="Обычный 3 2 2 4 4 3 2 3" xfId="30360"/>
    <cellStyle name="Обычный 3 2 2 4 4 3 2 4" xfId="30361"/>
    <cellStyle name="Обычный 3 2 2 4 4 3 2 5" xfId="30362"/>
    <cellStyle name="Обычный 3 2 2 4 4 3 2 6" xfId="30363"/>
    <cellStyle name="Обычный 3 2 2 4 4 3 2 7" xfId="30364"/>
    <cellStyle name="Обычный 3 2 2 4 4 3 2 8" xfId="30365"/>
    <cellStyle name="Обычный 3 2 2 4 4 3 3" xfId="30366"/>
    <cellStyle name="Обычный 3 2 2 4 4 3 3 2" xfId="30367"/>
    <cellStyle name="Обычный 3 2 2 4 4 3 3 3" xfId="30368"/>
    <cellStyle name="Обычный 3 2 2 4 4 3 3 4" xfId="30369"/>
    <cellStyle name="Обычный 3 2 2 4 4 3 3 5" xfId="30370"/>
    <cellStyle name="Обычный 3 2 2 4 4 3 3 6" xfId="30371"/>
    <cellStyle name="Обычный 3 2 2 4 4 3 3 7" xfId="30372"/>
    <cellStyle name="Обычный 3 2 2 4 4 3 3 8" xfId="30373"/>
    <cellStyle name="Обычный 3 2 2 4 4 3 4" xfId="30374"/>
    <cellStyle name="Обычный 3 2 2 4 4 3 4 2" xfId="30375"/>
    <cellStyle name="Обычный 3 2 2 4 4 3 4 3" xfId="30376"/>
    <cellStyle name="Обычный 3 2 2 4 4 3 4 4" xfId="30377"/>
    <cellStyle name="Обычный 3 2 2 4 4 3 4 5" xfId="30378"/>
    <cellStyle name="Обычный 3 2 2 4 4 3 4 6" xfId="30379"/>
    <cellStyle name="Обычный 3 2 2 4 4 3 4 7" xfId="30380"/>
    <cellStyle name="Обычный 3 2 2 4 4 3 4 8" xfId="30381"/>
    <cellStyle name="Обычный 3 2 2 4 4 3 5" xfId="30382"/>
    <cellStyle name="Обычный 3 2 2 4 4 3 5 2" xfId="30383"/>
    <cellStyle name="Обычный 3 2 2 4 4 3 5 3" xfId="30384"/>
    <cellStyle name="Обычный 3 2 2 4 4 3 5 4" xfId="30385"/>
    <cellStyle name="Обычный 3 2 2 4 4 3 5 5" xfId="30386"/>
    <cellStyle name="Обычный 3 2 2 4 4 3 5 6" xfId="30387"/>
    <cellStyle name="Обычный 3 2 2 4 4 3 5 7" xfId="30388"/>
    <cellStyle name="Обычный 3 2 2 4 4 3 5 8" xfId="30389"/>
    <cellStyle name="Обычный 3 2 2 4 4 3 6" xfId="30390"/>
    <cellStyle name="Обычный 3 2 2 4 4 3 6 2" xfId="30391"/>
    <cellStyle name="Обычный 3 2 2 4 4 3 6 3" xfId="30392"/>
    <cellStyle name="Обычный 3 2 2 4 4 3 6 4" xfId="30393"/>
    <cellStyle name="Обычный 3 2 2 4 4 3 6 5" xfId="30394"/>
    <cellStyle name="Обычный 3 2 2 4 4 3 6 6" xfId="30395"/>
    <cellStyle name="Обычный 3 2 2 4 4 3 6 7" xfId="30396"/>
    <cellStyle name="Обычный 3 2 2 4 4 3 6 8" xfId="30397"/>
    <cellStyle name="Обычный 3 2 2 4 4 3 7" xfId="30398"/>
    <cellStyle name="Обычный 3 2 2 4 4 3 7 2" xfId="30399"/>
    <cellStyle name="Обычный 3 2 2 4 4 3 7 3" xfId="30400"/>
    <cellStyle name="Обычный 3 2 2 4 4 3 7 4" xfId="30401"/>
    <cellStyle name="Обычный 3 2 2 4 4 3 7 5" xfId="30402"/>
    <cellStyle name="Обычный 3 2 2 4 4 3 7 6" xfId="30403"/>
    <cellStyle name="Обычный 3 2 2 4 4 3 7 7" xfId="30404"/>
    <cellStyle name="Обычный 3 2 2 4 4 3 7 8" xfId="30405"/>
    <cellStyle name="Обычный 3 2 2 4 4 3 8" xfId="30406"/>
    <cellStyle name="Обычный 3 2 2 4 4 3 8 2" xfId="30407"/>
    <cellStyle name="Обычный 3 2 2 4 4 3 8 3" xfId="30408"/>
    <cellStyle name="Обычный 3 2 2 4 4 3 8 4" xfId="30409"/>
    <cellStyle name="Обычный 3 2 2 4 4 3 8 5" xfId="30410"/>
    <cellStyle name="Обычный 3 2 2 4 4 3 8 6" xfId="30411"/>
    <cellStyle name="Обычный 3 2 2 4 4 3 8 7" xfId="30412"/>
    <cellStyle name="Обычный 3 2 2 4 4 3 8 8" xfId="30413"/>
    <cellStyle name="Обычный 3 2 2 4 4 3 9" xfId="30414"/>
    <cellStyle name="Обычный 3 2 2 4 4 4" xfId="30415"/>
    <cellStyle name="Обычный 3 2 2 4 4 4 2" xfId="30416"/>
    <cellStyle name="Обычный 3 2 2 4 4 4 3" xfId="30417"/>
    <cellStyle name="Обычный 3 2 2 4 4 4 4" xfId="30418"/>
    <cellStyle name="Обычный 3 2 2 4 4 4 5" xfId="30419"/>
    <cellStyle name="Обычный 3 2 2 4 4 4 6" xfId="30420"/>
    <cellStyle name="Обычный 3 2 2 4 4 4 7" xfId="30421"/>
    <cellStyle name="Обычный 3 2 2 4 4 4 8" xfId="30422"/>
    <cellStyle name="Обычный 3 2 2 4 4 5" xfId="30423"/>
    <cellStyle name="Обычный 3 2 2 4 4 5 2" xfId="30424"/>
    <cellStyle name="Обычный 3 2 2 4 4 5 3" xfId="30425"/>
    <cellStyle name="Обычный 3 2 2 4 4 5 4" xfId="30426"/>
    <cellStyle name="Обычный 3 2 2 4 4 5 5" xfId="30427"/>
    <cellStyle name="Обычный 3 2 2 4 4 5 6" xfId="30428"/>
    <cellStyle name="Обычный 3 2 2 4 4 5 7" xfId="30429"/>
    <cellStyle name="Обычный 3 2 2 4 4 5 8" xfId="30430"/>
    <cellStyle name="Обычный 3 2 2 4 4 6" xfId="30431"/>
    <cellStyle name="Обычный 3 2 2 4 4 6 2" xfId="30432"/>
    <cellStyle name="Обычный 3 2 2 4 4 6 3" xfId="30433"/>
    <cellStyle name="Обычный 3 2 2 4 4 6 4" xfId="30434"/>
    <cellStyle name="Обычный 3 2 2 4 4 6 5" xfId="30435"/>
    <cellStyle name="Обычный 3 2 2 4 4 6 6" xfId="30436"/>
    <cellStyle name="Обычный 3 2 2 4 4 6 7" xfId="30437"/>
    <cellStyle name="Обычный 3 2 2 4 4 6 8" xfId="30438"/>
    <cellStyle name="Обычный 3 2 2 4 4 7" xfId="30439"/>
    <cellStyle name="Обычный 3 2 2 4 4 7 2" xfId="30440"/>
    <cellStyle name="Обычный 3 2 2 4 4 7 3" xfId="30441"/>
    <cellStyle name="Обычный 3 2 2 4 4 7 4" xfId="30442"/>
    <cellStyle name="Обычный 3 2 2 4 4 7 5" xfId="30443"/>
    <cellStyle name="Обычный 3 2 2 4 4 7 6" xfId="30444"/>
    <cellStyle name="Обычный 3 2 2 4 4 7 7" xfId="30445"/>
    <cellStyle name="Обычный 3 2 2 4 4 7 8" xfId="30446"/>
    <cellStyle name="Обычный 3 2 2 4 4 8" xfId="30447"/>
    <cellStyle name="Обычный 3 2 2 4 4 8 2" xfId="30448"/>
    <cellStyle name="Обычный 3 2 2 4 4 8 3" xfId="30449"/>
    <cellStyle name="Обычный 3 2 2 4 4 8 4" xfId="30450"/>
    <cellStyle name="Обычный 3 2 2 4 4 8 5" xfId="30451"/>
    <cellStyle name="Обычный 3 2 2 4 4 8 6" xfId="30452"/>
    <cellStyle name="Обычный 3 2 2 4 4 8 7" xfId="30453"/>
    <cellStyle name="Обычный 3 2 2 4 4 8 8" xfId="30454"/>
    <cellStyle name="Обычный 3 2 2 4 4 9" xfId="30455"/>
    <cellStyle name="Обычный 3 2 2 4 4 9 2" xfId="30456"/>
    <cellStyle name="Обычный 3 2 2 4 4 9 3" xfId="30457"/>
    <cellStyle name="Обычный 3 2 2 4 4 9 4" xfId="30458"/>
    <cellStyle name="Обычный 3 2 2 4 4 9 5" xfId="30459"/>
    <cellStyle name="Обычный 3 2 2 4 4 9 6" xfId="30460"/>
    <cellStyle name="Обычный 3 2 2 4 4 9 7" xfId="30461"/>
    <cellStyle name="Обычный 3 2 2 4 4 9 8" xfId="30462"/>
    <cellStyle name="Обычный 3 2 2 4 5" xfId="30463"/>
    <cellStyle name="Обычный 3 2 2 4 5 10" xfId="30464"/>
    <cellStyle name="Обычный 3 2 2 4 5 11" xfId="30465"/>
    <cellStyle name="Обычный 3 2 2 4 5 12" xfId="30466"/>
    <cellStyle name="Обычный 3 2 2 4 5 13" xfId="30467"/>
    <cellStyle name="Обычный 3 2 2 4 5 14" xfId="30468"/>
    <cellStyle name="Обычный 3 2 2 4 5 15" xfId="30469"/>
    <cellStyle name="Обычный 3 2 2 4 5 16" xfId="30470"/>
    <cellStyle name="Обычный 3 2 2 4 5 17" xfId="30471"/>
    <cellStyle name="Обычный 3 2 2 4 5 18" xfId="30472"/>
    <cellStyle name="Обычный 3 2 2 4 5 2" xfId="30473"/>
    <cellStyle name="Обычный 3 2 2 4 5 2 2" xfId="30474"/>
    <cellStyle name="Обычный 3 2 2 4 5 2 3" xfId="30475"/>
    <cellStyle name="Обычный 3 2 2 4 5 2 4" xfId="30476"/>
    <cellStyle name="Обычный 3 2 2 4 5 2 5" xfId="30477"/>
    <cellStyle name="Обычный 3 2 2 4 5 2 6" xfId="30478"/>
    <cellStyle name="Обычный 3 2 2 4 5 2 7" xfId="30479"/>
    <cellStyle name="Обычный 3 2 2 4 5 2 8" xfId="30480"/>
    <cellStyle name="Обычный 3 2 2 4 5 3" xfId="30481"/>
    <cellStyle name="Обычный 3 2 2 4 5 3 2" xfId="30482"/>
    <cellStyle name="Обычный 3 2 2 4 5 3 3" xfId="30483"/>
    <cellStyle name="Обычный 3 2 2 4 5 3 4" xfId="30484"/>
    <cellStyle name="Обычный 3 2 2 4 5 3 5" xfId="30485"/>
    <cellStyle name="Обычный 3 2 2 4 5 3 6" xfId="30486"/>
    <cellStyle name="Обычный 3 2 2 4 5 3 7" xfId="30487"/>
    <cellStyle name="Обычный 3 2 2 4 5 3 8" xfId="30488"/>
    <cellStyle name="Обычный 3 2 2 4 5 4" xfId="30489"/>
    <cellStyle name="Обычный 3 2 2 4 5 4 2" xfId="30490"/>
    <cellStyle name="Обычный 3 2 2 4 5 4 3" xfId="30491"/>
    <cellStyle name="Обычный 3 2 2 4 5 4 4" xfId="30492"/>
    <cellStyle name="Обычный 3 2 2 4 5 4 5" xfId="30493"/>
    <cellStyle name="Обычный 3 2 2 4 5 4 6" xfId="30494"/>
    <cellStyle name="Обычный 3 2 2 4 5 4 7" xfId="30495"/>
    <cellStyle name="Обычный 3 2 2 4 5 4 8" xfId="30496"/>
    <cellStyle name="Обычный 3 2 2 4 5 5" xfId="30497"/>
    <cellStyle name="Обычный 3 2 2 4 5 5 2" xfId="30498"/>
    <cellStyle name="Обычный 3 2 2 4 5 5 3" xfId="30499"/>
    <cellStyle name="Обычный 3 2 2 4 5 5 4" xfId="30500"/>
    <cellStyle name="Обычный 3 2 2 4 5 5 5" xfId="30501"/>
    <cellStyle name="Обычный 3 2 2 4 5 5 6" xfId="30502"/>
    <cellStyle name="Обычный 3 2 2 4 5 5 7" xfId="30503"/>
    <cellStyle name="Обычный 3 2 2 4 5 5 8" xfId="30504"/>
    <cellStyle name="Обычный 3 2 2 4 5 6" xfId="30505"/>
    <cellStyle name="Обычный 3 2 2 4 5 6 2" xfId="30506"/>
    <cellStyle name="Обычный 3 2 2 4 5 6 3" xfId="30507"/>
    <cellStyle name="Обычный 3 2 2 4 5 6 4" xfId="30508"/>
    <cellStyle name="Обычный 3 2 2 4 5 6 5" xfId="30509"/>
    <cellStyle name="Обычный 3 2 2 4 5 6 6" xfId="30510"/>
    <cellStyle name="Обычный 3 2 2 4 5 6 7" xfId="30511"/>
    <cellStyle name="Обычный 3 2 2 4 5 6 8" xfId="30512"/>
    <cellStyle name="Обычный 3 2 2 4 5 7" xfId="30513"/>
    <cellStyle name="Обычный 3 2 2 4 5 7 2" xfId="30514"/>
    <cellStyle name="Обычный 3 2 2 4 5 7 3" xfId="30515"/>
    <cellStyle name="Обычный 3 2 2 4 5 7 4" xfId="30516"/>
    <cellStyle name="Обычный 3 2 2 4 5 7 5" xfId="30517"/>
    <cellStyle name="Обычный 3 2 2 4 5 7 6" xfId="30518"/>
    <cellStyle name="Обычный 3 2 2 4 5 7 7" xfId="30519"/>
    <cellStyle name="Обычный 3 2 2 4 5 7 8" xfId="30520"/>
    <cellStyle name="Обычный 3 2 2 4 5 8" xfId="30521"/>
    <cellStyle name="Обычный 3 2 2 4 5 8 2" xfId="30522"/>
    <cellStyle name="Обычный 3 2 2 4 5 8 3" xfId="30523"/>
    <cellStyle name="Обычный 3 2 2 4 5 8 4" xfId="30524"/>
    <cellStyle name="Обычный 3 2 2 4 5 8 5" xfId="30525"/>
    <cellStyle name="Обычный 3 2 2 4 5 8 6" xfId="30526"/>
    <cellStyle name="Обычный 3 2 2 4 5 8 7" xfId="30527"/>
    <cellStyle name="Обычный 3 2 2 4 5 8 8" xfId="30528"/>
    <cellStyle name="Обычный 3 2 2 4 5 9" xfId="30529"/>
    <cellStyle name="Обычный 3 2 2 4 6" xfId="30530"/>
    <cellStyle name="Обычный 3 2 2 4 6 10" xfId="30531"/>
    <cellStyle name="Обычный 3 2 2 4 6 11" xfId="30532"/>
    <cellStyle name="Обычный 3 2 2 4 6 12" xfId="30533"/>
    <cellStyle name="Обычный 3 2 2 4 6 13" xfId="30534"/>
    <cellStyle name="Обычный 3 2 2 4 6 14" xfId="30535"/>
    <cellStyle name="Обычный 3 2 2 4 6 15" xfId="30536"/>
    <cellStyle name="Обычный 3 2 2 4 6 16" xfId="30537"/>
    <cellStyle name="Обычный 3 2 2 4 6 17" xfId="30538"/>
    <cellStyle name="Обычный 3 2 2 4 6 18" xfId="30539"/>
    <cellStyle name="Обычный 3 2 2 4 6 2" xfId="30540"/>
    <cellStyle name="Обычный 3 2 2 4 6 2 2" xfId="30541"/>
    <cellStyle name="Обычный 3 2 2 4 6 2 3" xfId="30542"/>
    <cellStyle name="Обычный 3 2 2 4 6 2 4" xfId="30543"/>
    <cellStyle name="Обычный 3 2 2 4 6 2 5" xfId="30544"/>
    <cellStyle name="Обычный 3 2 2 4 6 2 6" xfId="30545"/>
    <cellStyle name="Обычный 3 2 2 4 6 2 7" xfId="30546"/>
    <cellStyle name="Обычный 3 2 2 4 6 2 8" xfId="30547"/>
    <cellStyle name="Обычный 3 2 2 4 6 3" xfId="30548"/>
    <cellStyle name="Обычный 3 2 2 4 6 3 2" xfId="30549"/>
    <cellStyle name="Обычный 3 2 2 4 6 3 3" xfId="30550"/>
    <cellStyle name="Обычный 3 2 2 4 6 3 4" xfId="30551"/>
    <cellStyle name="Обычный 3 2 2 4 6 3 5" xfId="30552"/>
    <cellStyle name="Обычный 3 2 2 4 6 3 6" xfId="30553"/>
    <cellStyle name="Обычный 3 2 2 4 6 3 7" xfId="30554"/>
    <cellStyle name="Обычный 3 2 2 4 6 3 8" xfId="30555"/>
    <cellStyle name="Обычный 3 2 2 4 6 4" xfId="30556"/>
    <cellStyle name="Обычный 3 2 2 4 6 4 2" xfId="30557"/>
    <cellStyle name="Обычный 3 2 2 4 6 4 3" xfId="30558"/>
    <cellStyle name="Обычный 3 2 2 4 6 4 4" xfId="30559"/>
    <cellStyle name="Обычный 3 2 2 4 6 4 5" xfId="30560"/>
    <cellStyle name="Обычный 3 2 2 4 6 4 6" xfId="30561"/>
    <cellStyle name="Обычный 3 2 2 4 6 4 7" xfId="30562"/>
    <cellStyle name="Обычный 3 2 2 4 6 4 8" xfId="30563"/>
    <cellStyle name="Обычный 3 2 2 4 6 5" xfId="30564"/>
    <cellStyle name="Обычный 3 2 2 4 6 5 2" xfId="30565"/>
    <cellStyle name="Обычный 3 2 2 4 6 5 3" xfId="30566"/>
    <cellStyle name="Обычный 3 2 2 4 6 5 4" xfId="30567"/>
    <cellStyle name="Обычный 3 2 2 4 6 5 5" xfId="30568"/>
    <cellStyle name="Обычный 3 2 2 4 6 5 6" xfId="30569"/>
    <cellStyle name="Обычный 3 2 2 4 6 5 7" xfId="30570"/>
    <cellStyle name="Обычный 3 2 2 4 6 5 8" xfId="30571"/>
    <cellStyle name="Обычный 3 2 2 4 6 6" xfId="30572"/>
    <cellStyle name="Обычный 3 2 2 4 6 6 2" xfId="30573"/>
    <cellStyle name="Обычный 3 2 2 4 6 6 3" xfId="30574"/>
    <cellStyle name="Обычный 3 2 2 4 6 6 4" xfId="30575"/>
    <cellStyle name="Обычный 3 2 2 4 6 6 5" xfId="30576"/>
    <cellStyle name="Обычный 3 2 2 4 6 6 6" xfId="30577"/>
    <cellStyle name="Обычный 3 2 2 4 6 6 7" xfId="30578"/>
    <cellStyle name="Обычный 3 2 2 4 6 6 8" xfId="30579"/>
    <cellStyle name="Обычный 3 2 2 4 6 7" xfId="30580"/>
    <cellStyle name="Обычный 3 2 2 4 6 7 2" xfId="30581"/>
    <cellStyle name="Обычный 3 2 2 4 6 7 3" xfId="30582"/>
    <cellStyle name="Обычный 3 2 2 4 6 7 4" xfId="30583"/>
    <cellStyle name="Обычный 3 2 2 4 6 7 5" xfId="30584"/>
    <cellStyle name="Обычный 3 2 2 4 6 7 6" xfId="30585"/>
    <cellStyle name="Обычный 3 2 2 4 6 7 7" xfId="30586"/>
    <cellStyle name="Обычный 3 2 2 4 6 7 8" xfId="30587"/>
    <cellStyle name="Обычный 3 2 2 4 6 8" xfId="30588"/>
    <cellStyle name="Обычный 3 2 2 4 6 8 2" xfId="30589"/>
    <cellStyle name="Обычный 3 2 2 4 6 8 3" xfId="30590"/>
    <cellStyle name="Обычный 3 2 2 4 6 8 4" xfId="30591"/>
    <cellStyle name="Обычный 3 2 2 4 6 8 5" xfId="30592"/>
    <cellStyle name="Обычный 3 2 2 4 6 8 6" xfId="30593"/>
    <cellStyle name="Обычный 3 2 2 4 6 8 7" xfId="30594"/>
    <cellStyle name="Обычный 3 2 2 4 6 8 8" xfId="30595"/>
    <cellStyle name="Обычный 3 2 2 4 6 9" xfId="30596"/>
    <cellStyle name="Обычный 3 2 2 4 7" xfId="30597"/>
    <cellStyle name="Обычный 3 2 2 4 7 2" xfId="30598"/>
    <cellStyle name="Обычный 3 2 2 4 7 3" xfId="30599"/>
    <cellStyle name="Обычный 3 2 2 4 7 4" xfId="30600"/>
    <cellStyle name="Обычный 3 2 2 4 7 5" xfId="30601"/>
    <cellStyle name="Обычный 3 2 2 4 7 6" xfId="30602"/>
    <cellStyle name="Обычный 3 2 2 4 7 7" xfId="30603"/>
    <cellStyle name="Обычный 3 2 2 4 7 8" xfId="30604"/>
    <cellStyle name="Обычный 3 2 2 4 8" xfId="30605"/>
    <cellStyle name="Обычный 3 2 2 4 8 2" xfId="30606"/>
    <cellStyle name="Обычный 3 2 2 4 8 3" xfId="30607"/>
    <cellStyle name="Обычный 3 2 2 4 8 4" xfId="30608"/>
    <cellStyle name="Обычный 3 2 2 4 8 5" xfId="30609"/>
    <cellStyle name="Обычный 3 2 2 4 8 6" xfId="30610"/>
    <cellStyle name="Обычный 3 2 2 4 8 7" xfId="30611"/>
    <cellStyle name="Обычный 3 2 2 4 8 8" xfId="30612"/>
    <cellStyle name="Обычный 3 2 2 4 9" xfId="30613"/>
    <cellStyle name="Обычный 3 2 2 4 9 2" xfId="30614"/>
    <cellStyle name="Обычный 3 2 2 4 9 3" xfId="30615"/>
    <cellStyle name="Обычный 3 2 2 4 9 4" xfId="30616"/>
    <cellStyle name="Обычный 3 2 2 4 9 5" xfId="30617"/>
    <cellStyle name="Обычный 3 2 2 4 9 6" xfId="30618"/>
    <cellStyle name="Обычный 3 2 2 4 9 7" xfId="30619"/>
    <cellStyle name="Обычный 3 2 2 4 9 8" xfId="30620"/>
    <cellStyle name="Обычный 3 2 2 5" xfId="30621"/>
    <cellStyle name="Обычный 3 2 2 5 10" xfId="30622"/>
    <cellStyle name="Обычный 3 2 2 5 10 2" xfId="30623"/>
    <cellStyle name="Обычный 3 2 2 5 10 3" xfId="30624"/>
    <cellStyle name="Обычный 3 2 2 5 10 4" xfId="30625"/>
    <cellStyle name="Обычный 3 2 2 5 10 5" xfId="30626"/>
    <cellStyle name="Обычный 3 2 2 5 10 6" xfId="30627"/>
    <cellStyle name="Обычный 3 2 2 5 10 7" xfId="30628"/>
    <cellStyle name="Обычный 3 2 2 5 10 8" xfId="30629"/>
    <cellStyle name="Обычный 3 2 2 5 11" xfId="30630"/>
    <cellStyle name="Обычный 3 2 2 5 11 2" xfId="30631"/>
    <cellStyle name="Обычный 3 2 2 5 11 3" xfId="30632"/>
    <cellStyle name="Обычный 3 2 2 5 11 4" xfId="30633"/>
    <cellStyle name="Обычный 3 2 2 5 11 5" xfId="30634"/>
    <cellStyle name="Обычный 3 2 2 5 11 6" xfId="30635"/>
    <cellStyle name="Обычный 3 2 2 5 11 7" xfId="30636"/>
    <cellStyle name="Обычный 3 2 2 5 11 8" xfId="30637"/>
    <cellStyle name="Обычный 3 2 2 5 12" xfId="30638"/>
    <cellStyle name="Обычный 3 2 2 5 12 2" xfId="30639"/>
    <cellStyle name="Обычный 3 2 2 5 12 3" xfId="30640"/>
    <cellStyle name="Обычный 3 2 2 5 12 4" xfId="30641"/>
    <cellStyle name="Обычный 3 2 2 5 12 5" xfId="30642"/>
    <cellStyle name="Обычный 3 2 2 5 12 6" xfId="30643"/>
    <cellStyle name="Обычный 3 2 2 5 12 7" xfId="30644"/>
    <cellStyle name="Обычный 3 2 2 5 12 8" xfId="30645"/>
    <cellStyle name="Обычный 3 2 2 5 13" xfId="30646"/>
    <cellStyle name="Обычный 3 2 2 5 13 2" xfId="30647"/>
    <cellStyle name="Обычный 3 2 2 5 13 3" xfId="30648"/>
    <cellStyle name="Обычный 3 2 2 5 13 4" xfId="30649"/>
    <cellStyle name="Обычный 3 2 2 5 13 5" xfId="30650"/>
    <cellStyle name="Обычный 3 2 2 5 13 6" xfId="30651"/>
    <cellStyle name="Обычный 3 2 2 5 13 7" xfId="30652"/>
    <cellStyle name="Обычный 3 2 2 5 13 8" xfId="30653"/>
    <cellStyle name="Обычный 3 2 2 5 14" xfId="30654"/>
    <cellStyle name="Обычный 3 2 2 5 14 2" xfId="30655"/>
    <cellStyle name="Обычный 3 2 2 5 14 3" xfId="30656"/>
    <cellStyle name="Обычный 3 2 2 5 14 4" xfId="30657"/>
    <cellStyle name="Обычный 3 2 2 5 14 5" xfId="30658"/>
    <cellStyle name="Обычный 3 2 2 5 14 6" xfId="30659"/>
    <cellStyle name="Обычный 3 2 2 5 14 7" xfId="30660"/>
    <cellStyle name="Обычный 3 2 2 5 14 8" xfId="30661"/>
    <cellStyle name="Обычный 3 2 2 5 15" xfId="30662"/>
    <cellStyle name="Обычный 3 2 2 5 15 2" xfId="30663"/>
    <cellStyle name="Обычный 3 2 2 5 15 3" xfId="30664"/>
    <cellStyle name="Обычный 3 2 2 5 15 4" xfId="30665"/>
    <cellStyle name="Обычный 3 2 2 5 15 5" xfId="30666"/>
    <cellStyle name="Обычный 3 2 2 5 15 6" xfId="30667"/>
    <cellStyle name="Обычный 3 2 2 5 15 7" xfId="30668"/>
    <cellStyle name="Обычный 3 2 2 5 15 8" xfId="30669"/>
    <cellStyle name="Обычный 3 2 2 5 16" xfId="30670"/>
    <cellStyle name="Обычный 3 2 2 5 16 2" xfId="30671"/>
    <cellStyle name="Обычный 3 2 2 5 16 3" xfId="30672"/>
    <cellStyle name="Обычный 3 2 2 5 16 4" xfId="30673"/>
    <cellStyle name="Обычный 3 2 2 5 16 5" xfId="30674"/>
    <cellStyle name="Обычный 3 2 2 5 16 6" xfId="30675"/>
    <cellStyle name="Обычный 3 2 2 5 16 7" xfId="30676"/>
    <cellStyle name="Обычный 3 2 2 5 16 8" xfId="30677"/>
    <cellStyle name="Обычный 3 2 2 5 17" xfId="30678"/>
    <cellStyle name="Обычный 3 2 2 5 18" xfId="30679"/>
    <cellStyle name="Обычный 3 2 2 5 19" xfId="30680"/>
    <cellStyle name="Обычный 3 2 2 5 2" xfId="30681"/>
    <cellStyle name="Обычный 3 2 2 5 2 10" xfId="30682"/>
    <cellStyle name="Обычный 3 2 2 5 2 10 2" xfId="30683"/>
    <cellStyle name="Обычный 3 2 2 5 2 10 3" xfId="30684"/>
    <cellStyle name="Обычный 3 2 2 5 2 10 4" xfId="30685"/>
    <cellStyle name="Обычный 3 2 2 5 2 10 5" xfId="30686"/>
    <cellStyle name="Обычный 3 2 2 5 2 10 6" xfId="30687"/>
    <cellStyle name="Обычный 3 2 2 5 2 10 7" xfId="30688"/>
    <cellStyle name="Обычный 3 2 2 5 2 10 8" xfId="30689"/>
    <cellStyle name="Обычный 3 2 2 5 2 11" xfId="30690"/>
    <cellStyle name="Обычный 3 2 2 5 2 11 2" xfId="30691"/>
    <cellStyle name="Обычный 3 2 2 5 2 11 3" xfId="30692"/>
    <cellStyle name="Обычный 3 2 2 5 2 11 4" xfId="30693"/>
    <cellStyle name="Обычный 3 2 2 5 2 11 5" xfId="30694"/>
    <cellStyle name="Обычный 3 2 2 5 2 11 6" xfId="30695"/>
    <cellStyle name="Обычный 3 2 2 5 2 11 7" xfId="30696"/>
    <cellStyle name="Обычный 3 2 2 5 2 11 8" xfId="30697"/>
    <cellStyle name="Обычный 3 2 2 5 2 12" xfId="30698"/>
    <cellStyle name="Обычный 3 2 2 5 2 12 2" xfId="30699"/>
    <cellStyle name="Обычный 3 2 2 5 2 12 3" xfId="30700"/>
    <cellStyle name="Обычный 3 2 2 5 2 12 4" xfId="30701"/>
    <cellStyle name="Обычный 3 2 2 5 2 12 5" xfId="30702"/>
    <cellStyle name="Обычный 3 2 2 5 2 12 6" xfId="30703"/>
    <cellStyle name="Обычный 3 2 2 5 2 12 7" xfId="30704"/>
    <cellStyle name="Обычный 3 2 2 5 2 12 8" xfId="30705"/>
    <cellStyle name="Обычный 3 2 2 5 2 13" xfId="30706"/>
    <cellStyle name="Обычный 3 2 2 5 2 13 2" xfId="30707"/>
    <cellStyle name="Обычный 3 2 2 5 2 13 3" xfId="30708"/>
    <cellStyle name="Обычный 3 2 2 5 2 13 4" xfId="30709"/>
    <cellStyle name="Обычный 3 2 2 5 2 13 5" xfId="30710"/>
    <cellStyle name="Обычный 3 2 2 5 2 13 6" xfId="30711"/>
    <cellStyle name="Обычный 3 2 2 5 2 13 7" xfId="30712"/>
    <cellStyle name="Обычный 3 2 2 5 2 13 8" xfId="30713"/>
    <cellStyle name="Обычный 3 2 2 5 2 14" xfId="30714"/>
    <cellStyle name="Обычный 3 2 2 5 2 15" xfId="30715"/>
    <cellStyle name="Обычный 3 2 2 5 2 16" xfId="30716"/>
    <cellStyle name="Обычный 3 2 2 5 2 17" xfId="30717"/>
    <cellStyle name="Обычный 3 2 2 5 2 18" xfId="30718"/>
    <cellStyle name="Обычный 3 2 2 5 2 19" xfId="30719"/>
    <cellStyle name="Обычный 3 2 2 5 2 2" xfId="30720"/>
    <cellStyle name="Обычный 3 2 2 5 2 2 10" xfId="30721"/>
    <cellStyle name="Обычный 3 2 2 5 2 2 10 2" xfId="30722"/>
    <cellStyle name="Обычный 3 2 2 5 2 2 10 3" xfId="30723"/>
    <cellStyle name="Обычный 3 2 2 5 2 2 10 4" xfId="30724"/>
    <cellStyle name="Обычный 3 2 2 5 2 2 10 5" xfId="30725"/>
    <cellStyle name="Обычный 3 2 2 5 2 2 10 6" xfId="30726"/>
    <cellStyle name="Обычный 3 2 2 5 2 2 10 7" xfId="30727"/>
    <cellStyle name="Обычный 3 2 2 5 2 2 10 8" xfId="30728"/>
    <cellStyle name="Обычный 3 2 2 5 2 2 11" xfId="30729"/>
    <cellStyle name="Обычный 3 2 2 5 2 2 11 2" xfId="30730"/>
    <cellStyle name="Обычный 3 2 2 5 2 2 11 3" xfId="30731"/>
    <cellStyle name="Обычный 3 2 2 5 2 2 11 4" xfId="30732"/>
    <cellStyle name="Обычный 3 2 2 5 2 2 11 5" xfId="30733"/>
    <cellStyle name="Обычный 3 2 2 5 2 2 11 6" xfId="30734"/>
    <cellStyle name="Обычный 3 2 2 5 2 2 11 7" xfId="30735"/>
    <cellStyle name="Обычный 3 2 2 5 2 2 11 8" xfId="30736"/>
    <cellStyle name="Обычный 3 2 2 5 2 2 12" xfId="30737"/>
    <cellStyle name="Обычный 3 2 2 5 2 2 13" xfId="30738"/>
    <cellStyle name="Обычный 3 2 2 5 2 2 14" xfId="30739"/>
    <cellStyle name="Обычный 3 2 2 5 2 2 15" xfId="30740"/>
    <cellStyle name="Обычный 3 2 2 5 2 2 16" xfId="30741"/>
    <cellStyle name="Обычный 3 2 2 5 2 2 17" xfId="30742"/>
    <cellStyle name="Обычный 3 2 2 5 2 2 18" xfId="30743"/>
    <cellStyle name="Обычный 3 2 2 5 2 2 19" xfId="30744"/>
    <cellStyle name="Обычный 3 2 2 5 2 2 2" xfId="30745"/>
    <cellStyle name="Обычный 3 2 2 5 2 2 2 10" xfId="30746"/>
    <cellStyle name="Обычный 3 2 2 5 2 2 2 10 2" xfId="30747"/>
    <cellStyle name="Обычный 3 2 2 5 2 2 2 10 3" xfId="30748"/>
    <cellStyle name="Обычный 3 2 2 5 2 2 2 10 4" xfId="30749"/>
    <cellStyle name="Обычный 3 2 2 5 2 2 2 10 5" xfId="30750"/>
    <cellStyle name="Обычный 3 2 2 5 2 2 2 10 6" xfId="30751"/>
    <cellStyle name="Обычный 3 2 2 5 2 2 2 10 7" xfId="30752"/>
    <cellStyle name="Обычный 3 2 2 5 2 2 2 10 8" xfId="30753"/>
    <cellStyle name="Обычный 3 2 2 5 2 2 2 11" xfId="30754"/>
    <cellStyle name="Обычный 3 2 2 5 2 2 2 12" xfId="30755"/>
    <cellStyle name="Обычный 3 2 2 5 2 2 2 13" xfId="30756"/>
    <cellStyle name="Обычный 3 2 2 5 2 2 2 14" xfId="30757"/>
    <cellStyle name="Обычный 3 2 2 5 2 2 2 15" xfId="30758"/>
    <cellStyle name="Обычный 3 2 2 5 2 2 2 16" xfId="30759"/>
    <cellStyle name="Обычный 3 2 2 5 2 2 2 17" xfId="30760"/>
    <cellStyle name="Обычный 3 2 2 5 2 2 2 18" xfId="30761"/>
    <cellStyle name="Обычный 3 2 2 5 2 2 2 19" xfId="30762"/>
    <cellStyle name="Обычный 3 2 2 5 2 2 2 2" xfId="30763"/>
    <cellStyle name="Обычный 3 2 2 5 2 2 2 2 10" xfId="30764"/>
    <cellStyle name="Обычный 3 2 2 5 2 2 2 2 11" xfId="30765"/>
    <cellStyle name="Обычный 3 2 2 5 2 2 2 2 12" xfId="30766"/>
    <cellStyle name="Обычный 3 2 2 5 2 2 2 2 13" xfId="30767"/>
    <cellStyle name="Обычный 3 2 2 5 2 2 2 2 14" xfId="30768"/>
    <cellStyle name="Обычный 3 2 2 5 2 2 2 2 15" xfId="30769"/>
    <cellStyle name="Обычный 3 2 2 5 2 2 2 2 16" xfId="30770"/>
    <cellStyle name="Обычный 3 2 2 5 2 2 2 2 17" xfId="30771"/>
    <cellStyle name="Обычный 3 2 2 5 2 2 2 2 18" xfId="30772"/>
    <cellStyle name="Обычный 3 2 2 5 2 2 2 2 2" xfId="30773"/>
    <cellStyle name="Обычный 3 2 2 5 2 2 2 2 2 2" xfId="30774"/>
    <cellStyle name="Обычный 3 2 2 5 2 2 2 2 2 3" xfId="30775"/>
    <cellStyle name="Обычный 3 2 2 5 2 2 2 2 2 4" xfId="30776"/>
    <cellStyle name="Обычный 3 2 2 5 2 2 2 2 2 5" xfId="30777"/>
    <cellStyle name="Обычный 3 2 2 5 2 2 2 2 2 6" xfId="30778"/>
    <cellStyle name="Обычный 3 2 2 5 2 2 2 2 2 7" xfId="30779"/>
    <cellStyle name="Обычный 3 2 2 5 2 2 2 2 2 8" xfId="30780"/>
    <cellStyle name="Обычный 3 2 2 5 2 2 2 2 3" xfId="30781"/>
    <cellStyle name="Обычный 3 2 2 5 2 2 2 2 3 2" xfId="30782"/>
    <cellStyle name="Обычный 3 2 2 5 2 2 2 2 3 3" xfId="30783"/>
    <cellStyle name="Обычный 3 2 2 5 2 2 2 2 3 4" xfId="30784"/>
    <cellStyle name="Обычный 3 2 2 5 2 2 2 2 3 5" xfId="30785"/>
    <cellStyle name="Обычный 3 2 2 5 2 2 2 2 3 6" xfId="30786"/>
    <cellStyle name="Обычный 3 2 2 5 2 2 2 2 3 7" xfId="30787"/>
    <cellStyle name="Обычный 3 2 2 5 2 2 2 2 3 8" xfId="30788"/>
    <cellStyle name="Обычный 3 2 2 5 2 2 2 2 4" xfId="30789"/>
    <cellStyle name="Обычный 3 2 2 5 2 2 2 2 4 2" xfId="30790"/>
    <cellStyle name="Обычный 3 2 2 5 2 2 2 2 4 3" xfId="30791"/>
    <cellStyle name="Обычный 3 2 2 5 2 2 2 2 4 4" xfId="30792"/>
    <cellStyle name="Обычный 3 2 2 5 2 2 2 2 4 5" xfId="30793"/>
    <cellStyle name="Обычный 3 2 2 5 2 2 2 2 4 6" xfId="30794"/>
    <cellStyle name="Обычный 3 2 2 5 2 2 2 2 4 7" xfId="30795"/>
    <cellStyle name="Обычный 3 2 2 5 2 2 2 2 4 8" xfId="30796"/>
    <cellStyle name="Обычный 3 2 2 5 2 2 2 2 5" xfId="30797"/>
    <cellStyle name="Обычный 3 2 2 5 2 2 2 2 5 2" xfId="30798"/>
    <cellStyle name="Обычный 3 2 2 5 2 2 2 2 5 3" xfId="30799"/>
    <cellStyle name="Обычный 3 2 2 5 2 2 2 2 5 4" xfId="30800"/>
    <cellStyle name="Обычный 3 2 2 5 2 2 2 2 5 5" xfId="30801"/>
    <cellStyle name="Обычный 3 2 2 5 2 2 2 2 5 6" xfId="30802"/>
    <cellStyle name="Обычный 3 2 2 5 2 2 2 2 5 7" xfId="30803"/>
    <cellStyle name="Обычный 3 2 2 5 2 2 2 2 5 8" xfId="30804"/>
    <cellStyle name="Обычный 3 2 2 5 2 2 2 2 6" xfId="30805"/>
    <cellStyle name="Обычный 3 2 2 5 2 2 2 2 6 2" xfId="30806"/>
    <cellStyle name="Обычный 3 2 2 5 2 2 2 2 6 3" xfId="30807"/>
    <cellStyle name="Обычный 3 2 2 5 2 2 2 2 6 4" xfId="30808"/>
    <cellStyle name="Обычный 3 2 2 5 2 2 2 2 6 5" xfId="30809"/>
    <cellStyle name="Обычный 3 2 2 5 2 2 2 2 6 6" xfId="30810"/>
    <cellStyle name="Обычный 3 2 2 5 2 2 2 2 6 7" xfId="30811"/>
    <cellStyle name="Обычный 3 2 2 5 2 2 2 2 6 8" xfId="30812"/>
    <cellStyle name="Обычный 3 2 2 5 2 2 2 2 7" xfId="30813"/>
    <cellStyle name="Обычный 3 2 2 5 2 2 2 2 7 2" xfId="30814"/>
    <cellStyle name="Обычный 3 2 2 5 2 2 2 2 7 3" xfId="30815"/>
    <cellStyle name="Обычный 3 2 2 5 2 2 2 2 7 4" xfId="30816"/>
    <cellStyle name="Обычный 3 2 2 5 2 2 2 2 7 5" xfId="30817"/>
    <cellStyle name="Обычный 3 2 2 5 2 2 2 2 7 6" xfId="30818"/>
    <cellStyle name="Обычный 3 2 2 5 2 2 2 2 7 7" xfId="30819"/>
    <cellStyle name="Обычный 3 2 2 5 2 2 2 2 7 8" xfId="30820"/>
    <cellStyle name="Обычный 3 2 2 5 2 2 2 2 8" xfId="30821"/>
    <cellStyle name="Обычный 3 2 2 5 2 2 2 2 8 2" xfId="30822"/>
    <cellStyle name="Обычный 3 2 2 5 2 2 2 2 8 3" xfId="30823"/>
    <cellStyle name="Обычный 3 2 2 5 2 2 2 2 8 4" xfId="30824"/>
    <cellStyle name="Обычный 3 2 2 5 2 2 2 2 8 5" xfId="30825"/>
    <cellStyle name="Обычный 3 2 2 5 2 2 2 2 8 6" xfId="30826"/>
    <cellStyle name="Обычный 3 2 2 5 2 2 2 2 8 7" xfId="30827"/>
    <cellStyle name="Обычный 3 2 2 5 2 2 2 2 8 8" xfId="30828"/>
    <cellStyle name="Обычный 3 2 2 5 2 2 2 2 9" xfId="30829"/>
    <cellStyle name="Обычный 3 2 2 5 2 2 2 20" xfId="30830"/>
    <cellStyle name="Обычный 3 2 2 5 2 2 2 21" xfId="30831"/>
    <cellStyle name="Обычный 3 2 2 5 2 2 2 22" xfId="30832"/>
    <cellStyle name="Обычный 3 2 2 5 2 2 2 3" xfId="30833"/>
    <cellStyle name="Обычный 3 2 2 5 2 2 2 3 10" xfId="30834"/>
    <cellStyle name="Обычный 3 2 2 5 2 2 2 3 11" xfId="30835"/>
    <cellStyle name="Обычный 3 2 2 5 2 2 2 3 12" xfId="30836"/>
    <cellStyle name="Обычный 3 2 2 5 2 2 2 3 13" xfId="30837"/>
    <cellStyle name="Обычный 3 2 2 5 2 2 2 3 14" xfId="30838"/>
    <cellStyle name="Обычный 3 2 2 5 2 2 2 3 15" xfId="30839"/>
    <cellStyle name="Обычный 3 2 2 5 2 2 2 3 16" xfId="30840"/>
    <cellStyle name="Обычный 3 2 2 5 2 2 2 3 17" xfId="30841"/>
    <cellStyle name="Обычный 3 2 2 5 2 2 2 3 18" xfId="30842"/>
    <cellStyle name="Обычный 3 2 2 5 2 2 2 3 2" xfId="30843"/>
    <cellStyle name="Обычный 3 2 2 5 2 2 2 3 2 2" xfId="30844"/>
    <cellStyle name="Обычный 3 2 2 5 2 2 2 3 2 3" xfId="30845"/>
    <cellStyle name="Обычный 3 2 2 5 2 2 2 3 2 4" xfId="30846"/>
    <cellStyle name="Обычный 3 2 2 5 2 2 2 3 2 5" xfId="30847"/>
    <cellStyle name="Обычный 3 2 2 5 2 2 2 3 2 6" xfId="30848"/>
    <cellStyle name="Обычный 3 2 2 5 2 2 2 3 2 7" xfId="30849"/>
    <cellStyle name="Обычный 3 2 2 5 2 2 2 3 2 8" xfId="30850"/>
    <cellStyle name="Обычный 3 2 2 5 2 2 2 3 3" xfId="30851"/>
    <cellStyle name="Обычный 3 2 2 5 2 2 2 3 3 2" xfId="30852"/>
    <cellStyle name="Обычный 3 2 2 5 2 2 2 3 3 3" xfId="30853"/>
    <cellStyle name="Обычный 3 2 2 5 2 2 2 3 3 4" xfId="30854"/>
    <cellStyle name="Обычный 3 2 2 5 2 2 2 3 3 5" xfId="30855"/>
    <cellStyle name="Обычный 3 2 2 5 2 2 2 3 3 6" xfId="30856"/>
    <cellStyle name="Обычный 3 2 2 5 2 2 2 3 3 7" xfId="30857"/>
    <cellStyle name="Обычный 3 2 2 5 2 2 2 3 3 8" xfId="30858"/>
    <cellStyle name="Обычный 3 2 2 5 2 2 2 3 4" xfId="30859"/>
    <cellStyle name="Обычный 3 2 2 5 2 2 2 3 4 2" xfId="30860"/>
    <cellStyle name="Обычный 3 2 2 5 2 2 2 3 4 3" xfId="30861"/>
    <cellStyle name="Обычный 3 2 2 5 2 2 2 3 4 4" xfId="30862"/>
    <cellStyle name="Обычный 3 2 2 5 2 2 2 3 4 5" xfId="30863"/>
    <cellStyle name="Обычный 3 2 2 5 2 2 2 3 4 6" xfId="30864"/>
    <cellStyle name="Обычный 3 2 2 5 2 2 2 3 4 7" xfId="30865"/>
    <cellStyle name="Обычный 3 2 2 5 2 2 2 3 4 8" xfId="30866"/>
    <cellStyle name="Обычный 3 2 2 5 2 2 2 3 5" xfId="30867"/>
    <cellStyle name="Обычный 3 2 2 5 2 2 2 3 5 2" xfId="30868"/>
    <cellStyle name="Обычный 3 2 2 5 2 2 2 3 5 3" xfId="30869"/>
    <cellStyle name="Обычный 3 2 2 5 2 2 2 3 5 4" xfId="30870"/>
    <cellStyle name="Обычный 3 2 2 5 2 2 2 3 5 5" xfId="30871"/>
    <cellStyle name="Обычный 3 2 2 5 2 2 2 3 5 6" xfId="30872"/>
    <cellStyle name="Обычный 3 2 2 5 2 2 2 3 5 7" xfId="30873"/>
    <cellStyle name="Обычный 3 2 2 5 2 2 2 3 5 8" xfId="30874"/>
    <cellStyle name="Обычный 3 2 2 5 2 2 2 3 6" xfId="30875"/>
    <cellStyle name="Обычный 3 2 2 5 2 2 2 3 6 2" xfId="30876"/>
    <cellStyle name="Обычный 3 2 2 5 2 2 2 3 6 3" xfId="30877"/>
    <cellStyle name="Обычный 3 2 2 5 2 2 2 3 6 4" xfId="30878"/>
    <cellStyle name="Обычный 3 2 2 5 2 2 2 3 6 5" xfId="30879"/>
    <cellStyle name="Обычный 3 2 2 5 2 2 2 3 6 6" xfId="30880"/>
    <cellStyle name="Обычный 3 2 2 5 2 2 2 3 6 7" xfId="30881"/>
    <cellStyle name="Обычный 3 2 2 5 2 2 2 3 6 8" xfId="30882"/>
    <cellStyle name="Обычный 3 2 2 5 2 2 2 3 7" xfId="30883"/>
    <cellStyle name="Обычный 3 2 2 5 2 2 2 3 7 2" xfId="30884"/>
    <cellStyle name="Обычный 3 2 2 5 2 2 2 3 7 3" xfId="30885"/>
    <cellStyle name="Обычный 3 2 2 5 2 2 2 3 7 4" xfId="30886"/>
    <cellStyle name="Обычный 3 2 2 5 2 2 2 3 7 5" xfId="30887"/>
    <cellStyle name="Обычный 3 2 2 5 2 2 2 3 7 6" xfId="30888"/>
    <cellStyle name="Обычный 3 2 2 5 2 2 2 3 7 7" xfId="30889"/>
    <cellStyle name="Обычный 3 2 2 5 2 2 2 3 7 8" xfId="30890"/>
    <cellStyle name="Обычный 3 2 2 5 2 2 2 3 8" xfId="30891"/>
    <cellStyle name="Обычный 3 2 2 5 2 2 2 3 8 2" xfId="30892"/>
    <cellStyle name="Обычный 3 2 2 5 2 2 2 3 8 3" xfId="30893"/>
    <cellStyle name="Обычный 3 2 2 5 2 2 2 3 8 4" xfId="30894"/>
    <cellStyle name="Обычный 3 2 2 5 2 2 2 3 8 5" xfId="30895"/>
    <cellStyle name="Обычный 3 2 2 5 2 2 2 3 8 6" xfId="30896"/>
    <cellStyle name="Обычный 3 2 2 5 2 2 2 3 8 7" xfId="30897"/>
    <cellStyle name="Обычный 3 2 2 5 2 2 2 3 8 8" xfId="30898"/>
    <cellStyle name="Обычный 3 2 2 5 2 2 2 3 9" xfId="30899"/>
    <cellStyle name="Обычный 3 2 2 5 2 2 2 4" xfId="30900"/>
    <cellStyle name="Обычный 3 2 2 5 2 2 2 4 2" xfId="30901"/>
    <cellStyle name="Обычный 3 2 2 5 2 2 2 4 3" xfId="30902"/>
    <cellStyle name="Обычный 3 2 2 5 2 2 2 4 4" xfId="30903"/>
    <cellStyle name="Обычный 3 2 2 5 2 2 2 4 5" xfId="30904"/>
    <cellStyle name="Обычный 3 2 2 5 2 2 2 4 6" xfId="30905"/>
    <cellStyle name="Обычный 3 2 2 5 2 2 2 4 7" xfId="30906"/>
    <cellStyle name="Обычный 3 2 2 5 2 2 2 4 8" xfId="30907"/>
    <cellStyle name="Обычный 3 2 2 5 2 2 2 5" xfId="30908"/>
    <cellStyle name="Обычный 3 2 2 5 2 2 2 5 2" xfId="30909"/>
    <cellStyle name="Обычный 3 2 2 5 2 2 2 5 3" xfId="30910"/>
    <cellStyle name="Обычный 3 2 2 5 2 2 2 5 4" xfId="30911"/>
    <cellStyle name="Обычный 3 2 2 5 2 2 2 5 5" xfId="30912"/>
    <cellStyle name="Обычный 3 2 2 5 2 2 2 5 6" xfId="30913"/>
    <cellStyle name="Обычный 3 2 2 5 2 2 2 5 7" xfId="30914"/>
    <cellStyle name="Обычный 3 2 2 5 2 2 2 5 8" xfId="30915"/>
    <cellStyle name="Обычный 3 2 2 5 2 2 2 6" xfId="30916"/>
    <cellStyle name="Обычный 3 2 2 5 2 2 2 6 2" xfId="30917"/>
    <cellStyle name="Обычный 3 2 2 5 2 2 2 6 3" xfId="30918"/>
    <cellStyle name="Обычный 3 2 2 5 2 2 2 6 4" xfId="30919"/>
    <cellStyle name="Обычный 3 2 2 5 2 2 2 6 5" xfId="30920"/>
    <cellStyle name="Обычный 3 2 2 5 2 2 2 6 6" xfId="30921"/>
    <cellStyle name="Обычный 3 2 2 5 2 2 2 6 7" xfId="30922"/>
    <cellStyle name="Обычный 3 2 2 5 2 2 2 6 8" xfId="30923"/>
    <cellStyle name="Обычный 3 2 2 5 2 2 2 7" xfId="30924"/>
    <cellStyle name="Обычный 3 2 2 5 2 2 2 7 2" xfId="30925"/>
    <cellStyle name="Обычный 3 2 2 5 2 2 2 7 3" xfId="30926"/>
    <cellStyle name="Обычный 3 2 2 5 2 2 2 7 4" xfId="30927"/>
    <cellStyle name="Обычный 3 2 2 5 2 2 2 7 5" xfId="30928"/>
    <cellStyle name="Обычный 3 2 2 5 2 2 2 7 6" xfId="30929"/>
    <cellStyle name="Обычный 3 2 2 5 2 2 2 7 7" xfId="30930"/>
    <cellStyle name="Обычный 3 2 2 5 2 2 2 7 8" xfId="30931"/>
    <cellStyle name="Обычный 3 2 2 5 2 2 2 8" xfId="30932"/>
    <cellStyle name="Обычный 3 2 2 5 2 2 2 8 2" xfId="30933"/>
    <cellStyle name="Обычный 3 2 2 5 2 2 2 8 3" xfId="30934"/>
    <cellStyle name="Обычный 3 2 2 5 2 2 2 8 4" xfId="30935"/>
    <cellStyle name="Обычный 3 2 2 5 2 2 2 8 5" xfId="30936"/>
    <cellStyle name="Обычный 3 2 2 5 2 2 2 8 6" xfId="30937"/>
    <cellStyle name="Обычный 3 2 2 5 2 2 2 8 7" xfId="30938"/>
    <cellStyle name="Обычный 3 2 2 5 2 2 2 8 8" xfId="30939"/>
    <cellStyle name="Обычный 3 2 2 5 2 2 2 9" xfId="30940"/>
    <cellStyle name="Обычный 3 2 2 5 2 2 2 9 2" xfId="30941"/>
    <cellStyle name="Обычный 3 2 2 5 2 2 2 9 3" xfId="30942"/>
    <cellStyle name="Обычный 3 2 2 5 2 2 2 9 4" xfId="30943"/>
    <cellStyle name="Обычный 3 2 2 5 2 2 2 9 5" xfId="30944"/>
    <cellStyle name="Обычный 3 2 2 5 2 2 2 9 6" xfId="30945"/>
    <cellStyle name="Обычный 3 2 2 5 2 2 2 9 7" xfId="30946"/>
    <cellStyle name="Обычный 3 2 2 5 2 2 2 9 8" xfId="30947"/>
    <cellStyle name="Обычный 3 2 2 5 2 2 20" xfId="30948"/>
    <cellStyle name="Обычный 3 2 2 5 2 2 21" xfId="30949"/>
    <cellStyle name="Обычный 3 2 2 5 2 2 22" xfId="30950"/>
    <cellStyle name="Обычный 3 2 2 5 2 2 23" xfId="30951"/>
    <cellStyle name="Обычный 3 2 2 5 2 2 3" xfId="30952"/>
    <cellStyle name="Обычный 3 2 2 5 2 2 3 10" xfId="30953"/>
    <cellStyle name="Обычный 3 2 2 5 2 2 3 11" xfId="30954"/>
    <cellStyle name="Обычный 3 2 2 5 2 2 3 12" xfId="30955"/>
    <cellStyle name="Обычный 3 2 2 5 2 2 3 13" xfId="30956"/>
    <cellStyle name="Обычный 3 2 2 5 2 2 3 14" xfId="30957"/>
    <cellStyle name="Обычный 3 2 2 5 2 2 3 15" xfId="30958"/>
    <cellStyle name="Обычный 3 2 2 5 2 2 3 16" xfId="30959"/>
    <cellStyle name="Обычный 3 2 2 5 2 2 3 17" xfId="30960"/>
    <cellStyle name="Обычный 3 2 2 5 2 2 3 18" xfId="30961"/>
    <cellStyle name="Обычный 3 2 2 5 2 2 3 2" xfId="30962"/>
    <cellStyle name="Обычный 3 2 2 5 2 2 3 2 2" xfId="30963"/>
    <cellStyle name="Обычный 3 2 2 5 2 2 3 2 3" xfId="30964"/>
    <cellStyle name="Обычный 3 2 2 5 2 2 3 2 4" xfId="30965"/>
    <cellStyle name="Обычный 3 2 2 5 2 2 3 2 5" xfId="30966"/>
    <cellStyle name="Обычный 3 2 2 5 2 2 3 2 6" xfId="30967"/>
    <cellStyle name="Обычный 3 2 2 5 2 2 3 2 7" xfId="30968"/>
    <cellStyle name="Обычный 3 2 2 5 2 2 3 2 8" xfId="30969"/>
    <cellStyle name="Обычный 3 2 2 5 2 2 3 3" xfId="30970"/>
    <cellStyle name="Обычный 3 2 2 5 2 2 3 3 2" xfId="30971"/>
    <cellStyle name="Обычный 3 2 2 5 2 2 3 3 3" xfId="30972"/>
    <cellStyle name="Обычный 3 2 2 5 2 2 3 3 4" xfId="30973"/>
    <cellStyle name="Обычный 3 2 2 5 2 2 3 3 5" xfId="30974"/>
    <cellStyle name="Обычный 3 2 2 5 2 2 3 3 6" xfId="30975"/>
    <cellStyle name="Обычный 3 2 2 5 2 2 3 3 7" xfId="30976"/>
    <cellStyle name="Обычный 3 2 2 5 2 2 3 3 8" xfId="30977"/>
    <cellStyle name="Обычный 3 2 2 5 2 2 3 4" xfId="30978"/>
    <cellStyle name="Обычный 3 2 2 5 2 2 3 4 2" xfId="30979"/>
    <cellStyle name="Обычный 3 2 2 5 2 2 3 4 3" xfId="30980"/>
    <cellStyle name="Обычный 3 2 2 5 2 2 3 4 4" xfId="30981"/>
    <cellStyle name="Обычный 3 2 2 5 2 2 3 4 5" xfId="30982"/>
    <cellStyle name="Обычный 3 2 2 5 2 2 3 4 6" xfId="30983"/>
    <cellStyle name="Обычный 3 2 2 5 2 2 3 4 7" xfId="30984"/>
    <cellStyle name="Обычный 3 2 2 5 2 2 3 4 8" xfId="30985"/>
    <cellStyle name="Обычный 3 2 2 5 2 2 3 5" xfId="30986"/>
    <cellStyle name="Обычный 3 2 2 5 2 2 3 5 2" xfId="30987"/>
    <cellStyle name="Обычный 3 2 2 5 2 2 3 5 3" xfId="30988"/>
    <cellStyle name="Обычный 3 2 2 5 2 2 3 5 4" xfId="30989"/>
    <cellStyle name="Обычный 3 2 2 5 2 2 3 5 5" xfId="30990"/>
    <cellStyle name="Обычный 3 2 2 5 2 2 3 5 6" xfId="30991"/>
    <cellStyle name="Обычный 3 2 2 5 2 2 3 5 7" xfId="30992"/>
    <cellStyle name="Обычный 3 2 2 5 2 2 3 5 8" xfId="30993"/>
    <cellStyle name="Обычный 3 2 2 5 2 2 3 6" xfId="30994"/>
    <cellStyle name="Обычный 3 2 2 5 2 2 3 6 2" xfId="30995"/>
    <cellStyle name="Обычный 3 2 2 5 2 2 3 6 3" xfId="30996"/>
    <cellStyle name="Обычный 3 2 2 5 2 2 3 6 4" xfId="30997"/>
    <cellStyle name="Обычный 3 2 2 5 2 2 3 6 5" xfId="30998"/>
    <cellStyle name="Обычный 3 2 2 5 2 2 3 6 6" xfId="30999"/>
    <cellStyle name="Обычный 3 2 2 5 2 2 3 6 7" xfId="31000"/>
    <cellStyle name="Обычный 3 2 2 5 2 2 3 6 8" xfId="31001"/>
    <cellStyle name="Обычный 3 2 2 5 2 2 3 7" xfId="31002"/>
    <cellStyle name="Обычный 3 2 2 5 2 2 3 7 2" xfId="31003"/>
    <cellStyle name="Обычный 3 2 2 5 2 2 3 7 3" xfId="31004"/>
    <cellStyle name="Обычный 3 2 2 5 2 2 3 7 4" xfId="31005"/>
    <cellStyle name="Обычный 3 2 2 5 2 2 3 7 5" xfId="31006"/>
    <cellStyle name="Обычный 3 2 2 5 2 2 3 7 6" xfId="31007"/>
    <cellStyle name="Обычный 3 2 2 5 2 2 3 7 7" xfId="31008"/>
    <cellStyle name="Обычный 3 2 2 5 2 2 3 7 8" xfId="31009"/>
    <cellStyle name="Обычный 3 2 2 5 2 2 3 8" xfId="31010"/>
    <cellStyle name="Обычный 3 2 2 5 2 2 3 8 2" xfId="31011"/>
    <cellStyle name="Обычный 3 2 2 5 2 2 3 8 3" xfId="31012"/>
    <cellStyle name="Обычный 3 2 2 5 2 2 3 8 4" xfId="31013"/>
    <cellStyle name="Обычный 3 2 2 5 2 2 3 8 5" xfId="31014"/>
    <cellStyle name="Обычный 3 2 2 5 2 2 3 8 6" xfId="31015"/>
    <cellStyle name="Обычный 3 2 2 5 2 2 3 8 7" xfId="31016"/>
    <cellStyle name="Обычный 3 2 2 5 2 2 3 8 8" xfId="31017"/>
    <cellStyle name="Обычный 3 2 2 5 2 2 3 9" xfId="31018"/>
    <cellStyle name="Обычный 3 2 2 5 2 2 4" xfId="31019"/>
    <cellStyle name="Обычный 3 2 2 5 2 2 4 10" xfId="31020"/>
    <cellStyle name="Обычный 3 2 2 5 2 2 4 11" xfId="31021"/>
    <cellStyle name="Обычный 3 2 2 5 2 2 4 12" xfId="31022"/>
    <cellStyle name="Обычный 3 2 2 5 2 2 4 13" xfId="31023"/>
    <cellStyle name="Обычный 3 2 2 5 2 2 4 14" xfId="31024"/>
    <cellStyle name="Обычный 3 2 2 5 2 2 4 15" xfId="31025"/>
    <cellStyle name="Обычный 3 2 2 5 2 2 4 16" xfId="31026"/>
    <cellStyle name="Обычный 3 2 2 5 2 2 4 17" xfId="31027"/>
    <cellStyle name="Обычный 3 2 2 5 2 2 4 18" xfId="31028"/>
    <cellStyle name="Обычный 3 2 2 5 2 2 4 2" xfId="31029"/>
    <cellStyle name="Обычный 3 2 2 5 2 2 4 2 2" xfId="31030"/>
    <cellStyle name="Обычный 3 2 2 5 2 2 4 2 3" xfId="31031"/>
    <cellStyle name="Обычный 3 2 2 5 2 2 4 2 4" xfId="31032"/>
    <cellStyle name="Обычный 3 2 2 5 2 2 4 2 5" xfId="31033"/>
    <cellStyle name="Обычный 3 2 2 5 2 2 4 2 6" xfId="31034"/>
    <cellStyle name="Обычный 3 2 2 5 2 2 4 2 7" xfId="31035"/>
    <cellStyle name="Обычный 3 2 2 5 2 2 4 2 8" xfId="31036"/>
    <cellStyle name="Обычный 3 2 2 5 2 2 4 3" xfId="31037"/>
    <cellStyle name="Обычный 3 2 2 5 2 2 4 3 2" xfId="31038"/>
    <cellStyle name="Обычный 3 2 2 5 2 2 4 3 3" xfId="31039"/>
    <cellStyle name="Обычный 3 2 2 5 2 2 4 3 4" xfId="31040"/>
    <cellStyle name="Обычный 3 2 2 5 2 2 4 3 5" xfId="31041"/>
    <cellStyle name="Обычный 3 2 2 5 2 2 4 3 6" xfId="31042"/>
    <cellStyle name="Обычный 3 2 2 5 2 2 4 3 7" xfId="31043"/>
    <cellStyle name="Обычный 3 2 2 5 2 2 4 3 8" xfId="31044"/>
    <cellStyle name="Обычный 3 2 2 5 2 2 4 4" xfId="31045"/>
    <cellStyle name="Обычный 3 2 2 5 2 2 4 4 2" xfId="31046"/>
    <cellStyle name="Обычный 3 2 2 5 2 2 4 4 3" xfId="31047"/>
    <cellStyle name="Обычный 3 2 2 5 2 2 4 4 4" xfId="31048"/>
    <cellStyle name="Обычный 3 2 2 5 2 2 4 4 5" xfId="31049"/>
    <cellStyle name="Обычный 3 2 2 5 2 2 4 4 6" xfId="31050"/>
    <cellStyle name="Обычный 3 2 2 5 2 2 4 4 7" xfId="31051"/>
    <cellStyle name="Обычный 3 2 2 5 2 2 4 4 8" xfId="31052"/>
    <cellStyle name="Обычный 3 2 2 5 2 2 4 5" xfId="31053"/>
    <cellStyle name="Обычный 3 2 2 5 2 2 4 5 2" xfId="31054"/>
    <cellStyle name="Обычный 3 2 2 5 2 2 4 5 3" xfId="31055"/>
    <cellStyle name="Обычный 3 2 2 5 2 2 4 5 4" xfId="31056"/>
    <cellStyle name="Обычный 3 2 2 5 2 2 4 5 5" xfId="31057"/>
    <cellStyle name="Обычный 3 2 2 5 2 2 4 5 6" xfId="31058"/>
    <cellStyle name="Обычный 3 2 2 5 2 2 4 5 7" xfId="31059"/>
    <cellStyle name="Обычный 3 2 2 5 2 2 4 5 8" xfId="31060"/>
    <cellStyle name="Обычный 3 2 2 5 2 2 4 6" xfId="31061"/>
    <cellStyle name="Обычный 3 2 2 5 2 2 4 6 2" xfId="31062"/>
    <cellStyle name="Обычный 3 2 2 5 2 2 4 6 3" xfId="31063"/>
    <cellStyle name="Обычный 3 2 2 5 2 2 4 6 4" xfId="31064"/>
    <cellStyle name="Обычный 3 2 2 5 2 2 4 6 5" xfId="31065"/>
    <cellStyle name="Обычный 3 2 2 5 2 2 4 6 6" xfId="31066"/>
    <cellStyle name="Обычный 3 2 2 5 2 2 4 6 7" xfId="31067"/>
    <cellStyle name="Обычный 3 2 2 5 2 2 4 6 8" xfId="31068"/>
    <cellStyle name="Обычный 3 2 2 5 2 2 4 7" xfId="31069"/>
    <cellStyle name="Обычный 3 2 2 5 2 2 4 7 2" xfId="31070"/>
    <cellStyle name="Обычный 3 2 2 5 2 2 4 7 3" xfId="31071"/>
    <cellStyle name="Обычный 3 2 2 5 2 2 4 7 4" xfId="31072"/>
    <cellStyle name="Обычный 3 2 2 5 2 2 4 7 5" xfId="31073"/>
    <cellStyle name="Обычный 3 2 2 5 2 2 4 7 6" xfId="31074"/>
    <cellStyle name="Обычный 3 2 2 5 2 2 4 7 7" xfId="31075"/>
    <cellStyle name="Обычный 3 2 2 5 2 2 4 7 8" xfId="31076"/>
    <cellStyle name="Обычный 3 2 2 5 2 2 4 8" xfId="31077"/>
    <cellStyle name="Обычный 3 2 2 5 2 2 4 8 2" xfId="31078"/>
    <cellStyle name="Обычный 3 2 2 5 2 2 4 8 3" xfId="31079"/>
    <cellStyle name="Обычный 3 2 2 5 2 2 4 8 4" xfId="31080"/>
    <cellStyle name="Обычный 3 2 2 5 2 2 4 8 5" xfId="31081"/>
    <cellStyle name="Обычный 3 2 2 5 2 2 4 8 6" xfId="31082"/>
    <cellStyle name="Обычный 3 2 2 5 2 2 4 8 7" xfId="31083"/>
    <cellStyle name="Обычный 3 2 2 5 2 2 4 8 8" xfId="31084"/>
    <cellStyle name="Обычный 3 2 2 5 2 2 4 9" xfId="31085"/>
    <cellStyle name="Обычный 3 2 2 5 2 2 5" xfId="31086"/>
    <cellStyle name="Обычный 3 2 2 5 2 2 5 2" xfId="31087"/>
    <cellStyle name="Обычный 3 2 2 5 2 2 5 3" xfId="31088"/>
    <cellStyle name="Обычный 3 2 2 5 2 2 5 4" xfId="31089"/>
    <cellStyle name="Обычный 3 2 2 5 2 2 5 5" xfId="31090"/>
    <cellStyle name="Обычный 3 2 2 5 2 2 5 6" xfId="31091"/>
    <cellStyle name="Обычный 3 2 2 5 2 2 5 7" xfId="31092"/>
    <cellStyle name="Обычный 3 2 2 5 2 2 5 8" xfId="31093"/>
    <cellStyle name="Обычный 3 2 2 5 2 2 6" xfId="31094"/>
    <cellStyle name="Обычный 3 2 2 5 2 2 6 2" xfId="31095"/>
    <cellStyle name="Обычный 3 2 2 5 2 2 6 3" xfId="31096"/>
    <cellStyle name="Обычный 3 2 2 5 2 2 6 4" xfId="31097"/>
    <cellStyle name="Обычный 3 2 2 5 2 2 6 5" xfId="31098"/>
    <cellStyle name="Обычный 3 2 2 5 2 2 6 6" xfId="31099"/>
    <cellStyle name="Обычный 3 2 2 5 2 2 6 7" xfId="31100"/>
    <cellStyle name="Обычный 3 2 2 5 2 2 6 8" xfId="31101"/>
    <cellStyle name="Обычный 3 2 2 5 2 2 7" xfId="31102"/>
    <cellStyle name="Обычный 3 2 2 5 2 2 7 2" xfId="31103"/>
    <cellStyle name="Обычный 3 2 2 5 2 2 7 3" xfId="31104"/>
    <cellStyle name="Обычный 3 2 2 5 2 2 7 4" xfId="31105"/>
    <cellStyle name="Обычный 3 2 2 5 2 2 7 5" xfId="31106"/>
    <cellStyle name="Обычный 3 2 2 5 2 2 7 6" xfId="31107"/>
    <cellStyle name="Обычный 3 2 2 5 2 2 7 7" xfId="31108"/>
    <cellStyle name="Обычный 3 2 2 5 2 2 7 8" xfId="31109"/>
    <cellStyle name="Обычный 3 2 2 5 2 2 8" xfId="31110"/>
    <cellStyle name="Обычный 3 2 2 5 2 2 8 2" xfId="31111"/>
    <cellStyle name="Обычный 3 2 2 5 2 2 8 3" xfId="31112"/>
    <cellStyle name="Обычный 3 2 2 5 2 2 8 4" xfId="31113"/>
    <cellStyle name="Обычный 3 2 2 5 2 2 8 5" xfId="31114"/>
    <cellStyle name="Обычный 3 2 2 5 2 2 8 6" xfId="31115"/>
    <cellStyle name="Обычный 3 2 2 5 2 2 8 7" xfId="31116"/>
    <cellStyle name="Обычный 3 2 2 5 2 2 8 8" xfId="31117"/>
    <cellStyle name="Обычный 3 2 2 5 2 2 9" xfId="31118"/>
    <cellStyle name="Обычный 3 2 2 5 2 2 9 2" xfId="31119"/>
    <cellStyle name="Обычный 3 2 2 5 2 2 9 3" xfId="31120"/>
    <cellStyle name="Обычный 3 2 2 5 2 2 9 4" xfId="31121"/>
    <cellStyle name="Обычный 3 2 2 5 2 2 9 5" xfId="31122"/>
    <cellStyle name="Обычный 3 2 2 5 2 2 9 6" xfId="31123"/>
    <cellStyle name="Обычный 3 2 2 5 2 2 9 7" xfId="31124"/>
    <cellStyle name="Обычный 3 2 2 5 2 2 9 8" xfId="31125"/>
    <cellStyle name="Обычный 3 2 2 5 2 20" xfId="31126"/>
    <cellStyle name="Обычный 3 2 2 5 2 21" xfId="31127"/>
    <cellStyle name="Обычный 3 2 2 5 2 22" xfId="31128"/>
    <cellStyle name="Обычный 3 2 2 5 2 23" xfId="31129"/>
    <cellStyle name="Обычный 3 2 2 5 2 24" xfId="31130"/>
    <cellStyle name="Обычный 3 2 2 5 2 25" xfId="31131"/>
    <cellStyle name="Обычный 3 2 2 5 2 3" xfId="31132"/>
    <cellStyle name="Обычный 3 2 2 5 2 3 10" xfId="31133"/>
    <cellStyle name="Обычный 3 2 2 5 2 3 10 2" xfId="31134"/>
    <cellStyle name="Обычный 3 2 2 5 2 3 10 3" xfId="31135"/>
    <cellStyle name="Обычный 3 2 2 5 2 3 10 4" xfId="31136"/>
    <cellStyle name="Обычный 3 2 2 5 2 3 10 5" xfId="31137"/>
    <cellStyle name="Обычный 3 2 2 5 2 3 10 6" xfId="31138"/>
    <cellStyle name="Обычный 3 2 2 5 2 3 10 7" xfId="31139"/>
    <cellStyle name="Обычный 3 2 2 5 2 3 10 8" xfId="31140"/>
    <cellStyle name="Обычный 3 2 2 5 2 3 11" xfId="31141"/>
    <cellStyle name="Обычный 3 2 2 5 2 3 11 2" xfId="31142"/>
    <cellStyle name="Обычный 3 2 2 5 2 3 11 3" xfId="31143"/>
    <cellStyle name="Обычный 3 2 2 5 2 3 11 4" xfId="31144"/>
    <cellStyle name="Обычный 3 2 2 5 2 3 11 5" xfId="31145"/>
    <cellStyle name="Обычный 3 2 2 5 2 3 11 6" xfId="31146"/>
    <cellStyle name="Обычный 3 2 2 5 2 3 11 7" xfId="31147"/>
    <cellStyle name="Обычный 3 2 2 5 2 3 11 8" xfId="31148"/>
    <cellStyle name="Обычный 3 2 2 5 2 3 12" xfId="31149"/>
    <cellStyle name="Обычный 3 2 2 5 2 3 13" xfId="31150"/>
    <cellStyle name="Обычный 3 2 2 5 2 3 14" xfId="31151"/>
    <cellStyle name="Обычный 3 2 2 5 2 3 15" xfId="31152"/>
    <cellStyle name="Обычный 3 2 2 5 2 3 16" xfId="31153"/>
    <cellStyle name="Обычный 3 2 2 5 2 3 17" xfId="31154"/>
    <cellStyle name="Обычный 3 2 2 5 2 3 18" xfId="31155"/>
    <cellStyle name="Обычный 3 2 2 5 2 3 19" xfId="31156"/>
    <cellStyle name="Обычный 3 2 2 5 2 3 2" xfId="31157"/>
    <cellStyle name="Обычный 3 2 2 5 2 3 2 10" xfId="31158"/>
    <cellStyle name="Обычный 3 2 2 5 2 3 2 10 2" xfId="31159"/>
    <cellStyle name="Обычный 3 2 2 5 2 3 2 10 3" xfId="31160"/>
    <cellStyle name="Обычный 3 2 2 5 2 3 2 10 4" xfId="31161"/>
    <cellStyle name="Обычный 3 2 2 5 2 3 2 10 5" xfId="31162"/>
    <cellStyle name="Обычный 3 2 2 5 2 3 2 10 6" xfId="31163"/>
    <cellStyle name="Обычный 3 2 2 5 2 3 2 10 7" xfId="31164"/>
    <cellStyle name="Обычный 3 2 2 5 2 3 2 10 8" xfId="31165"/>
    <cellStyle name="Обычный 3 2 2 5 2 3 2 11" xfId="31166"/>
    <cellStyle name="Обычный 3 2 2 5 2 3 2 12" xfId="31167"/>
    <cellStyle name="Обычный 3 2 2 5 2 3 2 13" xfId="31168"/>
    <cellStyle name="Обычный 3 2 2 5 2 3 2 14" xfId="31169"/>
    <cellStyle name="Обычный 3 2 2 5 2 3 2 15" xfId="31170"/>
    <cellStyle name="Обычный 3 2 2 5 2 3 2 16" xfId="31171"/>
    <cellStyle name="Обычный 3 2 2 5 2 3 2 17" xfId="31172"/>
    <cellStyle name="Обычный 3 2 2 5 2 3 2 18" xfId="31173"/>
    <cellStyle name="Обычный 3 2 2 5 2 3 2 19" xfId="31174"/>
    <cellStyle name="Обычный 3 2 2 5 2 3 2 2" xfId="31175"/>
    <cellStyle name="Обычный 3 2 2 5 2 3 2 2 10" xfId="31176"/>
    <cellStyle name="Обычный 3 2 2 5 2 3 2 2 11" xfId="31177"/>
    <cellStyle name="Обычный 3 2 2 5 2 3 2 2 12" xfId="31178"/>
    <cellStyle name="Обычный 3 2 2 5 2 3 2 2 13" xfId="31179"/>
    <cellStyle name="Обычный 3 2 2 5 2 3 2 2 14" xfId="31180"/>
    <cellStyle name="Обычный 3 2 2 5 2 3 2 2 15" xfId="31181"/>
    <cellStyle name="Обычный 3 2 2 5 2 3 2 2 16" xfId="31182"/>
    <cellStyle name="Обычный 3 2 2 5 2 3 2 2 17" xfId="31183"/>
    <cellStyle name="Обычный 3 2 2 5 2 3 2 2 18" xfId="31184"/>
    <cellStyle name="Обычный 3 2 2 5 2 3 2 2 2" xfId="31185"/>
    <cellStyle name="Обычный 3 2 2 5 2 3 2 2 2 2" xfId="31186"/>
    <cellStyle name="Обычный 3 2 2 5 2 3 2 2 2 3" xfId="31187"/>
    <cellStyle name="Обычный 3 2 2 5 2 3 2 2 2 4" xfId="31188"/>
    <cellStyle name="Обычный 3 2 2 5 2 3 2 2 2 5" xfId="31189"/>
    <cellStyle name="Обычный 3 2 2 5 2 3 2 2 2 6" xfId="31190"/>
    <cellStyle name="Обычный 3 2 2 5 2 3 2 2 2 7" xfId="31191"/>
    <cellStyle name="Обычный 3 2 2 5 2 3 2 2 2 8" xfId="31192"/>
    <cellStyle name="Обычный 3 2 2 5 2 3 2 2 3" xfId="31193"/>
    <cellStyle name="Обычный 3 2 2 5 2 3 2 2 3 2" xfId="31194"/>
    <cellStyle name="Обычный 3 2 2 5 2 3 2 2 3 3" xfId="31195"/>
    <cellStyle name="Обычный 3 2 2 5 2 3 2 2 3 4" xfId="31196"/>
    <cellStyle name="Обычный 3 2 2 5 2 3 2 2 3 5" xfId="31197"/>
    <cellStyle name="Обычный 3 2 2 5 2 3 2 2 3 6" xfId="31198"/>
    <cellStyle name="Обычный 3 2 2 5 2 3 2 2 3 7" xfId="31199"/>
    <cellStyle name="Обычный 3 2 2 5 2 3 2 2 3 8" xfId="31200"/>
    <cellStyle name="Обычный 3 2 2 5 2 3 2 2 4" xfId="31201"/>
    <cellStyle name="Обычный 3 2 2 5 2 3 2 2 4 2" xfId="31202"/>
    <cellStyle name="Обычный 3 2 2 5 2 3 2 2 4 3" xfId="31203"/>
    <cellStyle name="Обычный 3 2 2 5 2 3 2 2 4 4" xfId="31204"/>
    <cellStyle name="Обычный 3 2 2 5 2 3 2 2 4 5" xfId="31205"/>
    <cellStyle name="Обычный 3 2 2 5 2 3 2 2 4 6" xfId="31206"/>
    <cellStyle name="Обычный 3 2 2 5 2 3 2 2 4 7" xfId="31207"/>
    <cellStyle name="Обычный 3 2 2 5 2 3 2 2 4 8" xfId="31208"/>
    <cellStyle name="Обычный 3 2 2 5 2 3 2 2 5" xfId="31209"/>
    <cellStyle name="Обычный 3 2 2 5 2 3 2 2 5 2" xfId="31210"/>
    <cellStyle name="Обычный 3 2 2 5 2 3 2 2 5 3" xfId="31211"/>
    <cellStyle name="Обычный 3 2 2 5 2 3 2 2 5 4" xfId="31212"/>
    <cellStyle name="Обычный 3 2 2 5 2 3 2 2 5 5" xfId="31213"/>
    <cellStyle name="Обычный 3 2 2 5 2 3 2 2 5 6" xfId="31214"/>
    <cellStyle name="Обычный 3 2 2 5 2 3 2 2 5 7" xfId="31215"/>
    <cellStyle name="Обычный 3 2 2 5 2 3 2 2 5 8" xfId="31216"/>
    <cellStyle name="Обычный 3 2 2 5 2 3 2 2 6" xfId="31217"/>
    <cellStyle name="Обычный 3 2 2 5 2 3 2 2 6 2" xfId="31218"/>
    <cellStyle name="Обычный 3 2 2 5 2 3 2 2 6 3" xfId="31219"/>
    <cellStyle name="Обычный 3 2 2 5 2 3 2 2 6 4" xfId="31220"/>
    <cellStyle name="Обычный 3 2 2 5 2 3 2 2 6 5" xfId="31221"/>
    <cellStyle name="Обычный 3 2 2 5 2 3 2 2 6 6" xfId="31222"/>
    <cellStyle name="Обычный 3 2 2 5 2 3 2 2 6 7" xfId="31223"/>
    <cellStyle name="Обычный 3 2 2 5 2 3 2 2 6 8" xfId="31224"/>
    <cellStyle name="Обычный 3 2 2 5 2 3 2 2 7" xfId="31225"/>
    <cellStyle name="Обычный 3 2 2 5 2 3 2 2 7 2" xfId="31226"/>
    <cellStyle name="Обычный 3 2 2 5 2 3 2 2 7 3" xfId="31227"/>
    <cellStyle name="Обычный 3 2 2 5 2 3 2 2 7 4" xfId="31228"/>
    <cellStyle name="Обычный 3 2 2 5 2 3 2 2 7 5" xfId="31229"/>
    <cellStyle name="Обычный 3 2 2 5 2 3 2 2 7 6" xfId="31230"/>
    <cellStyle name="Обычный 3 2 2 5 2 3 2 2 7 7" xfId="31231"/>
    <cellStyle name="Обычный 3 2 2 5 2 3 2 2 7 8" xfId="31232"/>
    <cellStyle name="Обычный 3 2 2 5 2 3 2 2 8" xfId="31233"/>
    <cellStyle name="Обычный 3 2 2 5 2 3 2 2 8 2" xfId="31234"/>
    <cellStyle name="Обычный 3 2 2 5 2 3 2 2 8 3" xfId="31235"/>
    <cellStyle name="Обычный 3 2 2 5 2 3 2 2 8 4" xfId="31236"/>
    <cellStyle name="Обычный 3 2 2 5 2 3 2 2 8 5" xfId="31237"/>
    <cellStyle name="Обычный 3 2 2 5 2 3 2 2 8 6" xfId="31238"/>
    <cellStyle name="Обычный 3 2 2 5 2 3 2 2 8 7" xfId="31239"/>
    <cellStyle name="Обычный 3 2 2 5 2 3 2 2 8 8" xfId="31240"/>
    <cellStyle name="Обычный 3 2 2 5 2 3 2 2 9" xfId="31241"/>
    <cellStyle name="Обычный 3 2 2 5 2 3 2 20" xfId="31242"/>
    <cellStyle name="Обычный 3 2 2 5 2 3 2 21" xfId="31243"/>
    <cellStyle name="Обычный 3 2 2 5 2 3 2 22" xfId="31244"/>
    <cellStyle name="Обычный 3 2 2 5 2 3 2 3" xfId="31245"/>
    <cellStyle name="Обычный 3 2 2 5 2 3 2 3 10" xfId="31246"/>
    <cellStyle name="Обычный 3 2 2 5 2 3 2 3 11" xfId="31247"/>
    <cellStyle name="Обычный 3 2 2 5 2 3 2 3 12" xfId="31248"/>
    <cellStyle name="Обычный 3 2 2 5 2 3 2 3 13" xfId="31249"/>
    <cellStyle name="Обычный 3 2 2 5 2 3 2 3 14" xfId="31250"/>
    <cellStyle name="Обычный 3 2 2 5 2 3 2 3 15" xfId="31251"/>
    <cellStyle name="Обычный 3 2 2 5 2 3 2 3 16" xfId="31252"/>
    <cellStyle name="Обычный 3 2 2 5 2 3 2 3 17" xfId="31253"/>
    <cellStyle name="Обычный 3 2 2 5 2 3 2 3 18" xfId="31254"/>
    <cellStyle name="Обычный 3 2 2 5 2 3 2 3 2" xfId="31255"/>
    <cellStyle name="Обычный 3 2 2 5 2 3 2 3 2 2" xfId="31256"/>
    <cellStyle name="Обычный 3 2 2 5 2 3 2 3 2 3" xfId="31257"/>
    <cellStyle name="Обычный 3 2 2 5 2 3 2 3 2 4" xfId="31258"/>
    <cellStyle name="Обычный 3 2 2 5 2 3 2 3 2 5" xfId="31259"/>
    <cellStyle name="Обычный 3 2 2 5 2 3 2 3 2 6" xfId="31260"/>
    <cellStyle name="Обычный 3 2 2 5 2 3 2 3 2 7" xfId="31261"/>
    <cellStyle name="Обычный 3 2 2 5 2 3 2 3 2 8" xfId="31262"/>
    <cellStyle name="Обычный 3 2 2 5 2 3 2 3 3" xfId="31263"/>
    <cellStyle name="Обычный 3 2 2 5 2 3 2 3 3 2" xfId="31264"/>
    <cellStyle name="Обычный 3 2 2 5 2 3 2 3 3 3" xfId="31265"/>
    <cellStyle name="Обычный 3 2 2 5 2 3 2 3 3 4" xfId="31266"/>
    <cellStyle name="Обычный 3 2 2 5 2 3 2 3 3 5" xfId="31267"/>
    <cellStyle name="Обычный 3 2 2 5 2 3 2 3 3 6" xfId="31268"/>
    <cellStyle name="Обычный 3 2 2 5 2 3 2 3 3 7" xfId="31269"/>
    <cellStyle name="Обычный 3 2 2 5 2 3 2 3 3 8" xfId="31270"/>
    <cellStyle name="Обычный 3 2 2 5 2 3 2 3 4" xfId="31271"/>
    <cellStyle name="Обычный 3 2 2 5 2 3 2 3 4 2" xfId="31272"/>
    <cellStyle name="Обычный 3 2 2 5 2 3 2 3 4 3" xfId="31273"/>
    <cellStyle name="Обычный 3 2 2 5 2 3 2 3 4 4" xfId="31274"/>
    <cellStyle name="Обычный 3 2 2 5 2 3 2 3 4 5" xfId="31275"/>
    <cellStyle name="Обычный 3 2 2 5 2 3 2 3 4 6" xfId="31276"/>
    <cellStyle name="Обычный 3 2 2 5 2 3 2 3 4 7" xfId="31277"/>
    <cellStyle name="Обычный 3 2 2 5 2 3 2 3 4 8" xfId="31278"/>
    <cellStyle name="Обычный 3 2 2 5 2 3 2 3 5" xfId="31279"/>
    <cellStyle name="Обычный 3 2 2 5 2 3 2 3 5 2" xfId="31280"/>
    <cellStyle name="Обычный 3 2 2 5 2 3 2 3 5 3" xfId="31281"/>
    <cellStyle name="Обычный 3 2 2 5 2 3 2 3 5 4" xfId="31282"/>
    <cellStyle name="Обычный 3 2 2 5 2 3 2 3 5 5" xfId="31283"/>
    <cellStyle name="Обычный 3 2 2 5 2 3 2 3 5 6" xfId="31284"/>
    <cellStyle name="Обычный 3 2 2 5 2 3 2 3 5 7" xfId="31285"/>
    <cellStyle name="Обычный 3 2 2 5 2 3 2 3 5 8" xfId="31286"/>
    <cellStyle name="Обычный 3 2 2 5 2 3 2 3 6" xfId="31287"/>
    <cellStyle name="Обычный 3 2 2 5 2 3 2 3 6 2" xfId="31288"/>
    <cellStyle name="Обычный 3 2 2 5 2 3 2 3 6 3" xfId="31289"/>
    <cellStyle name="Обычный 3 2 2 5 2 3 2 3 6 4" xfId="31290"/>
    <cellStyle name="Обычный 3 2 2 5 2 3 2 3 6 5" xfId="31291"/>
    <cellStyle name="Обычный 3 2 2 5 2 3 2 3 6 6" xfId="31292"/>
    <cellStyle name="Обычный 3 2 2 5 2 3 2 3 6 7" xfId="31293"/>
    <cellStyle name="Обычный 3 2 2 5 2 3 2 3 6 8" xfId="31294"/>
    <cellStyle name="Обычный 3 2 2 5 2 3 2 3 7" xfId="31295"/>
    <cellStyle name="Обычный 3 2 2 5 2 3 2 3 7 2" xfId="31296"/>
    <cellStyle name="Обычный 3 2 2 5 2 3 2 3 7 3" xfId="31297"/>
    <cellStyle name="Обычный 3 2 2 5 2 3 2 3 7 4" xfId="31298"/>
    <cellStyle name="Обычный 3 2 2 5 2 3 2 3 7 5" xfId="31299"/>
    <cellStyle name="Обычный 3 2 2 5 2 3 2 3 7 6" xfId="31300"/>
    <cellStyle name="Обычный 3 2 2 5 2 3 2 3 7 7" xfId="31301"/>
    <cellStyle name="Обычный 3 2 2 5 2 3 2 3 7 8" xfId="31302"/>
    <cellStyle name="Обычный 3 2 2 5 2 3 2 3 8" xfId="31303"/>
    <cellStyle name="Обычный 3 2 2 5 2 3 2 3 8 2" xfId="31304"/>
    <cellStyle name="Обычный 3 2 2 5 2 3 2 3 8 3" xfId="31305"/>
    <cellStyle name="Обычный 3 2 2 5 2 3 2 3 8 4" xfId="31306"/>
    <cellStyle name="Обычный 3 2 2 5 2 3 2 3 8 5" xfId="31307"/>
    <cellStyle name="Обычный 3 2 2 5 2 3 2 3 8 6" xfId="31308"/>
    <cellStyle name="Обычный 3 2 2 5 2 3 2 3 8 7" xfId="31309"/>
    <cellStyle name="Обычный 3 2 2 5 2 3 2 3 8 8" xfId="31310"/>
    <cellStyle name="Обычный 3 2 2 5 2 3 2 3 9" xfId="31311"/>
    <cellStyle name="Обычный 3 2 2 5 2 3 2 4" xfId="31312"/>
    <cellStyle name="Обычный 3 2 2 5 2 3 2 4 2" xfId="31313"/>
    <cellStyle name="Обычный 3 2 2 5 2 3 2 4 3" xfId="31314"/>
    <cellStyle name="Обычный 3 2 2 5 2 3 2 4 4" xfId="31315"/>
    <cellStyle name="Обычный 3 2 2 5 2 3 2 4 5" xfId="31316"/>
    <cellStyle name="Обычный 3 2 2 5 2 3 2 4 6" xfId="31317"/>
    <cellStyle name="Обычный 3 2 2 5 2 3 2 4 7" xfId="31318"/>
    <cellStyle name="Обычный 3 2 2 5 2 3 2 4 8" xfId="31319"/>
    <cellStyle name="Обычный 3 2 2 5 2 3 2 5" xfId="31320"/>
    <cellStyle name="Обычный 3 2 2 5 2 3 2 5 2" xfId="31321"/>
    <cellStyle name="Обычный 3 2 2 5 2 3 2 5 3" xfId="31322"/>
    <cellStyle name="Обычный 3 2 2 5 2 3 2 5 4" xfId="31323"/>
    <cellStyle name="Обычный 3 2 2 5 2 3 2 5 5" xfId="31324"/>
    <cellStyle name="Обычный 3 2 2 5 2 3 2 5 6" xfId="31325"/>
    <cellStyle name="Обычный 3 2 2 5 2 3 2 5 7" xfId="31326"/>
    <cellStyle name="Обычный 3 2 2 5 2 3 2 5 8" xfId="31327"/>
    <cellStyle name="Обычный 3 2 2 5 2 3 2 6" xfId="31328"/>
    <cellStyle name="Обычный 3 2 2 5 2 3 2 6 2" xfId="31329"/>
    <cellStyle name="Обычный 3 2 2 5 2 3 2 6 3" xfId="31330"/>
    <cellStyle name="Обычный 3 2 2 5 2 3 2 6 4" xfId="31331"/>
    <cellStyle name="Обычный 3 2 2 5 2 3 2 6 5" xfId="31332"/>
    <cellStyle name="Обычный 3 2 2 5 2 3 2 6 6" xfId="31333"/>
    <cellStyle name="Обычный 3 2 2 5 2 3 2 6 7" xfId="31334"/>
    <cellStyle name="Обычный 3 2 2 5 2 3 2 6 8" xfId="31335"/>
    <cellStyle name="Обычный 3 2 2 5 2 3 2 7" xfId="31336"/>
    <cellStyle name="Обычный 3 2 2 5 2 3 2 7 2" xfId="31337"/>
    <cellStyle name="Обычный 3 2 2 5 2 3 2 7 3" xfId="31338"/>
    <cellStyle name="Обычный 3 2 2 5 2 3 2 7 4" xfId="31339"/>
    <cellStyle name="Обычный 3 2 2 5 2 3 2 7 5" xfId="31340"/>
    <cellStyle name="Обычный 3 2 2 5 2 3 2 7 6" xfId="31341"/>
    <cellStyle name="Обычный 3 2 2 5 2 3 2 7 7" xfId="31342"/>
    <cellStyle name="Обычный 3 2 2 5 2 3 2 7 8" xfId="31343"/>
    <cellStyle name="Обычный 3 2 2 5 2 3 2 8" xfId="31344"/>
    <cellStyle name="Обычный 3 2 2 5 2 3 2 8 2" xfId="31345"/>
    <cellStyle name="Обычный 3 2 2 5 2 3 2 8 3" xfId="31346"/>
    <cellStyle name="Обычный 3 2 2 5 2 3 2 8 4" xfId="31347"/>
    <cellStyle name="Обычный 3 2 2 5 2 3 2 8 5" xfId="31348"/>
    <cellStyle name="Обычный 3 2 2 5 2 3 2 8 6" xfId="31349"/>
    <cellStyle name="Обычный 3 2 2 5 2 3 2 8 7" xfId="31350"/>
    <cellStyle name="Обычный 3 2 2 5 2 3 2 8 8" xfId="31351"/>
    <cellStyle name="Обычный 3 2 2 5 2 3 2 9" xfId="31352"/>
    <cellStyle name="Обычный 3 2 2 5 2 3 2 9 2" xfId="31353"/>
    <cellStyle name="Обычный 3 2 2 5 2 3 2 9 3" xfId="31354"/>
    <cellStyle name="Обычный 3 2 2 5 2 3 2 9 4" xfId="31355"/>
    <cellStyle name="Обычный 3 2 2 5 2 3 2 9 5" xfId="31356"/>
    <cellStyle name="Обычный 3 2 2 5 2 3 2 9 6" xfId="31357"/>
    <cellStyle name="Обычный 3 2 2 5 2 3 2 9 7" xfId="31358"/>
    <cellStyle name="Обычный 3 2 2 5 2 3 2 9 8" xfId="31359"/>
    <cellStyle name="Обычный 3 2 2 5 2 3 20" xfId="31360"/>
    <cellStyle name="Обычный 3 2 2 5 2 3 21" xfId="31361"/>
    <cellStyle name="Обычный 3 2 2 5 2 3 22" xfId="31362"/>
    <cellStyle name="Обычный 3 2 2 5 2 3 23" xfId="31363"/>
    <cellStyle name="Обычный 3 2 2 5 2 3 3" xfId="31364"/>
    <cellStyle name="Обычный 3 2 2 5 2 3 3 10" xfId="31365"/>
    <cellStyle name="Обычный 3 2 2 5 2 3 3 11" xfId="31366"/>
    <cellStyle name="Обычный 3 2 2 5 2 3 3 12" xfId="31367"/>
    <cellStyle name="Обычный 3 2 2 5 2 3 3 13" xfId="31368"/>
    <cellStyle name="Обычный 3 2 2 5 2 3 3 14" xfId="31369"/>
    <cellStyle name="Обычный 3 2 2 5 2 3 3 15" xfId="31370"/>
    <cellStyle name="Обычный 3 2 2 5 2 3 3 16" xfId="31371"/>
    <cellStyle name="Обычный 3 2 2 5 2 3 3 17" xfId="31372"/>
    <cellStyle name="Обычный 3 2 2 5 2 3 3 18" xfId="31373"/>
    <cellStyle name="Обычный 3 2 2 5 2 3 3 2" xfId="31374"/>
    <cellStyle name="Обычный 3 2 2 5 2 3 3 2 2" xfId="31375"/>
    <cellStyle name="Обычный 3 2 2 5 2 3 3 2 3" xfId="31376"/>
    <cellStyle name="Обычный 3 2 2 5 2 3 3 2 4" xfId="31377"/>
    <cellStyle name="Обычный 3 2 2 5 2 3 3 2 5" xfId="31378"/>
    <cellStyle name="Обычный 3 2 2 5 2 3 3 2 6" xfId="31379"/>
    <cellStyle name="Обычный 3 2 2 5 2 3 3 2 7" xfId="31380"/>
    <cellStyle name="Обычный 3 2 2 5 2 3 3 2 8" xfId="31381"/>
    <cellStyle name="Обычный 3 2 2 5 2 3 3 3" xfId="31382"/>
    <cellStyle name="Обычный 3 2 2 5 2 3 3 3 2" xfId="31383"/>
    <cellStyle name="Обычный 3 2 2 5 2 3 3 3 3" xfId="31384"/>
    <cellStyle name="Обычный 3 2 2 5 2 3 3 3 4" xfId="31385"/>
    <cellStyle name="Обычный 3 2 2 5 2 3 3 3 5" xfId="31386"/>
    <cellStyle name="Обычный 3 2 2 5 2 3 3 3 6" xfId="31387"/>
    <cellStyle name="Обычный 3 2 2 5 2 3 3 3 7" xfId="31388"/>
    <cellStyle name="Обычный 3 2 2 5 2 3 3 3 8" xfId="31389"/>
    <cellStyle name="Обычный 3 2 2 5 2 3 3 4" xfId="31390"/>
    <cellStyle name="Обычный 3 2 2 5 2 3 3 4 2" xfId="31391"/>
    <cellStyle name="Обычный 3 2 2 5 2 3 3 4 3" xfId="31392"/>
    <cellStyle name="Обычный 3 2 2 5 2 3 3 4 4" xfId="31393"/>
    <cellStyle name="Обычный 3 2 2 5 2 3 3 4 5" xfId="31394"/>
    <cellStyle name="Обычный 3 2 2 5 2 3 3 4 6" xfId="31395"/>
    <cellStyle name="Обычный 3 2 2 5 2 3 3 4 7" xfId="31396"/>
    <cellStyle name="Обычный 3 2 2 5 2 3 3 4 8" xfId="31397"/>
    <cellStyle name="Обычный 3 2 2 5 2 3 3 5" xfId="31398"/>
    <cellStyle name="Обычный 3 2 2 5 2 3 3 5 2" xfId="31399"/>
    <cellStyle name="Обычный 3 2 2 5 2 3 3 5 3" xfId="31400"/>
    <cellStyle name="Обычный 3 2 2 5 2 3 3 5 4" xfId="31401"/>
    <cellStyle name="Обычный 3 2 2 5 2 3 3 5 5" xfId="31402"/>
    <cellStyle name="Обычный 3 2 2 5 2 3 3 5 6" xfId="31403"/>
    <cellStyle name="Обычный 3 2 2 5 2 3 3 5 7" xfId="31404"/>
    <cellStyle name="Обычный 3 2 2 5 2 3 3 5 8" xfId="31405"/>
    <cellStyle name="Обычный 3 2 2 5 2 3 3 6" xfId="31406"/>
    <cellStyle name="Обычный 3 2 2 5 2 3 3 6 2" xfId="31407"/>
    <cellStyle name="Обычный 3 2 2 5 2 3 3 6 3" xfId="31408"/>
    <cellStyle name="Обычный 3 2 2 5 2 3 3 6 4" xfId="31409"/>
    <cellStyle name="Обычный 3 2 2 5 2 3 3 6 5" xfId="31410"/>
    <cellStyle name="Обычный 3 2 2 5 2 3 3 6 6" xfId="31411"/>
    <cellStyle name="Обычный 3 2 2 5 2 3 3 6 7" xfId="31412"/>
    <cellStyle name="Обычный 3 2 2 5 2 3 3 6 8" xfId="31413"/>
    <cellStyle name="Обычный 3 2 2 5 2 3 3 7" xfId="31414"/>
    <cellStyle name="Обычный 3 2 2 5 2 3 3 7 2" xfId="31415"/>
    <cellStyle name="Обычный 3 2 2 5 2 3 3 7 3" xfId="31416"/>
    <cellStyle name="Обычный 3 2 2 5 2 3 3 7 4" xfId="31417"/>
    <cellStyle name="Обычный 3 2 2 5 2 3 3 7 5" xfId="31418"/>
    <cellStyle name="Обычный 3 2 2 5 2 3 3 7 6" xfId="31419"/>
    <cellStyle name="Обычный 3 2 2 5 2 3 3 7 7" xfId="31420"/>
    <cellStyle name="Обычный 3 2 2 5 2 3 3 7 8" xfId="31421"/>
    <cellStyle name="Обычный 3 2 2 5 2 3 3 8" xfId="31422"/>
    <cellStyle name="Обычный 3 2 2 5 2 3 3 8 2" xfId="31423"/>
    <cellStyle name="Обычный 3 2 2 5 2 3 3 8 3" xfId="31424"/>
    <cellStyle name="Обычный 3 2 2 5 2 3 3 8 4" xfId="31425"/>
    <cellStyle name="Обычный 3 2 2 5 2 3 3 8 5" xfId="31426"/>
    <cellStyle name="Обычный 3 2 2 5 2 3 3 8 6" xfId="31427"/>
    <cellStyle name="Обычный 3 2 2 5 2 3 3 8 7" xfId="31428"/>
    <cellStyle name="Обычный 3 2 2 5 2 3 3 8 8" xfId="31429"/>
    <cellStyle name="Обычный 3 2 2 5 2 3 3 9" xfId="31430"/>
    <cellStyle name="Обычный 3 2 2 5 2 3 4" xfId="31431"/>
    <cellStyle name="Обычный 3 2 2 5 2 3 4 10" xfId="31432"/>
    <cellStyle name="Обычный 3 2 2 5 2 3 4 11" xfId="31433"/>
    <cellStyle name="Обычный 3 2 2 5 2 3 4 12" xfId="31434"/>
    <cellStyle name="Обычный 3 2 2 5 2 3 4 13" xfId="31435"/>
    <cellStyle name="Обычный 3 2 2 5 2 3 4 14" xfId="31436"/>
    <cellStyle name="Обычный 3 2 2 5 2 3 4 15" xfId="31437"/>
    <cellStyle name="Обычный 3 2 2 5 2 3 4 16" xfId="31438"/>
    <cellStyle name="Обычный 3 2 2 5 2 3 4 17" xfId="31439"/>
    <cellStyle name="Обычный 3 2 2 5 2 3 4 18" xfId="31440"/>
    <cellStyle name="Обычный 3 2 2 5 2 3 4 2" xfId="31441"/>
    <cellStyle name="Обычный 3 2 2 5 2 3 4 2 2" xfId="31442"/>
    <cellStyle name="Обычный 3 2 2 5 2 3 4 2 3" xfId="31443"/>
    <cellStyle name="Обычный 3 2 2 5 2 3 4 2 4" xfId="31444"/>
    <cellStyle name="Обычный 3 2 2 5 2 3 4 2 5" xfId="31445"/>
    <cellStyle name="Обычный 3 2 2 5 2 3 4 2 6" xfId="31446"/>
    <cellStyle name="Обычный 3 2 2 5 2 3 4 2 7" xfId="31447"/>
    <cellStyle name="Обычный 3 2 2 5 2 3 4 2 8" xfId="31448"/>
    <cellStyle name="Обычный 3 2 2 5 2 3 4 3" xfId="31449"/>
    <cellStyle name="Обычный 3 2 2 5 2 3 4 3 2" xfId="31450"/>
    <cellStyle name="Обычный 3 2 2 5 2 3 4 3 3" xfId="31451"/>
    <cellStyle name="Обычный 3 2 2 5 2 3 4 3 4" xfId="31452"/>
    <cellStyle name="Обычный 3 2 2 5 2 3 4 3 5" xfId="31453"/>
    <cellStyle name="Обычный 3 2 2 5 2 3 4 3 6" xfId="31454"/>
    <cellStyle name="Обычный 3 2 2 5 2 3 4 3 7" xfId="31455"/>
    <cellStyle name="Обычный 3 2 2 5 2 3 4 3 8" xfId="31456"/>
    <cellStyle name="Обычный 3 2 2 5 2 3 4 4" xfId="31457"/>
    <cellStyle name="Обычный 3 2 2 5 2 3 4 4 2" xfId="31458"/>
    <cellStyle name="Обычный 3 2 2 5 2 3 4 4 3" xfId="31459"/>
    <cellStyle name="Обычный 3 2 2 5 2 3 4 4 4" xfId="31460"/>
    <cellStyle name="Обычный 3 2 2 5 2 3 4 4 5" xfId="31461"/>
    <cellStyle name="Обычный 3 2 2 5 2 3 4 4 6" xfId="31462"/>
    <cellStyle name="Обычный 3 2 2 5 2 3 4 4 7" xfId="31463"/>
    <cellStyle name="Обычный 3 2 2 5 2 3 4 4 8" xfId="31464"/>
    <cellStyle name="Обычный 3 2 2 5 2 3 4 5" xfId="31465"/>
    <cellStyle name="Обычный 3 2 2 5 2 3 4 5 2" xfId="31466"/>
    <cellStyle name="Обычный 3 2 2 5 2 3 4 5 3" xfId="31467"/>
    <cellStyle name="Обычный 3 2 2 5 2 3 4 5 4" xfId="31468"/>
    <cellStyle name="Обычный 3 2 2 5 2 3 4 5 5" xfId="31469"/>
    <cellStyle name="Обычный 3 2 2 5 2 3 4 5 6" xfId="31470"/>
    <cellStyle name="Обычный 3 2 2 5 2 3 4 5 7" xfId="31471"/>
    <cellStyle name="Обычный 3 2 2 5 2 3 4 5 8" xfId="31472"/>
    <cellStyle name="Обычный 3 2 2 5 2 3 4 6" xfId="31473"/>
    <cellStyle name="Обычный 3 2 2 5 2 3 4 6 2" xfId="31474"/>
    <cellStyle name="Обычный 3 2 2 5 2 3 4 6 3" xfId="31475"/>
    <cellStyle name="Обычный 3 2 2 5 2 3 4 6 4" xfId="31476"/>
    <cellStyle name="Обычный 3 2 2 5 2 3 4 6 5" xfId="31477"/>
    <cellStyle name="Обычный 3 2 2 5 2 3 4 6 6" xfId="31478"/>
    <cellStyle name="Обычный 3 2 2 5 2 3 4 6 7" xfId="31479"/>
    <cellStyle name="Обычный 3 2 2 5 2 3 4 6 8" xfId="31480"/>
    <cellStyle name="Обычный 3 2 2 5 2 3 4 7" xfId="31481"/>
    <cellStyle name="Обычный 3 2 2 5 2 3 4 7 2" xfId="31482"/>
    <cellStyle name="Обычный 3 2 2 5 2 3 4 7 3" xfId="31483"/>
    <cellStyle name="Обычный 3 2 2 5 2 3 4 7 4" xfId="31484"/>
    <cellStyle name="Обычный 3 2 2 5 2 3 4 7 5" xfId="31485"/>
    <cellStyle name="Обычный 3 2 2 5 2 3 4 7 6" xfId="31486"/>
    <cellStyle name="Обычный 3 2 2 5 2 3 4 7 7" xfId="31487"/>
    <cellStyle name="Обычный 3 2 2 5 2 3 4 7 8" xfId="31488"/>
    <cellStyle name="Обычный 3 2 2 5 2 3 4 8" xfId="31489"/>
    <cellStyle name="Обычный 3 2 2 5 2 3 4 8 2" xfId="31490"/>
    <cellStyle name="Обычный 3 2 2 5 2 3 4 8 3" xfId="31491"/>
    <cellStyle name="Обычный 3 2 2 5 2 3 4 8 4" xfId="31492"/>
    <cellStyle name="Обычный 3 2 2 5 2 3 4 8 5" xfId="31493"/>
    <cellStyle name="Обычный 3 2 2 5 2 3 4 8 6" xfId="31494"/>
    <cellStyle name="Обычный 3 2 2 5 2 3 4 8 7" xfId="31495"/>
    <cellStyle name="Обычный 3 2 2 5 2 3 4 8 8" xfId="31496"/>
    <cellStyle name="Обычный 3 2 2 5 2 3 4 9" xfId="31497"/>
    <cellStyle name="Обычный 3 2 2 5 2 3 5" xfId="31498"/>
    <cellStyle name="Обычный 3 2 2 5 2 3 5 2" xfId="31499"/>
    <cellStyle name="Обычный 3 2 2 5 2 3 5 3" xfId="31500"/>
    <cellStyle name="Обычный 3 2 2 5 2 3 5 4" xfId="31501"/>
    <cellStyle name="Обычный 3 2 2 5 2 3 5 5" xfId="31502"/>
    <cellStyle name="Обычный 3 2 2 5 2 3 5 6" xfId="31503"/>
    <cellStyle name="Обычный 3 2 2 5 2 3 5 7" xfId="31504"/>
    <cellStyle name="Обычный 3 2 2 5 2 3 5 8" xfId="31505"/>
    <cellStyle name="Обычный 3 2 2 5 2 3 6" xfId="31506"/>
    <cellStyle name="Обычный 3 2 2 5 2 3 6 2" xfId="31507"/>
    <cellStyle name="Обычный 3 2 2 5 2 3 6 3" xfId="31508"/>
    <cellStyle name="Обычный 3 2 2 5 2 3 6 4" xfId="31509"/>
    <cellStyle name="Обычный 3 2 2 5 2 3 6 5" xfId="31510"/>
    <cellStyle name="Обычный 3 2 2 5 2 3 6 6" xfId="31511"/>
    <cellStyle name="Обычный 3 2 2 5 2 3 6 7" xfId="31512"/>
    <cellStyle name="Обычный 3 2 2 5 2 3 6 8" xfId="31513"/>
    <cellStyle name="Обычный 3 2 2 5 2 3 7" xfId="31514"/>
    <cellStyle name="Обычный 3 2 2 5 2 3 7 2" xfId="31515"/>
    <cellStyle name="Обычный 3 2 2 5 2 3 7 3" xfId="31516"/>
    <cellStyle name="Обычный 3 2 2 5 2 3 7 4" xfId="31517"/>
    <cellStyle name="Обычный 3 2 2 5 2 3 7 5" xfId="31518"/>
    <cellStyle name="Обычный 3 2 2 5 2 3 7 6" xfId="31519"/>
    <cellStyle name="Обычный 3 2 2 5 2 3 7 7" xfId="31520"/>
    <cellStyle name="Обычный 3 2 2 5 2 3 7 8" xfId="31521"/>
    <cellStyle name="Обычный 3 2 2 5 2 3 8" xfId="31522"/>
    <cellStyle name="Обычный 3 2 2 5 2 3 8 2" xfId="31523"/>
    <cellStyle name="Обычный 3 2 2 5 2 3 8 3" xfId="31524"/>
    <cellStyle name="Обычный 3 2 2 5 2 3 8 4" xfId="31525"/>
    <cellStyle name="Обычный 3 2 2 5 2 3 8 5" xfId="31526"/>
    <cellStyle name="Обычный 3 2 2 5 2 3 8 6" xfId="31527"/>
    <cellStyle name="Обычный 3 2 2 5 2 3 8 7" xfId="31528"/>
    <cellStyle name="Обычный 3 2 2 5 2 3 8 8" xfId="31529"/>
    <cellStyle name="Обычный 3 2 2 5 2 3 9" xfId="31530"/>
    <cellStyle name="Обычный 3 2 2 5 2 3 9 2" xfId="31531"/>
    <cellStyle name="Обычный 3 2 2 5 2 3 9 3" xfId="31532"/>
    <cellStyle name="Обычный 3 2 2 5 2 3 9 4" xfId="31533"/>
    <cellStyle name="Обычный 3 2 2 5 2 3 9 5" xfId="31534"/>
    <cellStyle name="Обычный 3 2 2 5 2 3 9 6" xfId="31535"/>
    <cellStyle name="Обычный 3 2 2 5 2 3 9 7" xfId="31536"/>
    <cellStyle name="Обычный 3 2 2 5 2 3 9 8" xfId="31537"/>
    <cellStyle name="Обычный 3 2 2 5 2 4" xfId="31538"/>
    <cellStyle name="Обычный 3 2 2 5 2 4 10" xfId="31539"/>
    <cellStyle name="Обычный 3 2 2 5 2 4 10 2" xfId="31540"/>
    <cellStyle name="Обычный 3 2 2 5 2 4 10 3" xfId="31541"/>
    <cellStyle name="Обычный 3 2 2 5 2 4 10 4" xfId="31542"/>
    <cellStyle name="Обычный 3 2 2 5 2 4 10 5" xfId="31543"/>
    <cellStyle name="Обычный 3 2 2 5 2 4 10 6" xfId="31544"/>
    <cellStyle name="Обычный 3 2 2 5 2 4 10 7" xfId="31545"/>
    <cellStyle name="Обычный 3 2 2 5 2 4 10 8" xfId="31546"/>
    <cellStyle name="Обычный 3 2 2 5 2 4 11" xfId="31547"/>
    <cellStyle name="Обычный 3 2 2 5 2 4 12" xfId="31548"/>
    <cellStyle name="Обычный 3 2 2 5 2 4 13" xfId="31549"/>
    <cellStyle name="Обычный 3 2 2 5 2 4 14" xfId="31550"/>
    <cellStyle name="Обычный 3 2 2 5 2 4 15" xfId="31551"/>
    <cellStyle name="Обычный 3 2 2 5 2 4 16" xfId="31552"/>
    <cellStyle name="Обычный 3 2 2 5 2 4 17" xfId="31553"/>
    <cellStyle name="Обычный 3 2 2 5 2 4 18" xfId="31554"/>
    <cellStyle name="Обычный 3 2 2 5 2 4 19" xfId="31555"/>
    <cellStyle name="Обычный 3 2 2 5 2 4 2" xfId="31556"/>
    <cellStyle name="Обычный 3 2 2 5 2 4 2 10" xfId="31557"/>
    <cellStyle name="Обычный 3 2 2 5 2 4 2 11" xfId="31558"/>
    <cellStyle name="Обычный 3 2 2 5 2 4 2 12" xfId="31559"/>
    <cellStyle name="Обычный 3 2 2 5 2 4 2 13" xfId="31560"/>
    <cellStyle name="Обычный 3 2 2 5 2 4 2 14" xfId="31561"/>
    <cellStyle name="Обычный 3 2 2 5 2 4 2 15" xfId="31562"/>
    <cellStyle name="Обычный 3 2 2 5 2 4 2 16" xfId="31563"/>
    <cellStyle name="Обычный 3 2 2 5 2 4 2 17" xfId="31564"/>
    <cellStyle name="Обычный 3 2 2 5 2 4 2 18" xfId="31565"/>
    <cellStyle name="Обычный 3 2 2 5 2 4 2 2" xfId="31566"/>
    <cellStyle name="Обычный 3 2 2 5 2 4 2 2 2" xfId="31567"/>
    <cellStyle name="Обычный 3 2 2 5 2 4 2 2 3" xfId="31568"/>
    <cellStyle name="Обычный 3 2 2 5 2 4 2 2 4" xfId="31569"/>
    <cellStyle name="Обычный 3 2 2 5 2 4 2 2 5" xfId="31570"/>
    <cellStyle name="Обычный 3 2 2 5 2 4 2 2 6" xfId="31571"/>
    <cellStyle name="Обычный 3 2 2 5 2 4 2 2 7" xfId="31572"/>
    <cellStyle name="Обычный 3 2 2 5 2 4 2 2 8" xfId="31573"/>
    <cellStyle name="Обычный 3 2 2 5 2 4 2 3" xfId="31574"/>
    <cellStyle name="Обычный 3 2 2 5 2 4 2 3 2" xfId="31575"/>
    <cellStyle name="Обычный 3 2 2 5 2 4 2 3 3" xfId="31576"/>
    <cellStyle name="Обычный 3 2 2 5 2 4 2 3 4" xfId="31577"/>
    <cellStyle name="Обычный 3 2 2 5 2 4 2 3 5" xfId="31578"/>
    <cellStyle name="Обычный 3 2 2 5 2 4 2 3 6" xfId="31579"/>
    <cellStyle name="Обычный 3 2 2 5 2 4 2 3 7" xfId="31580"/>
    <cellStyle name="Обычный 3 2 2 5 2 4 2 3 8" xfId="31581"/>
    <cellStyle name="Обычный 3 2 2 5 2 4 2 4" xfId="31582"/>
    <cellStyle name="Обычный 3 2 2 5 2 4 2 4 2" xfId="31583"/>
    <cellStyle name="Обычный 3 2 2 5 2 4 2 4 3" xfId="31584"/>
    <cellStyle name="Обычный 3 2 2 5 2 4 2 4 4" xfId="31585"/>
    <cellStyle name="Обычный 3 2 2 5 2 4 2 4 5" xfId="31586"/>
    <cellStyle name="Обычный 3 2 2 5 2 4 2 4 6" xfId="31587"/>
    <cellStyle name="Обычный 3 2 2 5 2 4 2 4 7" xfId="31588"/>
    <cellStyle name="Обычный 3 2 2 5 2 4 2 4 8" xfId="31589"/>
    <cellStyle name="Обычный 3 2 2 5 2 4 2 5" xfId="31590"/>
    <cellStyle name="Обычный 3 2 2 5 2 4 2 5 2" xfId="31591"/>
    <cellStyle name="Обычный 3 2 2 5 2 4 2 5 3" xfId="31592"/>
    <cellStyle name="Обычный 3 2 2 5 2 4 2 5 4" xfId="31593"/>
    <cellStyle name="Обычный 3 2 2 5 2 4 2 5 5" xfId="31594"/>
    <cellStyle name="Обычный 3 2 2 5 2 4 2 5 6" xfId="31595"/>
    <cellStyle name="Обычный 3 2 2 5 2 4 2 5 7" xfId="31596"/>
    <cellStyle name="Обычный 3 2 2 5 2 4 2 5 8" xfId="31597"/>
    <cellStyle name="Обычный 3 2 2 5 2 4 2 6" xfId="31598"/>
    <cellStyle name="Обычный 3 2 2 5 2 4 2 6 2" xfId="31599"/>
    <cellStyle name="Обычный 3 2 2 5 2 4 2 6 3" xfId="31600"/>
    <cellStyle name="Обычный 3 2 2 5 2 4 2 6 4" xfId="31601"/>
    <cellStyle name="Обычный 3 2 2 5 2 4 2 6 5" xfId="31602"/>
    <cellStyle name="Обычный 3 2 2 5 2 4 2 6 6" xfId="31603"/>
    <cellStyle name="Обычный 3 2 2 5 2 4 2 6 7" xfId="31604"/>
    <cellStyle name="Обычный 3 2 2 5 2 4 2 6 8" xfId="31605"/>
    <cellStyle name="Обычный 3 2 2 5 2 4 2 7" xfId="31606"/>
    <cellStyle name="Обычный 3 2 2 5 2 4 2 7 2" xfId="31607"/>
    <cellStyle name="Обычный 3 2 2 5 2 4 2 7 3" xfId="31608"/>
    <cellStyle name="Обычный 3 2 2 5 2 4 2 7 4" xfId="31609"/>
    <cellStyle name="Обычный 3 2 2 5 2 4 2 7 5" xfId="31610"/>
    <cellStyle name="Обычный 3 2 2 5 2 4 2 7 6" xfId="31611"/>
    <cellStyle name="Обычный 3 2 2 5 2 4 2 7 7" xfId="31612"/>
    <cellStyle name="Обычный 3 2 2 5 2 4 2 7 8" xfId="31613"/>
    <cellStyle name="Обычный 3 2 2 5 2 4 2 8" xfId="31614"/>
    <cellStyle name="Обычный 3 2 2 5 2 4 2 8 2" xfId="31615"/>
    <cellStyle name="Обычный 3 2 2 5 2 4 2 8 3" xfId="31616"/>
    <cellStyle name="Обычный 3 2 2 5 2 4 2 8 4" xfId="31617"/>
    <cellStyle name="Обычный 3 2 2 5 2 4 2 8 5" xfId="31618"/>
    <cellStyle name="Обычный 3 2 2 5 2 4 2 8 6" xfId="31619"/>
    <cellStyle name="Обычный 3 2 2 5 2 4 2 8 7" xfId="31620"/>
    <cellStyle name="Обычный 3 2 2 5 2 4 2 8 8" xfId="31621"/>
    <cellStyle name="Обычный 3 2 2 5 2 4 2 9" xfId="31622"/>
    <cellStyle name="Обычный 3 2 2 5 2 4 20" xfId="31623"/>
    <cellStyle name="Обычный 3 2 2 5 2 4 21" xfId="31624"/>
    <cellStyle name="Обычный 3 2 2 5 2 4 22" xfId="31625"/>
    <cellStyle name="Обычный 3 2 2 5 2 4 3" xfId="31626"/>
    <cellStyle name="Обычный 3 2 2 5 2 4 3 10" xfId="31627"/>
    <cellStyle name="Обычный 3 2 2 5 2 4 3 11" xfId="31628"/>
    <cellStyle name="Обычный 3 2 2 5 2 4 3 12" xfId="31629"/>
    <cellStyle name="Обычный 3 2 2 5 2 4 3 13" xfId="31630"/>
    <cellStyle name="Обычный 3 2 2 5 2 4 3 14" xfId="31631"/>
    <cellStyle name="Обычный 3 2 2 5 2 4 3 15" xfId="31632"/>
    <cellStyle name="Обычный 3 2 2 5 2 4 3 16" xfId="31633"/>
    <cellStyle name="Обычный 3 2 2 5 2 4 3 17" xfId="31634"/>
    <cellStyle name="Обычный 3 2 2 5 2 4 3 18" xfId="31635"/>
    <cellStyle name="Обычный 3 2 2 5 2 4 3 2" xfId="31636"/>
    <cellStyle name="Обычный 3 2 2 5 2 4 3 2 2" xfId="31637"/>
    <cellStyle name="Обычный 3 2 2 5 2 4 3 2 3" xfId="31638"/>
    <cellStyle name="Обычный 3 2 2 5 2 4 3 2 4" xfId="31639"/>
    <cellStyle name="Обычный 3 2 2 5 2 4 3 2 5" xfId="31640"/>
    <cellStyle name="Обычный 3 2 2 5 2 4 3 2 6" xfId="31641"/>
    <cellStyle name="Обычный 3 2 2 5 2 4 3 2 7" xfId="31642"/>
    <cellStyle name="Обычный 3 2 2 5 2 4 3 2 8" xfId="31643"/>
    <cellStyle name="Обычный 3 2 2 5 2 4 3 3" xfId="31644"/>
    <cellStyle name="Обычный 3 2 2 5 2 4 3 3 2" xfId="31645"/>
    <cellStyle name="Обычный 3 2 2 5 2 4 3 3 3" xfId="31646"/>
    <cellStyle name="Обычный 3 2 2 5 2 4 3 3 4" xfId="31647"/>
    <cellStyle name="Обычный 3 2 2 5 2 4 3 3 5" xfId="31648"/>
    <cellStyle name="Обычный 3 2 2 5 2 4 3 3 6" xfId="31649"/>
    <cellStyle name="Обычный 3 2 2 5 2 4 3 3 7" xfId="31650"/>
    <cellStyle name="Обычный 3 2 2 5 2 4 3 3 8" xfId="31651"/>
    <cellStyle name="Обычный 3 2 2 5 2 4 3 4" xfId="31652"/>
    <cellStyle name="Обычный 3 2 2 5 2 4 3 4 2" xfId="31653"/>
    <cellStyle name="Обычный 3 2 2 5 2 4 3 4 3" xfId="31654"/>
    <cellStyle name="Обычный 3 2 2 5 2 4 3 4 4" xfId="31655"/>
    <cellStyle name="Обычный 3 2 2 5 2 4 3 4 5" xfId="31656"/>
    <cellStyle name="Обычный 3 2 2 5 2 4 3 4 6" xfId="31657"/>
    <cellStyle name="Обычный 3 2 2 5 2 4 3 4 7" xfId="31658"/>
    <cellStyle name="Обычный 3 2 2 5 2 4 3 4 8" xfId="31659"/>
    <cellStyle name="Обычный 3 2 2 5 2 4 3 5" xfId="31660"/>
    <cellStyle name="Обычный 3 2 2 5 2 4 3 5 2" xfId="31661"/>
    <cellStyle name="Обычный 3 2 2 5 2 4 3 5 3" xfId="31662"/>
    <cellStyle name="Обычный 3 2 2 5 2 4 3 5 4" xfId="31663"/>
    <cellStyle name="Обычный 3 2 2 5 2 4 3 5 5" xfId="31664"/>
    <cellStyle name="Обычный 3 2 2 5 2 4 3 5 6" xfId="31665"/>
    <cellStyle name="Обычный 3 2 2 5 2 4 3 5 7" xfId="31666"/>
    <cellStyle name="Обычный 3 2 2 5 2 4 3 5 8" xfId="31667"/>
    <cellStyle name="Обычный 3 2 2 5 2 4 3 6" xfId="31668"/>
    <cellStyle name="Обычный 3 2 2 5 2 4 3 6 2" xfId="31669"/>
    <cellStyle name="Обычный 3 2 2 5 2 4 3 6 3" xfId="31670"/>
    <cellStyle name="Обычный 3 2 2 5 2 4 3 6 4" xfId="31671"/>
    <cellStyle name="Обычный 3 2 2 5 2 4 3 6 5" xfId="31672"/>
    <cellStyle name="Обычный 3 2 2 5 2 4 3 6 6" xfId="31673"/>
    <cellStyle name="Обычный 3 2 2 5 2 4 3 6 7" xfId="31674"/>
    <cellStyle name="Обычный 3 2 2 5 2 4 3 6 8" xfId="31675"/>
    <cellStyle name="Обычный 3 2 2 5 2 4 3 7" xfId="31676"/>
    <cellStyle name="Обычный 3 2 2 5 2 4 3 7 2" xfId="31677"/>
    <cellStyle name="Обычный 3 2 2 5 2 4 3 7 3" xfId="31678"/>
    <cellStyle name="Обычный 3 2 2 5 2 4 3 7 4" xfId="31679"/>
    <cellStyle name="Обычный 3 2 2 5 2 4 3 7 5" xfId="31680"/>
    <cellStyle name="Обычный 3 2 2 5 2 4 3 7 6" xfId="31681"/>
    <cellStyle name="Обычный 3 2 2 5 2 4 3 7 7" xfId="31682"/>
    <cellStyle name="Обычный 3 2 2 5 2 4 3 7 8" xfId="31683"/>
    <cellStyle name="Обычный 3 2 2 5 2 4 3 8" xfId="31684"/>
    <cellStyle name="Обычный 3 2 2 5 2 4 3 8 2" xfId="31685"/>
    <cellStyle name="Обычный 3 2 2 5 2 4 3 8 3" xfId="31686"/>
    <cellStyle name="Обычный 3 2 2 5 2 4 3 8 4" xfId="31687"/>
    <cellStyle name="Обычный 3 2 2 5 2 4 3 8 5" xfId="31688"/>
    <cellStyle name="Обычный 3 2 2 5 2 4 3 8 6" xfId="31689"/>
    <cellStyle name="Обычный 3 2 2 5 2 4 3 8 7" xfId="31690"/>
    <cellStyle name="Обычный 3 2 2 5 2 4 3 8 8" xfId="31691"/>
    <cellStyle name="Обычный 3 2 2 5 2 4 3 9" xfId="31692"/>
    <cellStyle name="Обычный 3 2 2 5 2 4 4" xfId="31693"/>
    <cellStyle name="Обычный 3 2 2 5 2 4 4 2" xfId="31694"/>
    <cellStyle name="Обычный 3 2 2 5 2 4 4 3" xfId="31695"/>
    <cellStyle name="Обычный 3 2 2 5 2 4 4 4" xfId="31696"/>
    <cellStyle name="Обычный 3 2 2 5 2 4 4 5" xfId="31697"/>
    <cellStyle name="Обычный 3 2 2 5 2 4 4 6" xfId="31698"/>
    <cellStyle name="Обычный 3 2 2 5 2 4 4 7" xfId="31699"/>
    <cellStyle name="Обычный 3 2 2 5 2 4 4 8" xfId="31700"/>
    <cellStyle name="Обычный 3 2 2 5 2 4 5" xfId="31701"/>
    <cellStyle name="Обычный 3 2 2 5 2 4 5 2" xfId="31702"/>
    <cellStyle name="Обычный 3 2 2 5 2 4 5 3" xfId="31703"/>
    <cellStyle name="Обычный 3 2 2 5 2 4 5 4" xfId="31704"/>
    <cellStyle name="Обычный 3 2 2 5 2 4 5 5" xfId="31705"/>
    <cellStyle name="Обычный 3 2 2 5 2 4 5 6" xfId="31706"/>
    <cellStyle name="Обычный 3 2 2 5 2 4 5 7" xfId="31707"/>
    <cellStyle name="Обычный 3 2 2 5 2 4 5 8" xfId="31708"/>
    <cellStyle name="Обычный 3 2 2 5 2 4 6" xfId="31709"/>
    <cellStyle name="Обычный 3 2 2 5 2 4 6 2" xfId="31710"/>
    <cellStyle name="Обычный 3 2 2 5 2 4 6 3" xfId="31711"/>
    <cellStyle name="Обычный 3 2 2 5 2 4 6 4" xfId="31712"/>
    <cellStyle name="Обычный 3 2 2 5 2 4 6 5" xfId="31713"/>
    <cellStyle name="Обычный 3 2 2 5 2 4 6 6" xfId="31714"/>
    <cellStyle name="Обычный 3 2 2 5 2 4 6 7" xfId="31715"/>
    <cellStyle name="Обычный 3 2 2 5 2 4 6 8" xfId="31716"/>
    <cellStyle name="Обычный 3 2 2 5 2 4 7" xfId="31717"/>
    <cellStyle name="Обычный 3 2 2 5 2 4 7 2" xfId="31718"/>
    <cellStyle name="Обычный 3 2 2 5 2 4 7 3" xfId="31719"/>
    <cellStyle name="Обычный 3 2 2 5 2 4 7 4" xfId="31720"/>
    <cellStyle name="Обычный 3 2 2 5 2 4 7 5" xfId="31721"/>
    <cellStyle name="Обычный 3 2 2 5 2 4 7 6" xfId="31722"/>
    <cellStyle name="Обычный 3 2 2 5 2 4 7 7" xfId="31723"/>
    <cellStyle name="Обычный 3 2 2 5 2 4 7 8" xfId="31724"/>
    <cellStyle name="Обычный 3 2 2 5 2 4 8" xfId="31725"/>
    <cellStyle name="Обычный 3 2 2 5 2 4 8 2" xfId="31726"/>
    <cellStyle name="Обычный 3 2 2 5 2 4 8 3" xfId="31727"/>
    <cellStyle name="Обычный 3 2 2 5 2 4 8 4" xfId="31728"/>
    <cellStyle name="Обычный 3 2 2 5 2 4 8 5" xfId="31729"/>
    <cellStyle name="Обычный 3 2 2 5 2 4 8 6" xfId="31730"/>
    <cellStyle name="Обычный 3 2 2 5 2 4 8 7" xfId="31731"/>
    <cellStyle name="Обычный 3 2 2 5 2 4 8 8" xfId="31732"/>
    <cellStyle name="Обычный 3 2 2 5 2 4 9" xfId="31733"/>
    <cellStyle name="Обычный 3 2 2 5 2 4 9 2" xfId="31734"/>
    <cellStyle name="Обычный 3 2 2 5 2 4 9 3" xfId="31735"/>
    <cellStyle name="Обычный 3 2 2 5 2 4 9 4" xfId="31736"/>
    <cellStyle name="Обычный 3 2 2 5 2 4 9 5" xfId="31737"/>
    <cellStyle name="Обычный 3 2 2 5 2 4 9 6" xfId="31738"/>
    <cellStyle name="Обычный 3 2 2 5 2 4 9 7" xfId="31739"/>
    <cellStyle name="Обычный 3 2 2 5 2 4 9 8" xfId="31740"/>
    <cellStyle name="Обычный 3 2 2 5 2 5" xfId="31741"/>
    <cellStyle name="Обычный 3 2 2 5 2 5 10" xfId="31742"/>
    <cellStyle name="Обычный 3 2 2 5 2 5 11" xfId="31743"/>
    <cellStyle name="Обычный 3 2 2 5 2 5 12" xfId="31744"/>
    <cellStyle name="Обычный 3 2 2 5 2 5 13" xfId="31745"/>
    <cellStyle name="Обычный 3 2 2 5 2 5 14" xfId="31746"/>
    <cellStyle name="Обычный 3 2 2 5 2 5 15" xfId="31747"/>
    <cellStyle name="Обычный 3 2 2 5 2 5 16" xfId="31748"/>
    <cellStyle name="Обычный 3 2 2 5 2 5 17" xfId="31749"/>
    <cellStyle name="Обычный 3 2 2 5 2 5 18" xfId="31750"/>
    <cellStyle name="Обычный 3 2 2 5 2 5 2" xfId="31751"/>
    <cellStyle name="Обычный 3 2 2 5 2 5 2 2" xfId="31752"/>
    <cellStyle name="Обычный 3 2 2 5 2 5 2 3" xfId="31753"/>
    <cellStyle name="Обычный 3 2 2 5 2 5 2 4" xfId="31754"/>
    <cellStyle name="Обычный 3 2 2 5 2 5 2 5" xfId="31755"/>
    <cellStyle name="Обычный 3 2 2 5 2 5 2 6" xfId="31756"/>
    <cellStyle name="Обычный 3 2 2 5 2 5 2 7" xfId="31757"/>
    <cellStyle name="Обычный 3 2 2 5 2 5 2 8" xfId="31758"/>
    <cellStyle name="Обычный 3 2 2 5 2 5 3" xfId="31759"/>
    <cellStyle name="Обычный 3 2 2 5 2 5 3 2" xfId="31760"/>
    <cellStyle name="Обычный 3 2 2 5 2 5 3 3" xfId="31761"/>
    <cellStyle name="Обычный 3 2 2 5 2 5 3 4" xfId="31762"/>
    <cellStyle name="Обычный 3 2 2 5 2 5 3 5" xfId="31763"/>
    <cellStyle name="Обычный 3 2 2 5 2 5 3 6" xfId="31764"/>
    <cellStyle name="Обычный 3 2 2 5 2 5 3 7" xfId="31765"/>
    <cellStyle name="Обычный 3 2 2 5 2 5 3 8" xfId="31766"/>
    <cellStyle name="Обычный 3 2 2 5 2 5 4" xfId="31767"/>
    <cellStyle name="Обычный 3 2 2 5 2 5 4 2" xfId="31768"/>
    <cellStyle name="Обычный 3 2 2 5 2 5 4 3" xfId="31769"/>
    <cellStyle name="Обычный 3 2 2 5 2 5 4 4" xfId="31770"/>
    <cellStyle name="Обычный 3 2 2 5 2 5 4 5" xfId="31771"/>
    <cellStyle name="Обычный 3 2 2 5 2 5 4 6" xfId="31772"/>
    <cellStyle name="Обычный 3 2 2 5 2 5 4 7" xfId="31773"/>
    <cellStyle name="Обычный 3 2 2 5 2 5 4 8" xfId="31774"/>
    <cellStyle name="Обычный 3 2 2 5 2 5 5" xfId="31775"/>
    <cellStyle name="Обычный 3 2 2 5 2 5 5 2" xfId="31776"/>
    <cellStyle name="Обычный 3 2 2 5 2 5 5 3" xfId="31777"/>
    <cellStyle name="Обычный 3 2 2 5 2 5 5 4" xfId="31778"/>
    <cellStyle name="Обычный 3 2 2 5 2 5 5 5" xfId="31779"/>
    <cellStyle name="Обычный 3 2 2 5 2 5 5 6" xfId="31780"/>
    <cellStyle name="Обычный 3 2 2 5 2 5 5 7" xfId="31781"/>
    <cellStyle name="Обычный 3 2 2 5 2 5 5 8" xfId="31782"/>
    <cellStyle name="Обычный 3 2 2 5 2 5 6" xfId="31783"/>
    <cellStyle name="Обычный 3 2 2 5 2 5 6 2" xfId="31784"/>
    <cellStyle name="Обычный 3 2 2 5 2 5 6 3" xfId="31785"/>
    <cellStyle name="Обычный 3 2 2 5 2 5 6 4" xfId="31786"/>
    <cellStyle name="Обычный 3 2 2 5 2 5 6 5" xfId="31787"/>
    <cellStyle name="Обычный 3 2 2 5 2 5 6 6" xfId="31788"/>
    <cellStyle name="Обычный 3 2 2 5 2 5 6 7" xfId="31789"/>
    <cellStyle name="Обычный 3 2 2 5 2 5 6 8" xfId="31790"/>
    <cellStyle name="Обычный 3 2 2 5 2 5 7" xfId="31791"/>
    <cellStyle name="Обычный 3 2 2 5 2 5 7 2" xfId="31792"/>
    <cellStyle name="Обычный 3 2 2 5 2 5 7 3" xfId="31793"/>
    <cellStyle name="Обычный 3 2 2 5 2 5 7 4" xfId="31794"/>
    <cellStyle name="Обычный 3 2 2 5 2 5 7 5" xfId="31795"/>
    <cellStyle name="Обычный 3 2 2 5 2 5 7 6" xfId="31796"/>
    <cellStyle name="Обычный 3 2 2 5 2 5 7 7" xfId="31797"/>
    <cellStyle name="Обычный 3 2 2 5 2 5 7 8" xfId="31798"/>
    <cellStyle name="Обычный 3 2 2 5 2 5 8" xfId="31799"/>
    <cellStyle name="Обычный 3 2 2 5 2 5 8 2" xfId="31800"/>
    <cellStyle name="Обычный 3 2 2 5 2 5 8 3" xfId="31801"/>
    <cellStyle name="Обычный 3 2 2 5 2 5 8 4" xfId="31802"/>
    <cellStyle name="Обычный 3 2 2 5 2 5 8 5" xfId="31803"/>
    <cellStyle name="Обычный 3 2 2 5 2 5 8 6" xfId="31804"/>
    <cellStyle name="Обычный 3 2 2 5 2 5 8 7" xfId="31805"/>
    <cellStyle name="Обычный 3 2 2 5 2 5 8 8" xfId="31806"/>
    <cellStyle name="Обычный 3 2 2 5 2 5 9" xfId="31807"/>
    <cellStyle name="Обычный 3 2 2 5 2 6" xfId="31808"/>
    <cellStyle name="Обычный 3 2 2 5 2 6 10" xfId="31809"/>
    <cellStyle name="Обычный 3 2 2 5 2 6 11" xfId="31810"/>
    <cellStyle name="Обычный 3 2 2 5 2 6 12" xfId="31811"/>
    <cellStyle name="Обычный 3 2 2 5 2 6 13" xfId="31812"/>
    <cellStyle name="Обычный 3 2 2 5 2 6 14" xfId="31813"/>
    <cellStyle name="Обычный 3 2 2 5 2 6 15" xfId="31814"/>
    <cellStyle name="Обычный 3 2 2 5 2 6 16" xfId="31815"/>
    <cellStyle name="Обычный 3 2 2 5 2 6 17" xfId="31816"/>
    <cellStyle name="Обычный 3 2 2 5 2 6 18" xfId="31817"/>
    <cellStyle name="Обычный 3 2 2 5 2 6 2" xfId="31818"/>
    <cellStyle name="Обычный 3 2 2 5 2 6 2 2" xfId="31819"/>
    <cellStyle name="Обычный 3 2 2 5 2 6 2 3" xfId="31820"/>
    <cellStyle name="Обычный 3 2 2 5 2 6 2 4" xfId="31821"/>
    <cellStyle name="Обычный 3 2 2 5 2 6 2 5" xfId="31822"/>
    <cellStyle name="Обычный 3 2 2 5 2 6 2 6" xfId="31823"/>
    <cellStyle name="Обычный 3 2 2 5 2 6 2 7" xfId="31824"/>
    <cellStyle name="Обычный 3 2 2 5 2 6 2 8" xfId="31825"/>
    <cellStyle name="Обычный 3 2 2 5 2 6 3" xfId="31826"/>
    <cellStyle name="Обычный 3 2 2 5 2 6 3 2" xfId="31827"/>
    <cellStyle name="Обычный 3 2 2 5 2 6 3 3" xfId="31828"/>
    <cellStyle name="Обычный 3 2 2 5 2 6 3 4" xfId="31829"/>
    <cellStyle name="Обычный 3 2 2 5 2 6 3 5" xfId="31830"/>
    <cellStyle name="Обычный 3 2 2 5 2 6 3 6" xfId="31831"/>
    <cellStyle name="Обычный 3 2 2 5 2 6 3 7" xfId="31832"/>
    <cellStyle name="Обычный 3 2 2 5 2 6 3 8" xfId="31833"/>
    <cellStyle name="Обычный 3 2 2 5 2 6 4" xfId="31834"/>
    <cellStyle name="Обычный 3 2 2 5 2 6 4 2" xfId="31835"/>
    <cellStyle name="Обычный 3 2 2 5 2 6 4 3" xfId="31836"/>
    <cellStyle name="Обычный 3 2 2 5 2 6 4 4" xfId="31837"/>
    <cellStyle name="Обычный 3 2 2 5 2 6 4 5" xfId="31838"/>
    <cellStyle name="Обычный 3 2 2 5 2 6 4 6" xfId="31839"/>
    <cellStyle name="Обычный 3 2 2 5 2 6 4 7" xfId="31840"/>
    <cellStyle name="Обычный 3 2 2 5 2 6 4 8" xfId="31841"/>
    <cellStyle name="Обычный 3 2 2 5 2 6 5" xfId="31842"/>
    <cellStyle name="Обычный 3 2 2 5 2 6 5 2" xfId="31843"/>
    <cellStyle name="Обычный 3 2 2 5 2 6 5 3" xfId="31844"/>
    <cellStyle name="Обычный 3 2 2 5 2 6 5 4" xfId="31845"/>
    <cellStyle name="Обычный 3 2 2 5 2 6 5 5" xfId="31846"/>
    <cellStyle name="Обычный 3 2 2 5 2 6 5 6" xfId="31847"/>
    <cellStyle name="Обычный 3 2 2 5 2 6 5 7" xfId="31848"/>
    <cellStyle name="Обычный 3 2 2 5 2 6 5 8" xfId="31849"/>
    <cellStyle name="Обычный 3 2 2 5 2 6 6" xfId="31850"/>
    <cellStyle name="Обычный 3 2 2 5 2 6 6 2" xfId="31851"/>
    <cellStyle name="Обычный 3 2 2 5 2 6 6 3" xfId="31852"/>
    <cellStyle name="Обычный 3 2 2 5 2 6 6 4" xfId="31853"/>
    <cellStyle name="Обычный 3 2 2 5 2 6 6 5" xfId="31854"/>
    <cellStyle name="Обычный 3 2 2 5 2 6 6 6" xfId="31855"/>
    <cellStyle name="Обычный 3 2 2 5 2 6 6 7" xfId="31856"/>
    <cellStyle name="Обычный 3 2 2 5 2 6 6 8" xfId="31857"/>
    <cellStyle name="Обычный 3 2 2 5 2 6 7" xfId="31858"/>
    <cellStyle name="Обычный 3 2 2 5 2 6 7 2" xfId="31859"/>
    <cellStyle name="Обычный 3 2 2 5 2 6 7 3" xfId="31860"/>
    <cellStyle name="Обычный 3 2 2 5 2 6 7 4" xfId="31861"/>
    <cellStyle name="Обычный 3 2 2 5 2 6 7 5" xfId="31862"/>
    <cellStyle name="Обычный 3 2 2 5 2 6 7 6" xfId="31863"/>
    <cellStyle name="Обычный 3 2 2 5 2 6 7 7" xfId="31864"/>
    <cellStyle name="Обычный 3 2 2 5 2 6 7 8" xfId="31865"/>
    <cellStyle name="Обычный 3 2 2 5 2 6 8" xfId="31866"/>
    <cellStyle name="Обычный 3 2 2 5 2 6 8 2" xfId="31867"/>
    <cellStyle name="Обычный 3 2 2 5 2 6 8 3" xfId="31868"/>
    <cellStyle name="Обычный 3 2 2 5 2 6 8 4" xfId="31869"/>
    <cellStyle name="Обычный 3 2 2 5 2 6 8 5" xfId="31870"/>
    <cellStyle name="Обычный 3 2 2 5 2 6 8 6" xfId="31871"/>
    <cellStyle name="Обычный 3 2 2 5 2 6 8 7" xfId="31872"/>
    <cellStyle name="Обычный 3 2 2 5 2 6 8 8" xfId="31873"/>
    <cellStyle name="Обычный 3 2 2 5 2 6 9" xfId="31874"/>
    <cellStyle name="Обычный 3 2 2 5 2 7" xfId="31875"/>
    <cellStyle name="Обычный 3 2 2 5 2 7 2" xfId="31876"/>
    <cellStyle name="Обычный 3 2 2 5 2 7 3" xfId="31877"/>
    <cellStyle name="Обычный 3 2 2 5 2 7 4" xfId="31878"/>
    <cellStyle name="Обычный 3 2 2 5 2 7 5" xfId="31879"/>
    <cellStyle name="Обычный 3 2 2 5 2 7 6" xfId="31880"/>
    <cellStyle name="Обычный 3 2 2 5 2 7 7" xfId="31881"/>
    <cellStyle name="Обычный 3 2 2 5 2 7 8" xfId="31882"/>
    <cellStyle name="Обычный 3 2 2 5 2 8" xfId="31883"/>
    <cellStyle name="Обычный 3 2 2 5 2 8 2" xfId="31884"/>
    <cellStyle name="Обычный 3 2 2 5 2 8 3" xfId="31885"/>
    <cellStyle name="Обычный 3 2 2 5 2 8 4" xfId="31886"/>
    <cellStyle name="Обычный 3 2 2 5 2 8 5" xfId="31887"/>
    <cellStyle name="Обычный 3 2 2 5 2 8 6" xfId="31888"/>
    <cellStyle name="Обычный 3 2 2 5 2 8 7" xfId="31889"/>
    <cellStyle name="Обычный 3 2 2 5 2 8 8" xfId="31890"/>
    <cellStyle name="Обычный 3 2 2 5 2 9" xfId="31891"/>
    <cellStyle name="Обычный 3 2 2 5 2 9 2" xfId="31892"/>
    <cellStyle name="Обычный 3 2 2 5 2 9 3" xfId="31893"/>
    <cellStyle name="Обычный 3 2 2 5 2 9 4" xfId="31894"/>
    <cellStyle name="Обычный 3 2 2 5 2 9 5" xfId="31895"/>
    <cellStyle name="Обычный 3 2 2 5 2 9 6" xfId="31896"/>
    <cellStyle name="Обычный 3 2 2 5 2 9 7" xfId="31897"/>
    <cellStyle name="Обычный 3 2 2 5 2 9 8" xfId="31898"/>
    <cellStyle name="Обычный 3 2 2 5 20" xfId="31899"/>
    <cellStyle name="Обычный 3 2 2 5 21" xfId="31900"/>
    <cellStyle name="Обычный 3 2 2 5 22" xfId="31901"/>
    <cellStyle name="Обычный 3 2 2 5 23" xfId="31902"/>
    <cellStyle name="Обычный 3 2 2 5 24" xfId="31903"/>
    <cellStyle name="Обычный 3 2 2 5 25" xfId="31904"/>
    <cellStyle name="Обычный 3 2 2 5 26" xfId="31905"/>
    <cellStyle name="Обычный 3 2 2 5 27" xfId="31906"/>
    <cellStyle name="Обычный 3 2 2 5 28" xfId="31907"/>
    <cellStyle name="Обычный 3 2 2 5 3" xfId="31908"/>
    <cellStyle name="Обычный 3 2 2 5 3 10" xfId="31909"/>
    <cellStyle name="Обычный 3 2 2 5 3 10 2" xfId="31910"/>
    <cellStyle name="Обычный 3 2 2 5 3 10 3" xfId="31911"/>
    <cellStyle name="Обычный 3 2 2 5 3 10 4" xfId="31912"/>
    <cellStyle name="Обычный 3 2 2 5 3 10 5" xfId="31913"/>
    <cellStyle name="Обычный 3 2 2 5 3 10 6" xfId="31914"/>
    <cellStyle name="Обычный 3 2 2 5 3 10 7" xfId="31915"/>
    <cellStyle name="Обычный 3 2 2 5 3 10 8" xfId="31916"/>
    <cellStyle name="Обычный 3 2 2 5 3 11" xfId="31917"/>
    <cellStyle name="Обычный 3 2 2 5 3 11 2" xfId="31918"/>
    <cellStyle name="Обычный 3 2 2 5 3 11 3" xfId="31919"/>
    <cellStyle name="Обычный 3 2 2 5 3 11 4" xfId="31920"/>
    <cellStyle name="Обычный 3 2 2 5 3 11 5" xfId="31921"/>
    <cellStyle name="Обычный 3 2 2 5 3 11 6" xfId="31922"/>
    <cellStyle name="Обычный 3 2 2 5 3 11 7" xfId="31923"/>
    <cellStyle name="Обычный 3 2 2 5 3 11 8" xfId="31924"/>
    <cellStyle name="Обычный 3 2 2 5 3 12" xfId="31925"/>
    <cellStyle name="Обычный 3 2 2 5 3 12 2" xfId="31926"/>
    <cellStyle name="Обычный 3 2 2 5 3 12 3" xfId="31927"/>
    <cellStyle name="Обычный 3 2 2 5 3 12 4" xfId="31928"/>
    <cellStyle name="Обычный 3 2 2 5 3 12 5" xfId="31929"/>
    <cellStyle name="Обычный 3 2 2 5 3 12 6" xfId="31930"/>
    <cellStyle name="Обычный 3 2 2 5 3 12 7" xfId="31931"/>
    <cellStyle name="Обычный 3 2 2 5 3 12 8" xfId="31932"/>
    <cellStyle name="Обычный 3 2 2 5 3 13" xfId="31933"/>
    <cellStyle name="Обычный 3 2 2 5 3 13 2" xfId="31934"/>
    <cellStyle name="Обычный 3 2 2 5 3 13 3" xfId="31935"/>
    <cellStyle name="Обычный 3 2 2 5 3 13 4" xfId="31936"/>
    <cellStyle name="Обычный 3 2 2 5 3 13 5" xfId="31937"/>
    <cellStyle name="Обычный 3 2 2 5 3 13 6" xfId="31938"/>
    <cellStyle name="Обычный 3 2 2 5 3 13 7" xfId="31939"/>
    <cellStyle name="Обычный 3 2 2 5 3 13 8" xfId="31940"/>
    <cellStyle name="Обычный 3 2 2 5 3 14" xfId="31941"/>
    <cellStyle name="Обычный 3 2 2 5 3 15" xfId="31942"/>
    <cellStyle name="Обычный 3 2 2 5 3 16" xfId="31943"/>
    <cellStyle name="Обычный 3 2 2 5 3 17" xfId="31944"/>
    <cellStyle name="Обычный 3 2 2 5 3 18" xfId="31945"/>
    <cellStyle name="Обычный 3 2 2 5 3 19" xfId="31946"/>
    <cellStyle name="Обычный 3 2 2 5 3 2" xfId="31947"/>
    <cellStyle name="Обычный 3 2 2 5 3 2 10" xfId="31948"/>
    <cellStyle name="Обычный 3 2 2 5 3 2 10 2" xfId="31949"/>
    <cellStyle name="Обычный 3 2 2 5 3 2 10 3" xfId="31950"/>
    <cellStyle name="Обычный 3 2 2 5 3 2 10 4" xfId="31951"/>
    <cellStyle name="Обычный 3 2 2 5 3 2 10 5" xfId="31952"/>
    <cellStyle name="Обычный 3 2 2 5 3 2 10 6" xfId="31953"/>
    <cellStyle name="Обычный 3 2 2 5 3 2 10 7" xfId="31954"/>
    <cellStyle name="Обычный 3 2 2 5 3 2 10 8" xfId="31955"/>
    <cellStyle name="Обычный 3 2 2 5 3 2 11" xfId="31956"/>
    <cellStyle name="Обычный 3 2 2 5 3 2 11 2" xfId="31957"/>
    <cellStyle name="Обычный 3 2 2 5 3 2 11 3" xfId="31958"/>
    <cellStyle name="Обычный 3 2 2 5 3 2 11 4" xfId="31959"/>
    <cellStyle name="Обычный 3 2 2 5 3 2 11 5" xfId="31960"/>
    <cellStyle name="Обычный 3 2 2 5 3 2 11 6" xfId="31961"/>
    <cellStyle name="Обычный 3 2 2 5 3 2 11 7" xfId="31962"/>
    <cellStyle name="Обычный 3 2 2 5 3 2 11 8" xfId="31963"/>
    <cellStyle name="Обычный 3 2 2 5 3 2 12" xfId="31964"/>
    <cellStyle name="Обычный 3 2 2 5 3 2 13" xfId="31965"/>
    <cellStyle name="Обычный 3 2 2 5 3 2 14" xfId="31966"/>
    <cellStyle name="Обычный 3 2 2 5 3 2 15" xfId="31967"/>
    <cellStyle name="Обычный 3 2 2 5 3 2 16" xfId="31968"/>
    <cellStyle name="Обычный 3 2 2 5 3 2 17" xfId="31969"/>
    <cellStyle name="Обычный 3 2 2 5 3 2 18" xfId="31970"/>
    <cellStyle name="Обычный 3 2 2 5 3 2 19" xfId="31971"/>
    <cellStyle name="Обычный 3 2 2 5 3 2 2" xfId="31972"/>
    <cellStyle name="Обычный 3 2 2 5 3 2 2 10" xfId="31973"/>
    <cellStyle name="Обычный 3 2 2 5 3 2 2 10 2" xfId="31974"/>
    <cellStyle name="Обычный 3 2 2 5 3 2 2 10 3" xfId="31975"/>
    <cellStyle name="Обычный 3 2 2 5 3 2 2 10 4" xfId="31976"/>
    <cellStyle name="Обычный 3 2 2 5 3 2 2 10 5" xfId="31977"/>
    <cellStyle name="Обычный 3 2 2 5 3 2 2 10 6" xfId="31978"/>
    <cellStyle name="Обычный 3 2 2 5 3 2 2 10 7" xfId="31979"/>
    <cellStyle name="Обычный 3 2 2 5 3 2 2 10 8" xfId="31980"/>
    <cellStyle name="Обычный 3 2 2 5 3 2 2 11" xfId="31981"/>
    <cellStyle name="Обычный 3 2 2 5 3 2 2 12" xfId="31982"/>
    <cellStyle name="Обычный 3 2 2 5 3 2 2 13" xfId="31983"/>
    <cellStyle name="Обычный 3 2 2 5 3 2 2 14" xfId="31984"/>
    <cellStyle name="Обычный 3 2 2 5 3 2 2 15" xfId="31985"/>
    <cellStyle name="Обычный 3 2 2 5 3 2 2 16" xfId="31986"/>
    <cellStyle name="Обычный 3 2 2 5 3 2 2 17" xfId="31987"/>
    <cellStyle name="Обычный 3 2 2 5 3 2 2 18" xfId="31988"/>
    <cellStyle name="Обычный 3 2 2 5 3 2 2 19" xfId="31989"/>
    <cellStyle name="Обычный 3 2 2 5 3 2 2 2" xfId="31990"/>
    <cellStyle name="Обычный 3 2 2 5 3 2 2 2 10" xfId="31991"/>
    <cellStyle name="Обычный 3 2 2 5 3 2 2 2 11" xfId="31992"/>
    <cellStyle name="Обычный 3 2 2 5 3 2 2 2 12" xfId="31993"/>
    <cellStyle name="Обычный 3 2 2 5 3 2 2 2 13" xfId="31994"/>
    <cellStyle name="Обычный 3 2 2 5 3 2 2 2 14" xfId="31995"/>
    <cellStyle name="Обычный 3 2 2 5 3 2 2 2 15" xfId="31996"/>
    <cellStyle name="Обычный 3 2 2 5 3 2 2 2 16" xfId="31997"/>
    <cellStyle name="Обычный 3 2 2 5 3 2 2 2 17" xfId="31998"/>
    <cellStyle name="Обычный 3 2 2 5 3 2 2 2 18" xfId="31999"/>
    <cellStyle name="Обычный 3 2 2 5 3 2 2 2 2" xfId="32000"/>
    <cellStyle name="Обычный 3 2 2 5 3 2 2 2 2 2" xfId="32001"/>
    <cellStyle name="Обычный 3 2 2 5 3 2 2 2 2 3" xfId="32002"/>
    <cellStyle name="Обычный 3 2 2 5 3 2 2 2 2 4" xfId="32003"/>
    <cellStyle name="Обычный 3 2 2 5 3 2 2 2 2 5" xfId="32004"/>
    <cellStyle name="Обычный 3 2 2 5 3 2 2 2 2 6" xfId="32005"/>
    <cellStyle name="Обычный 3 2 2 5 3 2 2 2 2 7" xfId="32006"/>
    <cellStyle name="Обычный 3 2 2 5 3 2 2 2 2 8" xfId="32007"/>
    <cellStyle name="Обычный 3 2 2 5 3 2 2 2 3" xfId="32008"/>
    <cellStyle name="Обычный 3 2 2 5 3 2 2 2 3 2" xfId="32009"/>
    <cellStyle name="Обычный 3 2 2 5 3 2 2 2 3 3" xfId="32010"/>
    <cellStyle name="Обычный 3 2 2 5 3 2 2 2 3 4" xfId="32011"/>
    <cellStyle name="Обычный 3 2 2 5 3 2 2 2 3 5" xfId="32012"/>
    <cellStyle name="Обычный 3 2 2 5 3 2 2 2 3 6" xfId="32013"/>
    <cellStyle name="Обычный 3 2 2 5 3 2 2 2 3 7" xfId="32014"/>
    <cellStyle name="Обычный 3 2 2 5 3 2 2 2 3 8" xfId="32015"/>
    <cellStyle name="Обычный 3 2 2 5 3 2 2 2 4" xfId="32016"/>
    <cellStyle name="Обычный 3 2 2 5 3 2 2 2 4 2" xfId="32017"/>
    <cellStyle name="Обычный 3 2 2 5 3 2 2 2 4 3" xfId="32018"/>
    <cellStyle name="Обычный 3 2 2 5 3 2 2 2 4 4" xfId="32019"/>
    <cellStyle name="Обычный 3 2 2 5 3 2 2 2 4 5" xfId="32020"/>
    <cellStyle name="Обычный 3 2 2 5 3 2 2 2 4 6" xfId="32021"/>
    <cellStyle name="Обычный 3 2 2 5 3 2 2 2 4 7" xfId="32022"/>
    <cellStyle name="Обычный 3 2 2 5 3 2 2 2 4 8" xfId="32023"/>
    <cellStyle name="Обычный 3 2 2 5 3 2 2 2 5" xfId="32024"/>
    <cellStyle name="Обычный 3 2 2 5 3 2 2 2 5 2" xfId="32025"/>
    <cellStyle name="Обычный 3 2 2 5 3 2 2 2 5 3" xfId="32026"/>
    <cellStyle name="Обычный 3 2 2 5 3 2 2 2 5 4" xfId="32027"/>
    <cellStyle name="Обычный 3 2 2 5 3 2 2 2 5 5" xfId="32028"/>
    <cellStyle name="Обычный 3 2 2 5 3 2 2 2 5 6" xfId="32029"/>
    <cellStyle name="Обычный 3 2 2 5 3 2 2 2 5 7" xfId="32030"/>
    <cellStyle name="Обычный 3 2 2 5 3 2 2 2 5 8" xfId="32031"/>
    <cellStyle name="Обычный 3 2 2 5 3 2 2 2 6" xfId="32032"/>
    <cellStyle name="Обычный 3 2 2 5 3 2 2 2 6 2" xfId="32033"/>
    <cellStyle name="Обычный 3 2 2 5 3 2 2 2 6 3" xfId="32034"/>
    <cellStyle name="Обычный 3 2 2 5 3 2 2 2 6 4" xfId="32035"/>
    <cellStyle name="Обычный 3 2 2 5 3 2 2 2 6 5" xfId="32036"/>
    <cellStyle name="Обычный 3 2 2 5 3 2 2 2 6 6" xfId="32037"/>
    <cellStyle name="Обычный 3 2 2 5 3 2 2 2 6 7" xfId="32038"/>
    <cellStyle name="Обычный 3 2 2 5 3 2 2 2 6 8" xfId="32039"/>
    <cellStyle name="Обычный 3 2 2 5 3 2 2 2 7" xfId="32040"/>
    <cellStyle name="Обычный 3 2 2 5 3 2 2 2 7 2" xfId="32041"/>
    <cellStyle name="Обычный 3 2 2 5 3 2 2 2 7 3" xfId="32042"/>
    <cellStyle name="Обычный 3 2 2 5 3 2 2 2 7 4" xfId="32043"/>
    <cellStyle name="Обычный 3 2 2 5 3 2 2 2 7 5" xfId="32044"/>
    <cellStyle name="Обычный 3 2 2 5 3 2 2 2 7 6" xfId="32045"/>
    <cellStyle name="Обычный 3 2 2 5 3 2 2 2 7 7" xfId="32046"/>
    <cellStyle name="Обычный 3 2 2 5 3 2 2 2 7 8" xfId="32047"/>
    <cellStyle name="Обычный 3 2 2 5 3 2 2 2 8" xfId="32048"/>
    <cellStyle name="Обычный 3 2 2 5 3 2 2 2 8 2" xfId="32049"/>
    <cellStyle name="Обычный 3 2 2 5 3 2 2 2 8 3" xfId="32050"/>
    <cellStyle name="Обычный 3 2 2 5 3 2 2 2 8 4" xfId="32051"/>
    <cellStyle name="Обычный 3 2 2 5 3 2 2 2 8 5" xfId="32052"/>
    <cellStyle name="Обычный 3 2 2 5 3 2 2 2 8 6" xfId="32053"/>
    <cellStyle name="Обычный 3 2 2 5 3 2 2 2 8 7" xfId="32054"/>
    <cellStyle name="Обычный 3 2 2 5 3 2 2 2 8 8" xfId="32055"/>
    <cellStyle name="Обычный 3 2 2 5 3 2 2 2 9" xfId="32056"/>
    <cellStyle name="Обычный 3 2 2 5 3 2 2 20" xfId="32057"/>
    <cellStyle name="Обычный 3 2 2 5 3 2 2 21" xfId="32058"/>
    <cellStyle name="Обычный 3 2 2 5 3 2 2 22" xfId="32059"/>
    <cellStyle name="Обычный 3 2 2 5 3 2 2 3" xfId="32060"/>
    <cellStyle name="Обычный 3 2 2 5 3 2 2 3 10" xfId="32061"/>
    <cellStyle name="Обычный 3 2 2 5 3 2 2 3 11" xfId="32062"/>
    <cellStyle name="Обычный 3 2 2 5 3 2 2 3 12" xfId="32063"/>
    <cellStyle name="Обычный 3 2 2 5 3 2 2 3 13" xfId="32064"/>
    <cellStyle name="Обычный 3 2 2 5 3 2 2 3 14" xfId="32065"/>
    <cellStyle name="Обычный 3 2 2 5 3 2 2 3 15" xfId="32066"/>
    <cellStyle name="Обычный 3 2 2 5 3 2 2 3 16" xfId="32067"/>
    <cellStyle name="Обычный 3 2 2 5 3 2 2 3 17" xfId="32068"/>
    <cellStyle name="Обычный 3 2 2 5 3 2 2 3 18" xfId="32069"/>
    <cellStyle name="Обычный 3 2 2 5 3 2 2 3 2" xfId="32070"/>
    <cellStyle name="Обычный 3 2 2 5 3 2 2 3 2 2" xfId="32071"/>
    <cellStyle name="Обычный 3 2 2 5 3 2 2 3 2 3" xfId="32072"/>
    <cellStyle name="Обычный 3 2 2 5 3 2 2 3 2 4" xfId="32073"/>
    <cellStyle name="Обычный 3 2 2 5 3 2 2 3 2 5" xfId="32074"/>
    <cellStyle name="Обычный 3 2 2 5 3 2 2 3 2 6" xfId="32075"/>
    <cellStyle name="Обычный 3 2 2 5 3 2 2 3 2 7" xfId="32076"/>
    <cellStyle name="Обычный 3 2 2 5 3 2 2 3 2 8" xfId="32077"/>
    <cellStyle name="Обычный 3 2 2 5 3 2 2 3 3" xfId="32078"/>
    <cellStyle name="Обычный 3 2 2 5 3 2 2 3 3 2" xfId="32079"/>
    <cellStyle name="Обычный 3 2 2 5 3 2 2 3 3 3" xfId="32080"/>
    <cellStyle name="Обычный 3 2 2 5 3 2 2 3 3 4" xfId="32081"/>
    <cellStyle name="Обычный 3 2 2 5 3 2 2 3 3 5" xfId="32082"/>
    <cellStyle name="Обычный 3 2 2 5 3 2 2 3 3 6" xfId="32083"/>
    <cellStyle name="Обычный 3 2 2 5 3 2 2 3 3 7" xfId="32084"/>
    <cellStyle name="Обычный 3 2 2 5 3 2 2 3 3 8" xfId="32085"/>
    <cellStyle name="Обычный 3 2 2 5 3 2 2 3 4" xfId="32086"/>
    <cellStyle name="Обычный 3 2 2 5 3 2 2 3 4 2" xfId="32087"/>
    <cellStyle name="Обычный 3 2 2 5 3 2 2 3 4 3" xfId="32088"/>
    <cellStyle name="Обычный 3 2 2 5 3 2 2 3 4 4" xfId="32089"/>
    <cellStyle name="Обычный 3 2 2 5 3 2 2 3 4 5" xfId="32090"/>
    <cellStyle name="Обычный 3 2 2 5 3 2 2 3 4 6" xfId="32091"/>
    <cellStyle name="Обычный 3 2 2 5 3 2 2 3 4 7" xfId="32092"/>
    <cellStyle name="Обычный 3 2 2 5 3 2 2 3 4 8" xfId="32093"/>
    <cellStyle name="Обычный 3 2 2 5 3 2 2 3 5" xfId="32094"/>
    <cellStyle name="Обычный 3 2 2 5 3 2 2 3 5 2" xfId="32095"/>
    <cellStyle name="Обычный 3 2 2 5 3 2 2 3 5 3" xfId="32096"/>
    <cellStyle name="Обычный 3 2 2 5 3 2 2 3 5 4" xfId="32097"/>
    <cellStyle name="Обычный 3 2 2 5 3 2 2 3 5 5" xfId="32098"/>
    <cellStyle name="Обычный 3 2 2 5 3 2 2 3 5 6" xfId="32099"/>
    <cellStyle name="Обычный 3 2 2 5 3 2 2 3 5 7" xfId="32100"/>
    <cellStyle name="Обычный 3 2 2 5 3 2 2 3 5 8" xfId="32101"/>
    <cellStyle name="Обычный 3 2 2 5 3 2 2 3 6" xfId="32102"/>
    <cellStyle name="Обычный 3 2 2 5 3 2 2 3 6 2" xfId="32103"/>
    <cellStyle name="Обычный 3 2 2 5 3 2 2 3 6 3" xfId="32104"/>
    <cellStyle name="Обычный 3 2 2 5 3 2 2 3 6 4" xfId="32105"/>
    <cellStyle name="Обычный 3 2 2 5 3 2 2 3 6 5" xfId="32106"/>
    <cellStyle name="Обычный 3 2 2 5 3 2 2 3 6 6" xfId="32107"/>
    <cellStyle name="Обычный 3 2 2 5 3 2 2 3 6 7" xfId="32108"/>
    <cellStyle name="Обычный 3 2 2 5 3 2 2 3 6 8" xfId="32109"/>
    <cellStyle name="Обычный 3 2 2 5 3 2 2 3 7" xfId="32110"/>
    <cellStyle name="Обычный 3 2 2 5 3 2 2 3 7 2" xfId="32111"/>
    <cellStyle name="Обычный 3 2 2 5 3 2 2 3 7 3" xfId="32112"/>
    <cellStyle name="Обычный 3 2 2 5 3 2 2 3 7 4" xfId="32113"/>
    <cellStyle name="Обычный 3 2 2 5 3 2 2 3 7 5" xfId="32114"/>
    <cellStyle name="Обычный 3 2 2 5 3 2 2 3 7 6" xfId="32115"/>
    <cellStyle name="Обычный 3 2 2 5 3 2 2 3 7 7" xfId="32116"/>
    <cellStyle name="Обычный 3 2 2 5 3 2 2 3 7 8" xfId="32117"/>
    <cellStyle name="Обычный 3 2 2 5 3 2 2 3 8" xfId="32118"/>
    <cellStyle name="Обычный 3 2 2 5 3 2 2 3 8 2" xfId="32119"/>
    <cellStyle name="Обычный 3 2 2 5 3 2 2 3 8 3" xfId="32120"/>
    <cellStyle name="Обычный 3 2 2 5 3 2 2 3 8 4" xfId="32121"/>
    <cellStyle name="Обычный 3 2 2 5 3 2 2 3 8 5" xfId="32122"/>
    <cellStyle name="Обычный 3 2 2 5 3 2 2 3 8 6" xfId="32123"/>
    <cellStyle name="Обычный 3 2 2 5 3 2 2 3 8 7" xfId="32124"/>
    <cellStyle name="Обычный 3 2 2 5 3 2 2 3 8 8" xfId="32125"/>
    <cellStyle name="Обычный 3 2 2 5 3 2 2 3 9" xfId="32126"/>
    <cellStyle name="Обычный 3 2 2 5 3 2 2 4" xfId="32127"/>
    <cellStyle name="Обычный 3 2 2 5 3 2 2 4 2" xfId="32128"/>
    <cellStyle name="Обычный 3 2 2 5 3 2 2 4 3" xfId="32129"/>
    <cellStyle name="Обычный 3 2 2 5 3 2 2 4 4" xfId="32130"/>
    <cellStyle name="Обычный 3 2 2 5 3 2 2 4 5" xfId="32131"/>
    <cellStyle name="Обычный 3 2 2 5 3 2 2 4 6" xfId="32132"/>
    <cellStyle name="Обычный 3 2 2 5 3 2 2 4 7" xfId="32133"/>
    <cellStyle name="Обычный 3 2 2 5 3 2 2 4 8" xfId="32134"/>
    <cellStyle name="Обычный 3 2 2 5 3 2 2 5" xfId="32135"/>
    <cellStyle name="Обычный 3 2 2 5 3 2 2 5 2" xfId="32136"/>
    <cellStyle name="Обычный 3 2 2 5 3 2 2 5 3" xfId="32137"/>
    <cellStyle name="Обычный 3 2 2 5 3 2 2 5 4" xfId="32138"/>
    <cellStyle name="Обычный 3 2 2 5 3 2 2 5 5" xfId="32139"/>
    <cellStyle name="Обычный 3 2 2 5 3 2 2 5 6" xfId="32140"/>
    <cellStyle name="Обычный 3 2 2 5 3 2 2 5 7" xfId="32141"/>
    <cellStyle name="Обычный 3 2 2 5 3 2 2 5 8" xfId="32142"/>
    <cellStyle name="Обычный 3 2 2 5 3 2 2 6" xfId="32143"/>
    <cellStyle name="Обычный 3 2 2 5 3 2 2 6 2" xfId="32144"/>
    <cellStyle name="Обычный 3 2 2 5 3 2 2 6 3" xfId="32145"/>
    <cellStyle name="Обычный 3 2 2 5 3 2 2 6 4" xfId="32146"/>
    <cellStyle name="Обычный 3 2 2 5 3 2 2 6 5" xfId="32147"/>
    <cellStyle name="Обычный 3 2 2 5 3 2 2 6 6" xfId="32148"/>
    <cellStyle name="Обычный 3 2 2 5 3 2 2 6 7" xfId="32149"/>
    <cellStyle name="Обычный 3 2 2 5 3 2 2 6 8" xfId="32150"/>
    <cellStyle name="Обычный 3 2 2 5 3 2 2 7" xfId="32151"/>
    <cellStyle name="Обычный 3 2 2 5 3 2 2 7 2" xfId="32152"/>
    <cellStyle name="Обычный 3 2 2 5 3 2 2 7 3" xfId="32153"/>
    <cellStyle name="Обычный 3 2 2 5 3 2 2 7 4" xfId="32154"/>
    <cellStyle name="Обычный 3 2 2 5 3 2 2 7 5" xfId="32155"/>
    <cellStyle name="Обычный 3 2 2 5 3 2 2 7 6" xfId="32156"/>
    <cellStyle name="Обычный 3 2 2 5 3 2 2 7 7" xfId="32157"/>
    <cellStyle name="Обычный 3 2 2 5 3 2 2 7 8" xfId="32158"/>
    <cellStyle name="Обычный 3 2 2 5 3 2 2 8" xfId="32159"/>
    <cellStyle name="Обычный 3 2 2 5 3 2 2 8 2" xfId="32160"/>
    <cellStyle name="Обычный 3 2 2 5 3 2 2 8 3" xfId="32161"/>
    <cellStyle name="Обычный 3 2 2 5 3 2 2 8 4" xfId="32162"/>
    <cellStyle name="Обычный 3 2 2 5 3 2 2 8 5" xfId="32163"/>
    <cellStyle name="Обычный 3 2 2 5 3 2 2 8 6" xfId="32164"/>
    <cellStyle name="Обычный 3 2 2 5 3 2 2 8 7" xfId="32165"/>
    <cellStyle name="Обычный 3 2 2 5 3 2 2 8 8" xfId="32166"/>
    <cellStyle name="Обычный 3 2 2 5 3 2 2 9" xfId="32167"/>
    <cellStyle name="Обычный 3 2 2 5 3 2 2 9 2" xfId="32168"/>
    <cellStyle name="Обычный 3 2 2 5 3 2 2 9 3" xfId="32169"/>
    <cellStyle name="Обычный 3 2 2 5 3 2 2 9 4" xfId="32170"/>
    <cellStyle name="Обычный 3 2 2 5 3 2 2 9 5" xfId="32171"/>
    <cellStyle name="Обычный 3 2 2 5 3 2 2 9 6" xfId="32172"/>
    <cellStyle name="Обычный 3 2 2 5 3 2 2 9 7" xfId="32173"/>
    <cellStyle name="Обычный 3 2 2 5 3 2 2 9 8" xfId="32174"/>
    <cellStyle name="Обычный 3 2 2 5 3 2 20" xfId="32175"/>
    <cellStyle name="Обычный 3 2 2 5 3 2 21" xfId="32176"/>
    <cellStyle name="Обычный 3 2 2 5 3 2 22" xfId="32177"/>
    <cellStyle name="Обычный 3 2 2 5 3 2 23" xfId="32178"/>
    <cellStyle name="Обычный 3 2 2 5 3 2 3" xfId="32179"/>
    <cellStyle name="Обычный 3 2 2 5 3 2 3 10" xfId="32180"/>
    <cellStyle name="Обычный 3 2 2 5 3 2 3 11" xfId="32181"/>
    <cellStyle name="Обычный 3 2 2 5 3 2 3 12" xfId="32182"/>
    <cellStyle name="Обычный 3 2 2 5 3 2 3 13" xfId="32183"/>
    <cellStyle name="Обычный 3 2 2 5 3 2 3 14" xfId="32184"/>
    <cellStyle name="Обычный 3 2 2 5 3 2 3 15" xfId="32185"/>
    <cellStyle name="Обычный 3 2 2 5 3 2 3 16" xfId="32186"/>
    <cellStyle name="Обычный 3 2 2 5 3 2 3 17" xfId="32187"/>
    <cellStyle name="Обычный 3 2 2 5 3 2 3 18" xfId="32188"/>
    <cellStyle name="Обычный 3 2 2 5 3 2 3 2" xfId="32189"/>
    <cellStyle name="Обычный 3 2 2 5 3 2 3 2 2" xfId="32190"/>
    <cellStyle name="Обычный 3 2 2 5 3 2 3 2 3" xfId="32191"/>
    <cellStyle name="Обычный 3 2 2 5 3 2 3 2 4" xfId="32192"/>
    <cellStyle name="Обычный 3 2 2 5 3 2 3 2 5" xfId="32193"/>
    <cellStyle name="Обычный 3 2 2 5 3 2 3 2 6" xfId="32194"/>
    <cellStyle name="Обычный 3 2 2 5 3 2 3 2 7" xfId="32195"/>
    <cellStyle name="Обычный 3 2 2 5 3 2 3 2 8" xfId="32196"/>
    <cellStyle name="Обычный 3 2 2 5 3 2 3 3" xfId="32197"/>
    <cellStyle name="Обычный 3 2 2 5 3 2 3 3 2" xfId="32198"/>
    <cellStyle name="Обычный 3 2 2 5 3 2 3 3 3" xfId="32199"/>
    <cellStyle name="Обычный 3 2 2 5 3 2 3 3 4" xfId="32200"/>
    <cellStyle name="Обычный 3 2 2 5 3 2 3 3 5" xfId="32201"/>
    <cellStyle name="Обычный 3 2 2 5 3 2 3 3 6" xfId="32202"/>
    <cellStyle name="Обычный 3 2 2 5 3 2 3 3 7" xfId="32203"/>
    <cellStyle name="Обычный 3 2 2 5 3 2 3 3 8" xfId="32204"/>
    <cellStyle name="Обычный 3 2 2 5 3 2 3 4" xfId="32205"/>
    <cellStyle name="Обычный 3 2 2 5 3 2 3 4 2" xfId="32206"/>
    <cellStyle name="Обычный 3 2 2 5 3 2 3 4 3" xfId="32207"/>
    <cellStyle name="Обычный 3 2 2 5 3 2 3 4 4" xfId="32208"/>
    <cellStyle name="Обычный 3 2 2 5 3 2 3 4 5" xfId="32209"/>
    <cellStyle name="Обычный 3 2 2 5 3 2 3 4 6" xfId="32210"/>
    <cellStyle name="Обычный 3 2 2 5 3 2 3 4 7" xfId="32211"/>
    <cellStyle name="Обычный 3 2 2 5 3 2 3 4 8" xfId="32212"/>
    <cellStyle name="Обычный 3 2 2 5 3 2 3 5" xfId="32213"/>
    <cellStyle name="Обычный 3 2 2 5 3 2 3 5 2" xfId="32214"/>
    <cellStyle name="Обычный 3 2 2 5 3 2 3 5 3" xfId="32215"/>
    <cellStyle name="Обычный 3 2 2 5 3 2 3 5 4" xfId="32216"/>
    <cellStyle name="Обычный 3 2 2 5 3 2 3 5 5" xfId="32217"/>
    <cellStyle name="Обычный 3 2 2 5 3 2 3 5 6" xfId="32218"/>
    <cellStyle name="Обычный 3 2 2 5 3 2 3 5 7" xfId="32219"/>
    <cellStyle name="Обычный 3 2 2 5 3 2 3 5 8" xfId="32220"/>
    <cellStyle name="Обычный 3 2 2 5 3 2 3 6" xfId="32221"/>
    <cellStyle name="Обычный 3 2 2 5 3 2 3 6 2" xfId="32222"/>
    <cellStyle name="Обычный 3 2 2 5 3 2 3 6 3" xfId="32223"/>
    <cellStyle name="Обычный 3 2 2 5 3 2 3 6 4" xfId="32224"/>
    <cellStyle name="Обычный 3 2 2 5 3 2 3 6 5" xfId="32225"/>
    <cellStyle name="Обычный 3 2 2 5 3 2 3 6 6" xfId="32226"/>
    <cellStyle name="Обычный 3 2 2 5 3 2 3 6 7" xfId="32227"/>
    <cellStyle name="Обычный 3 2 2 5 3 2 3 6 8" xfId="32228"/>
    <cellStyle name="Обычный 3 2 2 5 3 2 3 7" xfId="32229"/>
    <cellStyle name="Обычный 3 2 2 5 3 2 3 7 2" xfId="32230"/>
    <cellStyle name="Обычный 3 2 2 5 3 2 3 7 3" xfId="32231"/>
    <cellStyle name="Обычный 3 2 2 5 3 2 3 7 4" xfId="32232"/>
    <cellStyle name="Обычный 3 2 2 5 3 2 3 7 5" xfId="32233"/>
    <cellStyle name="Обычный 3 2 2 5 3 2 3 7 6" xfId="32234"/>
    <cellStyle name="Обычный 3 2 2 5 3 2 3 7 7" xfId="32235"/>
    <cellStyle name="Обычный 3 2 2 5 3 2 3 7 8" xfId="32236"/>
    <cellStyle name="Обычный 3 2 2 5 3 2 3 8" xfId="32237"/>
    <cellStyle name="Обычный 3 2 2 5 3 2 3 8 2" xfId="32238"/>
    <cellStyle name="Обычный 3 2 2 5 3 2 3 8 3" xfId="32239"/>
    <cellStyle name="Обычный 3 2 2 5 3 2 3 8 4" xfId="32240"/>
    <cellStyle name="Обычный 3 2 2 5 3 2 3 8 5" xfId="32241"/>
    <cellStyle name="Обычный 3 2 2 5 3 2 3 8 6" xfId="32242"/>
    <cellStyle name="Обычный 3 2 2 5 3 2 3 8 7" xfId="32243"/>
    <cellStyle name="Обычный 3 2 2 5 3 2 3 8 8" xfId="32244"/>
    <cellStyle name="Обычный 3 2 2 5 3 2 3 9" xfId="32245"/>
    <cellStyle name="Обычный 3 2 2 5 3 2 4" xfId="32246"/>
    <cellStyle name="Обычный 3 2 2 5 3 2 4 10" xfId="32247"/>
    <cellStyle name="Обычный 3 2 2 5 3 2 4 11" xfId="32248"/>
    <cellStyle name="Обычный 3 2 2 5 3 2 4 12" xfId="32249"/>
    <cellStyle name="Обычный 3 2 2 5 3 2 4 13" xfId="32250"/>
    <cellStyle name="Обычный 3 2 2 5 3 2 4 14" xfId="32251"/>
    <cellStyle name="Обычный 3 2 2 5 3 2 4 15" xfId="32252"/>
    <cellStyle name="Обычный 3 2 2 5 3 2 4 16" xfId="32253"/>
    <cellStyle name="Обычный 3 2 2 5 3 2 4 17" xfId="32254"/>
    <cellStyle name="Обычный 3 2 2 5 3 2 4 18" xfId="32255"/>
    <cellStyle name="Обычный 3 2 2 5 3 2 4 2" xfId="32256"/>
    <cellStyle name="Обычный 3 2 2 5 3 2 4 2 2" xfId="32257"/>
    <cellStyle name="Обычный 3 2 2 5 3 2 4 2 3" xfId="32258"/>
    <cellStyle name="Обычный 3 2 2 5 3 2 4 2 4" xfId="32259"/>
    <cellStyle name="Обычный 3 2 2 5 3 2 4 2 5" xfId="32260"/>
    <cellStyle name="Обычный 3 2 2 5 3 2 4 2 6" xfId="32261"/>
    <cellStyle name="Обычный 3 2 2 5 3 2 4 2 7" xfId="32262"/>
    <cellStyle name="Обычный 3 2 2 5 3 2 4 2 8" xfId="32263"/>
    <cellStyle name="Обычный 3 2 2 5 3 2 4 3" xfId="32264"/>
    <cellStyle name="Обычный 3 2 2 5 3 2 4 3 2" xfId="32265"/>
    <cellStyle name="Обычный 3 2 2 5 3 2 4 3 3" xfId="32266"/>
    <cellStyle name="Обычный 3 2 2 5 3 2 4 3 4" xfId="32267"/>
    <cellStyle name="Обычный 3 2 2 5 3 2 4 3 5" xfId="32268"/>
    <cellStyle name="Обычный 3 2 2 5 3 2 4 3 6" xfId="32269"/>
    <cellStyle name="Обычный 3 2 2 5 3 2 4 3 7" xfId="32270"/>
    <cellStyle name="Обычный 3 2 2 5 3 2 4 3 8" xfId="32271"/>
    <cellStyle name="Обычный 3 2 2 5 3 2 4 4" xfId="32272"/>
    <cellStyle name="Обычный 3 2 2 5 3 2 4 4 2" xfId="32273"/>
    <cellStyle name="Обычный 3 2 2 5 3 2 4 4 3" xfId="32274"/>
    <cellStyle name="Обычный 3 2 2 5 3 2 4 4 4" xfId="32275"/>
    <cellStyle name="Обычный 3 2 2 5 3 2 4 4 5" xfId="32276"/>
    <cellStyle name="Обычный 3 2 2 5 3 2 4 4 6" xfId="32277"/>
    <cellStyle name="Обычный 3 2 2 5 3 2 4 4 7" xfId="32278"/>
    <cellStyle name="Обычный 3 2 2 5 3 2 4 4 8" xfId="32279"/>
    <cellStyle name="Обычный 3 2 2 5 3 2 4 5" xfId="32280"/>
    <cellStyle name="Обычный 3 2 2 5 3 2 4 5 2" xfId="32281"/>
    <cellStyle name="Обычный 3 2 2 5 3 2 4 5 3" xfId="32282"/>
    <cellStyle name="Обычный 3 2 2 5 3 2 4 5 4" xfId="32283"/>
    <cellStyle name="Обычный 3 2 2 5 3 2 4 5 5" xfId="32284"/>
    <cellStyle name="Обычный 3 2 2 5 3 2 4 5 6" xfId="32285"/>
    <cellStyle name="Обычный 3 2 2 5 3 2 4 5 7" xfId="32286"/>
    <cellStyle name="Обычный 3 2 2 5 3 2 4 5 8" xfId="32287"/>
    <cellStyle name="Обычный 3 2 2 5 3 2 4 6" xfId="32288"/>
    <cellStyle name="Обычный 3 2 2 5 3 2 4 6 2" xfId="32289"/>
    <cellStyle name="Обычный 3 2 2 5 3 2 4 6 3" xfId="32290"/>
    <cellStyle name="Обычный 3 2 2 5 3 2 4 6 4" xfId="32291"/>
    <cellStyle name="Обычный 3 2 2 5 3 2 4 6 5" xfId="32292"/>
    <cellStyle name="Обычный 3 2 2 5 3 2 4 6 6" xfId="32293"/>
    <cellStyle name="Обычный 3 2 2 5 3 2 4 6 7" xfId="32294"/>
    <cellStyle name="Обычный 3 2 2 5 3 2 4 6 8" xfId="32295"/>
    <cellStyle name="Обычный 3 2 2 5 3 2 4 7" xfId="32296"/>
    <cellStyle name="Обычный 3 2 2 5 3 2 4 7 2" xfId="32297"/>
    <cellStyle name="Обычный 3 2 2 5 3 2 4 7 3" xfId="32298"/>
    <cellStyle name="Обычный 3 2 2 5 3 2 4 7 4" xfId="32299"/>
    <cellStyle name="Обычный 3 2 2 5 3 2 4 7 5" xfId="32300"/>
    <cellStyle name="Обычный 3 2 2 5 3 2 4 7 6" xfId="32301"/>
    <cellStyle name="Обычный 3 2 2 5 3 2 4 7 7" xfId="32302"/>
    <cellStyle name="Обычный 3 2 2 5 3 2 4 7 8" xfId="32303"/>
    <cellStyle name="Обычный 3 2 2 5 3 2 4 8" xfId="32304"/>
    <cellStyle name="Обычный 3 2 2 5 3 2 4 8 2" xfId="32305"/>
    <cellStyle name="Обычный 3 2 2 5 3 2 4 8 3" xfId="32306"/>
    <cellStyle name="Обычный 3 2 2 5 3 2 4 8 4" xfId="32307"/>
    <cellStyle name="Обычный 3 2 2 5 3 2 4 8 5" xfId="32308"/>
    <cellStyle name="Обычный 3 2 2 5 3 2 4 8 6" xfId="32309"/>
    <cellStyle name="Обычный 3 2 2 5 3 2 4 8 7" xfId="32310"/>
    <cellStyle name="Обычный 3 2 2 5 3 2 4 8 8" xfId="32311"/>
    <cellStyle name="Обычный 3 2 2 5 3 2 4 9" xfId="32312"/>
    <cellStyle name="Обычный 3 2 2 5 3 2 5" xfId="32313"/>
    <cellStyle name="Обычный 3 2 2 5 3 2 5 2" xfId="32314"/>
    <cellStyle name="Обычный 3 2 2 5 3 2 5 3" xfId="32315"/>
    <cellStyle name="Обычный 3 2 2 5 3 2 5 4" xfId="32316"/>
    <cellStyle name="Обычный 3 2 2 5 3 2 5 5" xfId="32317"/>
    <cellStyle name="Обычный 3 2 2 5 3 2 5 6" xfId="32318"/>
    <cellStyle name="Обычный 3 2 2 5 3 2 5 7" xfId="32319"/>
    <cellStyle name="Обычный 3 2 2 5 3 2 5 8" xfId="32320"/>
    <cellStyle name="Обычный 3 2 2 5 3 2 6" xfId="32321"/>
    <cellStyle name="Обычный 3 2 2 5 3 2 6 2" xfId="32322"/>
    <cellStyle name="Обычный 3 2 2 5 3 2 6 3" xfId="32323"/>
    <cellStyle name="Обычный 3 2 2 5 3 2 6 4" xfId="32324"/>
    <cellStyle name="Обычный 3 2 2 5 3 2 6 5" xfId="32325"/>
    <cellStyle name="Обычный 3 2 2 5 3 2 6 6" xfId="32326"/>
    <cellStyle name="Обычный 3 2 2 5 3 2 6 7" xfId="32327"/>
    <cellStyle name="Обычный 3 2 2 5 3 2 6 8" xfId="32328"/>
    <cellStyle name="Обычный 3 2 2 5 3 2 7" xfId="32329"/>
    <cellStyle name="Обычный 3 2 2 5 3 2 7 2" xfId="32330"/>
    <cellStyle name="Обычный 3 2 2 5 3 2 7 3" xfId="32331"/>
    <cellStyle name="Обычный 3 2 2 5 3 2 7 4" xfId="32332"/>
    <cellStyle name="Обычный 3 2 2 5 3 2 7 5" xfId="32333"/>
    <cellStyle name="Обычный 3 2 2 5 3 2 7 6" xfId="32334"/>
    <cellStyle name="Обычный 3 2 2 5 3 2 7 7" xfId="32335"/>
    <cellStyle name="Обычный 3 2 2 5 3 2 7 8" xfId="32336"/>
    <cellStyle name="Обычный 3 2 2 5 3 2 8" xfId="32337"/>
    <cellStyle name="Обычный 3 2 2 5 3 2 8 2" xfId="32338"/>
    <cellStyle name="Обычный 3 2 2 5 3 2 8 3" xfId="32339"/>
    <cellStyle name="Обычный 3 2 2 5 3 2 8 4" xfId="32340"/>
    <cellStyle name="Обычный 3 2 2 5 3 2 8 5" xfId="32341"/>
    <cellStyle name="Обычный 3 2 2 5 3 2 8 6" xfId="32342"/>
    <cellStyle name="Обычный 3 2 2 5 3 2 8 7" xfId="32343"/>
    <cellStyle name="Обычный 3 2 2 5 3 2 8 8" xfId="32344"/>
    <cellStyle name="Обычный 3 2 2 5 3 2 9" xfId="32345"/>
    <cellStyle name="Обычный 3 2 2 5 3 2 9 2" xfId="32346"/>
    <cellStyle name="Обычный 3 2 2 5 3 2 9 3" xfId="32347"/>
    <cellStyle name="Обычный 3 2 2 5 3 2 9 4" xfId="32348"/>
    <cellStyle name="Обычный 3 2 2 5 3 2 9 5" xfId="32349"/>
    <cellStyle name="Обычный 3 2 2 5 3 2 9 6" xfId="32350"/>
    <cellStyle name="Обычный 3 2 2 5 3 2 9 7" xfId="32351"/>
    <cellStyle name="Обычный 3 2 2 5 3 2 9 8" xfId="32352"/>
    <cellStyle name="Обычный 3 2 2 5 3 20" xfId="32353"/>
    <cellStyle name="Обычный 3 2 2 5 3 21" xfId="32354"/>
    <cellStyle name="Обычный 3 2 2 5 3 22" xfId="32355"/>
    <cellStyle name="Обычный 3 2 2 5 3 23" xfId="32356"/>
    <cellStyle name="Обычный 3 2 2 5 3 24" xfId="32357"/>
    <cellStyle name="Обычный 3 2 2 5 3 25" xfId="32358"/>
    <cellStyle name="Обычный 3 2 2 5 3 3" xfId="32359"/>
    <cellStyle name="Обычный 3 2 2 5 3 3 10" xfId="32360"/>
    <cellStyle name="Обычный 3 2 2 5 3 3 10 2" xfId="32361"/>
    <cellStyle name="Обычный 3 2 2 5 3 3 10 3" xfId="32362"/>
    <cellStyle name="Обычный 3 2 2 5 3 3 10 4" xfId="32363"/>
    <cellStyle name="Обычный 3 2 2 5 3 3 10 5" xfId="32364"/>
    <cellStyle name="Обычный 3 2 2 5 3 3 10 6" xfId="32365"/>
    <cellStyle name="Обычный 3 2 2 5 3 3 10 7" xfId="32366"/>
    <cellStyle name="Обычный 3 2 2 5 3 3 10 8" xfId="32367"/>
    <cellStyle name="Обычный 3 2 2 5 3 3 11" xfId="32368"/>
    <cellStyle name="Обычный 3 2 2 5 3 3 11 2" xfId="32369"/>
    <cellStyle name="Обычный 3 2 2 5 3 3 11 3" xfId="32370"/>
    <cellStyle name="Обычный 3 2 2 5 3 3 11 4" xfId="32371"/>
    <cellStyle name="Обычный 3 2 2 5 3 3 11 5" xfId="32372"/>
    <cellStyle name="Обычный 3 2 2 5 3 3 11 6" xfId="32373"/>
    <cellStyle name="Обычный 3 2 2 5 3 3 11 7" xfId="32374"/>
    <cellStyle name="Обычный 3 2 2 5 3 3 11 8" xfId="32375"/>
    <cellStyle name="Обычный 3 2 2 5 3 3 12" xfId="32376"/>
    <cellStyle name="Обычный 3 2 2 5 3 3 13" xfId="32377"/>
    <cellStyle name="Обычный 3 2 2 5 3 3 14" xfId="32378"/>
    <cellStyle name="Обычный 3 2 2 5 3 3 15" xfId="32379"/>
    <cellStyle name="Обычный 3 2 2 5 3 3 16" xfId="32380"/>
    <cellStyle name="Обычный 3 2 2 5 3 3 17" xfId="32381"/>
    <cellStyle name="Обычный 3 2 2 5 3 3 18" xfId="32382"/>
    <cellStyle name="Обычный 3 2 2 5 3 3 19" xfId="32383"/>
    <cellStyle name="Обычный 3 2 2 5 3 3 2" xfId="32384"/>
    <cellStyle name="Обычный 3 2 2 5 3 3 2 10" xfId="32385"/>
    <cellStyle name="Обычный 3 2 2 5 3 3 2 10 2" xfId="32386"/>
    <cellStyle name="Обычный 3 2 2 5 3 3 2 10 3" xfId="32387"/>
    <cellStyle name="Обычный 3 2 2 5 3 3 2 10 4" xfId="32388"/>
    <cellStyle name="Обычный 3 2 2 5 3 3 2 10 5" xfId="32389"/>
    <cellStyle name="Обычный 3 2 2 5 3 3 2 10 6" xfId="32390"/>
    <cellStyle name="Обычный 3 2 2 5 3 3 2 10 7" xfId="32391"/>
    <cellStyle name="Обычный 3 2 2 5 3 3 2 10 8" xfId="32392"/>
    <cellStyle name="Обычный 3 2 2 5 3 3 2 11" xfId="32393"/>
    <cellStyle name="Обычный 3 2 2 5 3 3 2 12" xfId="32394"/>
    <cellStyle name="Обычный 3 2 2 5 3 3 2 13" xfId="32395"/>
    <cellStyle name="Обычный 3 2 2 5 3 3 2 14" xfId="32396"/>
    <cellStyle name="Обычный 3 2 2 5 3 3 2 15" xfId="32397"/>
    <cellStyle name="Обычный 3 2 2 5 3 3 2 16" xfId="32398"/>
    <cellStyle name="Обычный 3 2 2 5 3 3 2 17" xfId="32399"/>
    <cellStyle name="Обычный 3 2 2 5 3 3 2 18" xfId="32400"/>
    <cellStyle name="Обычный 3 2 2 5 3 3 2 19" xfId="32401"/>
    <cellStyle name="Обычный 3 2 2 5 3 3 2 2" xfId="32402"/>
    <cellStyle name="Обычный 3 2 2 5 3 3 2 2 10" xfId="32403"/>
    <cellStyle name="Обычный 3 2 2 5 3 3 2 2 11" xfId="32404"/>
    <cellStyle name="Обычный 3 2 2 5 3 3 2 2 12" xfId="32405"/>
    <cellStyle name="Обычный 3 2 2 5 3 3 2 2 13" xfId="32406"/>
    <cellStyle name="Обычный 3 2 2 5 3 3 2 2 14" xfId="32407"/>
    <cellStyle name="Обычный 3 2 2 5 3 3 2 2 15" xfId="32408"/>
    <cellStyle name="Обычный 3 2 2 5 3 3 2 2 16" xfId="32409"/>
    <cellStyle name="Обычный 3 2 2 5 3 3 2 2 17" xfId="32410"/>
    <cellStyle name="Обычный 3 2 2 5 3 3 2 2 18" xfId="32411"/>
    <cellStyle name="Обычный 3 2 2 5 3 3 2 2 2" xfId="32412"/>
    <cellStyle name="Обычный 3 2 2 5 3 3 2 2 2 2" xfId="32413"/>
    <cellStyle name="Обычный 3 2 2 5 3 3 2 2 2 3" xfId="32414"/>
    <cellStyle name="Обычный 3 2 2 5 3 3 2 2 2 4" xfId="32415"/>
    <cellStyle name="Обычный 3 2 2 5 3 3 2 2 2 5" xfId="32416"/>
    <cellStyle name="Обычный 3 2 2 5 3 3 2 2 2 6" xfId="32417"/>
    <cellStyle name="Обычный 3 2 2 5 3 3 2 2 2 7" xfId="32418"/>
    <cellStyle name="Обычный 3 2 2 5 3 3 2 2 2 8" xfId="32419"/>
    <cellStyle name="Обычный 3 2 2 5 3 3 2 2 3" xfId="32420"/>
    <cellStyle name="Обычный 3 2 2 5 3 3 2 2 3 2" xfId="32421"/>
    <cellStyle name="Обычный 3 2 2 5 3 3 2 2 3 3" xfId="32422"/>
    <cellStyle name="Обычный 3 2 2 5 3 3 2 2 3 4" xfId="32423"/>
    <cellStyle name="Обычный 3 2 2 5 3 3 2 2 3 5" xfId="32424"/>
    <cellStyle name="Обычный 3 2 2 5 3 3 2 2 3 6" xfId="32425"/>
    <cellStyle name="Обычный 3 2 2 5 3 3 2 2 3 7" xfId="32426"/>
    <cellStyle name="Обычный 3 2 2 5 3 3 2 2 3 8" xfId="32427"/>
    <cellStyle name="Обычный 3 2 2 5 3 3 2 2 4" xfId="32428"/>
    <cellStyle name="Обычный 3 2 2 5 3 3 2 2 4 2" xfId="32429"/>
    <cellStyle name="Обычный 3 2 2 5 3 3 2 2 4 3" xfId="32430"/>
    <cellStyle name="Обычный 3 2 2 5 3 3 2 2 4 4" xfId="32431"/>
    <cellStyle name="Обычный 3 2 2 5 3 3 2 2 4 5" xfId="32432"/>
    <cellStyle name="Обычный 3 2 2 5 3 3 2 2 4 6" xfId="32433"/>
    <cellStyle name="Обычный 3 2 2 5 3 3 2 2 4 7" xfId="32434"/>
    <cellStyle name="Обычный 3 2 2 5 3 3 2 2 4 8" xfId="32435"/>
    <cellStyle name="Обычный 3 2 2 5 3 3 2 2 5" xfId="32436"/>
    <cellStyle name="Обычный 3 2 2 5 3 3 2 2 5 2" xfId="32437"/>
    <cellStyle name="Обычный 3 2 2 5 3 3 2 2 5 3" xfId="32438"/>
    <cellStyle name="Обычный 3 2 2 5 3 3 2 2 5 4" xfId="32439"/>
    <cellStyle name="Обычный 3 2 2 5 3 3 2 2 5 5" xfId="32440"/>
    <cellStyle name="Обычный 3 2 2 5 3 3 2 2 5 6" xfId="32441"/>
    <cellStyle name="Обычный 3 2 2 5 3 3 2 2 5 7" xfId="32442"/>
    <cellStyle name="Обычный 3 2 2 5 3 3 2 2 5 8" xfId="32443"/>
    <cellStyle name="Обычный 3 2 2 5 3 3 2 2 6" xfId="32444"/>
    <cellStyle name="Обычный 3 2 2 5 3 3 2 2 6 2" xfId="32445"/>
    <cellStyle name="Обычный 3 2 2 5 3 3 2 2 6 3" xfId="32446"/>
    <cellStyle name="Обычный 3 2 2 5 3 3 2 2 6 4" xfId="32447"/>
    <cellStyle name="Обычный 3 2 2 5 3 3 2 2 6 5" xfId="32448"/>
    <cellStyle name="Обычный 3 2 2 5 3 3 2 2 6 6" xfId="32449"/>
    <cellStyle name="Обычный 3 2 2 5 3 3 2 2 6 7" xfId="32450"/>
    <cellStyle name="Обычный 3 2 2 5 3 3 2 2 6 8" xfId="32451"/>
    <cellStyle name="Обычный 3 2 2 5 3 3 2 2 7" xfId="32452"/>
    <cellStyle name="Обычный 3 2 2 5 3 3 2 2 7 2" xfId="32453"/>
    <cellStyle name="Обычный 3 2 2 5 3 3 2 2 7 3" xfId="32454"/>
    <cellStyle name="Обычный 3 2 2 5 3 3 2 2 7 4" xfId="32455"/>
    <cellStyle name="Обычный 3 2 2 5 3 3 2 2 7 5" xfId="32456"/>
    <cellStyle name="Обычный 3 2 2 5 3 3 2 2 7 6" xfId="32457"/>
    <cellStyle name="Обычный 3 2 2 5 3 3 2 2 7 7" xfId="32458"/>
    <cellStyle name="Обычный 3 2 2 5 3 3 2 2 7 8" xfId="32459"/>
    <cellStyle name="Обычный 3 2 2 5 3 3 2 2 8" xfId="32460"/>
    <cellStyle name="Обычный 3 2 2 5 3 3 2 2 8 2" xfId="32461"/>
    <cellStyle name="Обычный 3 2 2 5 3 3 2 2 8 3" xfId="32462"/>
    <cellStyle name="Обычный 3 2 2 5 3 3 2 2 8 4" xfId="32463"/>
    <cellStyle name="Обычный 3 2 2 5 3 3 2 2 8 5" xfId="32464"/>
    <cellStyle name="Обычный 3 2 2 5 3 3 2 2 8 6" xfId="32465"/>
    <cellStyle name="Обычный 3 2 2 5 3 3 2 2 8 7" xfId="32466"/>
    <cellStyle name="Обычный 3 2 2 5 3 3 2 2 8 8" xfId="32467"/>
    <cellStyle name="Обычный 3 2 2 5 3 3 2 2 9" xfId="32468"/>
    <cellStyle name="Обычный 3 2 2 5 3 3 2 20" xfId="32469"/>
    <cellStyle name="Обычный 3 2 2 5 3 3 2 21" xfId="32470"/>
    <cellStyle name="Обычный 3 2 2 5 3 3 2 22" xfId="32471"/>
    <cellStyle name="Обычный 3 2 2 5 3 3 2 3" xfId="32472"/>
    <cellStyle name="Обычный 3 2 2 5 3 3 2 3 10" xfId="32473"/>
    <cellStyle name="Обычный 3 2 2 5 3 3 2 3 11" xfId="32474"/>
    <cellStyle name="Обычный 3 2 2 5 3 3 2 3 12" xfId="32475"/>
    <cellStyle name="Обычный 3 2 2 5 3 3 2 3 13" xfId="32476"/>
    <cellStyle name="Обычный 3 2 2 5 3 3 2 3 14" xfId="32477"/>
    <cellStyle name="Обычный 3 2 2 5 3 3 2 3 15" xfId="32478"/>
    <cellStyle name="Обычный 3 2 2 5 3 3 2 3 16" xfId="32479"/>
    <cellStyle name="Обычный 3 2 2 5 3 3 2 3 17" xfId="32480"/>
    <cellStyle name="Обычный 3 2 2 5 3 3 2 3 18" xfId="32481"/>
    <cellStyle name="Обычный 3 2 2 5 3 3 2 3 2" xfId="32482"/>
    <cellStyle name="Обычный 3 2 2 5 3 3 2 3 2 2" xfId="32483"/>
    <cellStyle name="Обычный 3 2 2 5 3 3 2 3 2 3" xfId="32484"/>
    <cellStyle name="Обычный 3 2 2 5 3 3 2 3 2 4" xfId="32485"/>
    <cellStyle name="Обычный 3 2 2 5 3 3 2 3 2 5" xfId="32486"/>
    <cellStyle name="Обычный 3 2 2 5 3 3 2 3 2 6" xfId="32487"/>
    <cellStyle name="Обычный 3 2 2 5 3 3 2 3 2 7" xfId="32488"/>
    <cellStyle name="Обычный 3 2 2 5 3 3 2 3 2 8" xfId="32489"/>
    <cellStyle name="Обычный 3 2 2 5 3 3 2 3 3" xfId="32490"/>
    <cellStyle name="Обычный 3 2 2 5 3 3 2 3 3 2" xfId="32491"/>
    <cellStyle name="Обычный 3 2 2 5 3 3 2 3 3 3" xfId="32492"/>
    <cellStyle name="Обычный 3 2 2 5 3 3 2 3 3 4" xfId="32493"/>
    <cellStyle name="Обычный 3 2 2 5 3 3 2 3 3 5" xfId="32494"/>
    <cellStyle name="Обычный 3 2 2 5 3 3 2 3 3 6" xfId="32495"/>
    <cellStyle name="Обычный 3 2 2 5 3 3 2 3 3 7" xfId="32496"/>
    <cellStyle name="Обычный 3 2 2 5 3 3 2 3 3 8" xfId="32497"/>
    <cellStyle name="Обычный 3 2 2 5 3 3 2 3 4" xfId="32498"/>
    <cellStyle name="Обычный 3 2 2 5 3 3 2 3 4 2" xfId="32499"/>
    <cellStyle name="Обычный 3 2 2 5 3 3 2 3 4 3" xfId="32500"/>
    <cellStyle name="Обычный 3 2 2 5 3 3 2 3 4 4" xfId="32501"/>
    <cellStyle name="Обычный 3 2 2 5 3 3 2 3 4 5" xfId="32502"/>
    <cellStyle name="Обычный 3 2 2 5 3 3 2 3 4 6" xfId="32503"/>
    <cellStyle name="Обычный 3 2 2 5 3 3 2 3 4 7" xfId="32504"/>
    <cellStyle name="Обычный 3 2 2 5 3 3 2 3 4 8" xfId="32505"/>
    <cellStyle name="Обычный 3 2 2 5 3 3 2 3 5" xfId="32506"/>
    <cellStyle name="Обычный 3 2 2 5 3 3 2 3 5 2" xfId="32507"/>
    <cellStyle name="Обычный 3 2 2 5 3 3 2 3 5 3" xfId="32508"/>
    <cellStyle name="Обычный 3 2 2 5 3 3 2 3 5 4" xfId="32509"/>
    <cellStyle name="Обычный 3 2 2 5 3 3 2 3 5 5" xfId="32510"/>
    <cellStyle name="Обычный 3 2 2 5 3 3 2 3 5 6" xfId="32511"/>
    <cellStyle name="Обычный 3 2 2 5 3 3 2 3 5 7" xfId="32512"/>
    <cellStyle name="Обычный 3 2 2 5 3 3 2 3 5 8" xfId="32513"/>
    <cellStyle name="Обычный 3 2 2 5 3 3 2 3 6" xfId="32514"/>
    <cellStyle name="Обычный 3 2 2 5 3 3 2 3 6 2" xfId="32515"/>
    <cellStyle name="Обычный 3 2 2 5 3 3 2 3 6 3" xfId="32516"/>
    <cellStyle name="Обычный 3 2 2 5 3 3 2 3 6 4" xfId="32517"/>
    <cellStyle name="Обычный 3 2 2 5 3 3 2 3 6 5" xfId="32518"/>
    <cellStyle name="Обычный 3 2 2 5 3 3 2 3 6 6" xfId="32519"/>
    <cellStyle name="Обычный 3 2 2 5 3 3 2 3 6 7" xfId="32520"/>
    <cellStyle name="Обычный 3 2 2 5 3 3 2 3 6 8" xfId="32521"/>
    <cellStyle name="Обычный 3 2 2 5 3 3 2 3 7" xfId="32522"/>
    <cellStyle name="Обычный 3 2 2 5 3 3 2 3 7 2" xfId="32523"/>
    <cellStyle name="Обычный 3 2 2 5 3 3 2 3 7 3" xfId="32524"/>
    <cellStyle name="Обычный 3 2 2 5 3 3 2 3 7 4" xfId="32525"/>
    <cellStyle name="Обычный 3 2 2 5 3 3 2 3 7 5" xfId="32526"/>
    <cellStyle name="Обычный 3 2 2 5 3 3 2 3 7 6" xfId="32527"/>
    <cellStyle name="Обычный 3 2 2 5 3 3 2 3 7 7" xfId="32528"/>
    <cellStyle name="Обычный 3 2 2 5 3 3 2 3 7 8" xfId="32529"/>
    <cellStyle name="Обычный 3 2 2 5 3 3 2 3 8" xfId="32530"/>
    <cellStyle name="Обычный 3 2 2 5 3 3 2 3 8 2" xfId="32531"/>
    <cellStyle name="Обычный 3 2 2 5 3 3 2 3 8 3" xfId="32532"/>
    <cellStyle name="Обычный 3 2 2 5 3 3 2 3 8 4" xfId="32533"/>
    <cellStyle name="Обычный 3 2 2 5 3 3 2 3 8 5" xfId="32534"/>
    <cellStyle name="Обычный 3 2 2 5 3 3 2 3 8 6" xfId="32535"/>
    <cellStyle name="Обычный 3 2 2 5 3 3 2 3 8 7" xfId="32536"/>
    <cellStyle name="Обычный 3 2 2 5 3 3 2 3 8 8" xfId="32537"/>
    <cellStyle name="Обычный 3 2 2 5 3 3 2 3 9" xfId="32538"/>
    <cellStyle name="Обычный 3 2 2 5 3 3 2 4" xfId="32539"/>
    <cellStyle name="Обычный 3 2 2 5 3 3 2 4 2" xfId="32540"/>
    <cellStyle name="Обычный 3 2 2 5 3 3 2 4 3" xfId="32541"/>
    <cellStyle name="Обычный 3 2 2 5 3 3 2 4 4" xfId="32542"/>
    <cellStyle name="Обычный 3 2 2 5 3 3 2 4 5" xfId="32543"/>
    <cellStyle name="Обычный 3 2 2 5 3 3 2 4 6" xfId="32544"/>
    <cellStyle name="Обычный 3 2 2 5 3 3 2 4 7" xfId="32545"/>
    <cellStyle name="Обычный 3 2 2 5 3 3 2 4 8" xfId="32546"/>
    <cellStyle name="Обычный 3 2 2 5 3 3 2 5" xfId="32547"/>
    <cellStyle name="Обычный 3 2 2 5 3 3 2 5 2" xfId="32548"/>
    <cellStyle name="Обычный 3 2 2 5 3 3 2 5 3" xfId="32549"/>
    <cellStyle name="Обычный 3 2 2 5 3 3 2 5 4" xfId="32550"/>
    <cellStyle name="Обычный 3 2 2 5 3 3 2 5 5" xfId="32551"/>
    <cellStyle name="Обычный 3 2 2 5 3 3 2 5 6" xfId="32552"/>
    <cellStyle name="Обычный 3 2 2 5 3 3 2 5 7" xfId="32553"/>
    <cellStyle name="Обычный 3 2 2 5 3 3 2 5 8" xfId="32554"/>
    <cellStyle name="Обычный 3 2 2 5 3 3 2 6" xfId="32555"/>
    <cellStyle name="Обычный 3 2 2 5 3 3 2 6 2" xfId="32556"/>
    <cellStyle name="Обычный 3 2 2 5 3 3 2 6 3" xfId="32557"/>
    <cellStyle name="Обычный 3 2 2 5 3 3 2 6 4" xfId="32558"/>
    <cellStyle name="Обычный 3 2 2 5 3 3 2 6 5" xfId="32559"/>
    <cellStyle name="Обычный 3 2 2 5 3 3 2 6 6" xfId="32560"/>
    <cellStyle name="Обычный 3 2 2 5 3 3 2 6 7" xfId="32561"/>
    <cellStyle name="Обычный 3 2 2 5 3 3 2 6 8" xfId="32562"/>
    <cellStyle name="Обычный 3 2 2 5 3 3 2 7" xfId="32563"/>
    <cellStyle name="Обычный 3 2 2 5 3 3 2 7 2" xfId="32564"/>
    <cellStyle name="Обычный 3 2 2 5 3 3 2 7 3" xfId="32565"/>
    <cellStyle name="Обычный 3 2 2 5 3 3 2 7 4" xfId="32566"/>
    <cellStyle name="Обычный 3 2 2 5 3 3 2 7 5" xfId="32567"/>
    <cellStyle name="Обычный 3 2 2 5 3 3 2 7 6" xfId="32568"/>
    <cellStyle name="Обычный 3 2 2 5 3 3 2 7 7" xfId="32569"/>
    <cellStyle name="Обычный 3 2 2 5 3 3 2 7 8" xfId="32570"/>
    <cellStyle name="Обычный 3 2 2 5 3 3 2 8" xfId="32571"/>
    <cellStyle name="Обычный 3 2 2 5 3 3 2 8 2" xfId="32572"/>
    <cellStyle name="Обычный 3 2 2 5 3 3 2 8 3" xfId="32573"/>
    <cellStyle name="Обычный 3 2 2 5 3 3 2 8 4" xfId="32574"/>
    <cellStyle name="Обычный 3 2 2 5 3 3 2 8 5" xfId="32575"/>
    <cellStyle name="Обычный 3 2 2 5 3 3 2 8 6" xfId="32576"/>
    <cellStyle name="Обычный 3 2 2 5 3 3 2 8 7" xfId="32577"/>
    <cellStyle name="Обычный 3 2 2 5 3 3 2 8 8" xfId="32578"/>
    <cellStyle name="Обычный 3 2 2 5 3 3 2 9" xfId="32579"/>
    <cellStyle name="Обычный 3 2 2 5 3 3 2 9 2" xfId="32580"/>
    <cellStyle name="Обычный 3 2 2 5 3 3 2 9 3" xfId="32581"/>
    <cellStyle name="Обычный 3 2 2 5 3 3 2 9 4" xfId="32582"/>
    <cellStyle name="Обычный 3 2 2 5 3 3 2 9 5" xfId="32583"/>
    <cellStyle name="Обычный 3 2 2 5 3 3 2 9 6" xfId="32584"/>
    <cellStyle name="Обычный 3 2 2 5 3 3 2 9 7" xfId="32585"/>
    <cellStyle name="Обычный 3 2 2 5 3 3 2 9 8" xfId="32586"/>
    <cellStyle name="Обычный 3 2 2 5 3 3 20" xfId="32587"/>
    <cellStyle name="Обычный 3 2 2 5 3 3 21" xfId="32588"/>
    <cellStyle name="Обычный 3 2 2 5 3 3 22" xfId="32589"/>
    <cellStyle name="Обычный 3 2 2 5 3 3 23" xfId="32590"/>
    <cellStyle name="Обычный 3 2 2 5 3 3 3" xfId="32591"/>
    <cellStyle name="Обычный 3 2 2 5 3 3 3 10" xfId="32592"/>
    <cellStyle name="Обычный 3 2 2 5 3 3 3 11" xfId="32593"/>
    <cellStyle name="Обычный 3 2 2 5 3 3 3 12" xfId="32594"/>
    <cellStyle name="Обычный 3 2 2 5 3 3 3 13" xfId="32595"/>
    <cellStyle name="Обычный 3 2 2 5 3 3 3 14" xfId="32596"/>
    <cellStyle name="Обычный 3 2 2 5 3 3 3 15" xfId="32597"/>
    <cellStyle name="Обычный 3 2 2 5 3 3 3 16" xfId="32598"/>
    <cellStyle name="Обычный 3 2 2 5 3 3 3 17" xfId="32599"/>
    <cellStyle name="Обычный 3 2 2 5 3 3 3 18" xfId="32600"/>
    <cellStyle name="Обычный 3 2 2 5 3 3 3 2" xfId="32601"/>
    <cellStyle name="Обычный 3 2 2 5 3 3 3 2 2" xfId="32602"/>
    <cellStyle name="Обычный 3 2 2 5 3 3 3 2 3" xfId="32603"/>
    <cellStyle name="Обычный 3 2 2 5 3 3 3 2 4" xfId="32604"/>
    <cellStyle name="Обычный 3 2 2 5 3 3 3 2 5" xfId="32605"/>
    <cellStyle name="Обычный 3 2 2 5 3 3 3 2 6" xfId="32606"/>
    <cellStyle name="Обычный 3 2 2 5 3 3 3 2 7" xfId="32607"/>
    <cellStyle name="Обычный 3 2 2 5 3 3 3 2 8" xfId="32608"/>
    <cellStyle name="Обычный 3 2 2 5 3 3 3 3" xfId="32609"/>
    <cellStyle name="Обычный 3 2 2 5 3 3 3 3 2" xfId="32610"/>
    <cellStyle name="Обычный 3 2 2 5 3 3 3 3 3" xfId="32611"/>
    <cellStyle name="Обычный 3 2 2 5 3 3 3 3 4" xfId="32612"/>
    <cellStyle name="Обычный 3 2 2 5 3 3 3 3 5" xfId="32613"/>
    <cellStyle name="Обычный 3 2 2 5 3 3 3 3 6" xfId="32614"/>
    <cellStyle name="Обычный 3 2 2 5 3 3 3 3 7" xfId="32615"/>
    <cellStyle name="Обычный 3 2 2 5 3 3 3 3 8" xfId="32616"/>
    <cellStyle name="Обычный 3 2 2 5 3 3 3 4" xfId="32617"/>
    <cellStyle name="Обычный 3 2 2 5 3 3 3 4 2" xfId="32618"/>
    <cellStyle name="Обычный 3 2 2 5 3 3 3 4 3" xfId="32619"/>
    <cellStyle name="Обычный 3 2 2 5 3 3 3 4 4" xfId="32620"/>
    <cellStyle name="Обычный 3 2 2 5 3 3 3 4 5" xfId="32621"/>
    <cellStyle name="Обычный 3 2 2 5 3 3 3 4 6" xfId="32622"/>
    <cellStyle name="Обычный 3 2 2 5 3 3 3 4 7" xfId="32623"/>
    <cellStyle name="Обычный 3 2 2 5 3 3 3 4 8" xfId="32624"/>
    <cellStyle name="Обычный 3 2 2 5 3 3 3 5" xfId="32625"/>
    <cellStyle name="Обычный 3 2 2 5 3 3 3 5 2" xfId="32626"/>
    <cellStyle name="Обычный 3 2 2 5 3 3 3 5 3" xfId="32627"/>
    <cellStyle name="Обычный 3 2 2 5 3 3 3 5 4" xfId="32628"/>
    <cellStyle name="Обычный 3 2 2 5 3 3 3 5 5" xfId="32629"/>
    <cellStyle name="Обычный 3 2 2 5 3 3 3 5 6" xfId="32630"/>
    <cellStyle name="Обычный 3 2 2 5 3 3 3 5 7" xfId="32631"/>
    <cellStyle name="Обычный 3 2 2 5 3 3 3 5 8" xfId="32632"/>
    <cellStyle name="Обычный 3 2 2 5 3 3 3 6" xfId="32633"/>
    <cellStyle name="Обычный 3 2 2 5 3 3 3 6 2" xfId="32634"/>
    <cellStyle name="Обычный 3 2 2 5 3 3 3 6 3" xfId="32635"/>
    <cellStyle name="Обычный 3 2 2 5 3 3 3 6 4" xfId="32636"/>
    <cellStyle name="Обычный 3 2 2 5 3 3 3 6 5" xfId="32637"/>
    <cellStyle name="Обычный 3 2 2 5 3 3 3 6 6" xfId="32638"/>
    <cellStyle name="Обычный 3 2 2 5 3 3 3 6 7" xfId="32639"/>
    <cellStyle name="Обычный 3 2 2 5 3 3 3 6 8" xfId="32640"/>
    <cellStyle name="Обычный 3 2 2 5 3 3 3 7" xfId="32641"/>
    <cellStyle name="Обычный 3 2 2 5 3 3 3 7 2" xfId="32642"/>
    <cellStyle name="Обычный 3 2 2 5 3 3 3 7 3" xfId="32643"/>
    <cellStyle name="Обычный 3 2 2 5 3 3 3 7 4" xfId="32644"/>
    <cellStyle name="Обычный 3 2 2 5 3 3 3 7 5" xfId="32645"/>
    <cellStyle name="Обычный 3 2 2 5 3 3 3 7 6" xfId="32646"/>
    <cellStyle name="Обычный 3 2 2 5 3 3 3 7 7" xfId="32647"/>
    <cellStyle name="Обычный 3 2 2 5 3 3 3 7 8" xfId="32648"/>
    <cellStyle name="Обычный 3 2 2 5 3 3 3 8" xfId="32649"/>
    <cellStyle name="Обычный 3 2 2 5 3 3 3 8 2" xfId="32650"/>
    <cellStyle name="Обычный 3 2 2 5 3 3 3 8 3" xfId="32651"/>
    <cellStyle name="Обычный 3 2 2 5 3 3 3 8 4" xfId="32652"/>
    <cellStyle name="Обычный 3 2 2 5 3 3 3 8 5" xfId="32653"/>
    <cellStyle name="Обычный 3 2 2 5 3 3 3 8 6" xfId="32654"/>
    <cellStyle name="Обычный 3 2 2 5 3 3 3 8 7" xfId="32655"/>
    <cellStyle name="Обычный 3 2 2 5 3 3 3 8 8" xfId="32656"/>
    <cellStyle name="Обычный 3 2 2 5 3 3 3 9" xfId="32657"/>
    <cellStyle name="Обычный 3 2 2 5 3 3 4" xfId="32658"/>
    <cellStyle name="Обычный 3 2 2 5 3 3 4 10" xfId="32659"/>
    <cellStyle name="Обычный 3 2 2 5 3 3 4 11" xfId="32660"/>
    <cellStyle name="Обычный 3 2 2 5 3 3 4 12" xfId="32661"/>
    <cellStyle name="Обычный 3 2 2 5 3 3 4 13" xfId="32662"/>
    <cellStyle name="Обычный 3 2 2 5 3 3 4 14" xfId="32663"/>
    <cellStyle name="Обычный 3 2 2 5 3 3 4 15" xfId="32664"/>
    <cellStyle name="Обычный 3 2 2 5 3 3 4 16" xfId="32665"/>
    <cellStyle name="Обычный 3 2 2 5 3 3 4 17" xfId="32666"/>
    <cellStyle name="Обычный 3 2 2 5 3 3 4 18" xfId="32667"/>
    <cellStyle name="Обычный 3 2 2 5 3 3 4 2" xfId="32668"/>
    <cellStyle name="Обычный 3 2 2 5 3 3 4 2 2" xfId="32669"/>
    <cellStyle name="Обычный 3 2 2 5 3 3 4 2 3" xfId="32670"/>
    <cellStyle name="Обычный 3 2 2 5 3 3 4 2 4" xfId="32671"/>
    <cellStyle name="Обычный 3 2 2 5 3 3 4 2 5" xfId="32672"/>
    <cellStyle name="Обычный 3 2 2 5 3 3 4 2 6" xfId="32673"/>
    <cellStyle name="Обычный 3 2 2 5 3 3 4 2 7" xfId="32674"/>
    <cellStyle name="Обычный 3 2 2 5 3 3 4 2 8" xfId="32675"/>
    <cellStyle name="Обычный 3 2 2 5 3 3 4 3" xfId="32676"/>
    <cellStyle name="Обычный 3 2 2 5 3 3 4 3 2" xfId="32677"/>
    <cellStyle name="Обычный 3 2 2 5 3 3 4 3 3" xfId="32678"/>
    <cellStyle name="Обычный 3 2 2 5 3 3 4 3 4" xfId="32679"/>
    <cellStyle name="Обычный 3 2 2 5 3 3 4 3 5" xfId="32680"/>
    <cellStyle name="Обычный 3 2 2 5 3 3 4 3 6" xfId="32681"/>
    <cellStyle name="Обычный 3 2 2 5 3 3 4 3 7" xfId="32682"/>
    <cellStyle name="Обычный 3 2 2 5 3 3 4 3 8" xfId="32683"/>
    <cellStyle name="Обычный 3 2 2 5 3 3 4 4" xfId="32684"/>
    <cellStyle name="Обычный 3 2 2 5 3 3 4 4 2" xfId="32685"/>
    <cellStyle name="Обычный 3 2 2 5 3 3 4 4 3" xfId="32686"/>
    <cellStyle name="Обычный 3 2 2 5 3 3 4 4 4" xfId="32687"/>
    <cellStyle name="Обычный 3 2 2 5 3 3 4 4 5" xfId="32688"/>
    <cellStyle name="Обычный 3 2 2 5 3 3 4 4 6" xfId="32689"/>
    <cellStyle name="Обычный 3 2 2 5 3 3 4 4 7" xfId="32690"/>
    <cellStyle name="Обычный 3 2 2 5 3 3 4 4 8" xfId="32691"/>
    <cellStyle name="Обычный 3 2 2 5 3 3 4 5" xfId="32692"/>
    <cellStyle name="Обычный 3 2 2 5 3 3 4 5 2" xfId="32693"/>
    <cellStyle name="Обычный 3 2 2 5 3 3 4 5 3" xfId="32694"/>
    <cellStyle name="Обычный 3 2 2 5 3 3 4 5 4" xfId="32695"/>
    <cellStyle name="Обычный 3 2 2 5 3 3 4 5 5" xfId="32696"/>
    <cellStyle name="Обычный 3 2 2 5 3 3 4 5 6" xfId="32697"/>
    <cellStyle name="Обычный 3 2 2 5 3 3 4 5 7" xfId="32698"/>
    <cellStyle name="Обычный 3 2 2 5 3 3 4 5 8" xfId="32699"/>
    <cellStyle name="Обычный 3 2 2 5 3 3 4 6" xfId="32700"/>
    <cellStyle name="Обычный 3 2 2 5 3 3 4 6 2" xfId="32701"/>
    <cellStyle name="Обычный 3 2 2 5 3 3 4 6 3" xfId="32702"/>
    <cellStyle name="Обычный 3 2 2 5 3 3 4 6 4" xfId="32703"/>
    <cellStyle name="Обычный 3 2 2 5 3 3 4 6 5" xfId="32704"/>
    <cellStyle name="Обычный 3 2 2 5 3 3 4 6 6" xfId="32705"/>
    <cellStyle name="Обычный 3 2 2 5 3 3 4 6 7" xfId="32706"/>
    <cellStyle name="Обычный 3 2 2 5 3 3 4 6 8" xfId="32707"/>
    <cellStyle name="Обычный 3 2 2 5 3 3 4 7" xfId="32708"/>
    <cellStyle name="Обычный 3 2 2 5 3 3 4 7 2" xfId="32709"/>
    <cellStyle name="Обычный 3 2 2 5 3 3 4 7 3" xfId="32710"/>
    <cellStyle name="Обычный 3 2 2 5 3 3 4 7 4" xfId="32711"/>
    <cellStyle name="Обычный 3 2 2 5 3 3 4 7 5" xfId="32712"/>
    <cellStyle name="Обычный 3 2 2 5 3 3 4 7 6" xfId="32713"/>
    <cellStyle name="Обычный 3 2 2 5 3 3 4 7 7" xfId="32714"/>
    <cellStyle name="Обычный 3 2 2 5 3 3 4 7 8" xfId="32715"/>
    <cellStyle name="Обычный 3 2 2 5 3 3 4 8" xfId="32716"/>
    <cellStyle name="Обычный 3 2 2 5 3 3 4 8 2" xfId="32717"/>
    <cellStyle name="Обычный 3 2 2 5 3 3 4 8 3" xfId="32718"/>
    <cellStyle name="Обычный 3 2 2 5 3 3 4 8 4" xfId="32719"/>
    <cellStyle name="Обычный 3 2 2 5 3 3 4 8 5" xfId="32720"/>
    <cellStyle name="Обычный 3 2 2 5 3 3 4 8 6" xfId="32721"/>
    <cellStyle name="Обычный 3 2 2 5 3 3 4 8 7" xfId="32722"/>
    <cellStyle name="Обычный 3 2 2 5 3 3 4 8 8" xfId="32723"/>
    <cellStyle name="Обычный 3 2 2 5 3 3 4 9" xfId="32724"/>
    <cellStyle name="Обычный 3 2 2 5 3 3 5" xfId="32725"/>
    <cellStyle name="Обычный 3 2 2 5 3 3 5 2" xfId="32726"/>
    <cellStyle name="Обычный 3 2 2 5 3 3 5 3" xfId="32727"/>
    <cellStyle name="Обычный 3 2 2 5 3 3 5 4" xfId="32728"/>
    <cellStyle name="Обычный 3 2 2 5 3 3 5 5" xfId="32729"/>
    <cellStyle name="Обычный 3 2 2 5 3 3 5 6" xfId="32730"/>
    <cellStyle name="Обычный 3 2 2 5 3 3 5 7" xfId="32731"/>
    <cellStyle name="Обычный 3 2 2 5 3 3 5 8" xfId="32732"/>
    <cellStyle name="Обычный 3 2 2 5 3 3 6" xfId="32733"/>
    <cellStyle name="Обычный 3 2 2 5 3 3 6 2" xfId="32734"/>
    <cellStyle name="Обычный 3 2 2 5 3 3 6 3" xfId="32735"/>
    <cellStyle name="Обычный 3 2 2 5 3 3 6 4" xfId="32736"/>
    <cellStyle name="Обычный 3 2 2 5 3 3 6 5" xfId="32737"/>
    <cellStyle name="Обычный 3 2 2 5 3 3 6 6" xfId="32738"/>
    <cellStyle name="Обычный 3 2 2 5 3 3 6 7" xfId="32739"/>
    <cellStyle name="Обычный 3 2 2 5 3 3 6 8" xfId="32740"/>
    <cellStyle name="Обычный 3 2 2 5 3 3 7" xfId="32741"/>
    <cellStyle name="Обычный 3 2 2 5 3 3 7 2" xfId="32742"/>
    <cellStyle name="Обычный 3 2 2 5 3 3 7 3" xfId="32743"/>
    <cellStyle name="Обычный 3 2 2 5 3 3 7 4" xfId="32744"/>
    <cellStyle name="Обычный 3 2 2 5 3 3 7 5" xfId="32745"/>
    <cellStyle name="Обычный 3 2 2 5 3 3 7 6" xfId="32746"/>
    <cellStyle name="Обычный 3 2 2 5 3 3 7 7" xfId="32747"/>
    <cellStyle name="Обычный 3 2 2 5 3 3 7 8" xfId="32748"/>
    <cellStyle name="Обычный 3 2 2 5 3 3 8" xfId="32749"/>
    <cellStyle name="Обычный 3 2 2 5 3 3 8 2" xfId="32750"/>
    <cellStyle name="Обычный 3 2 2 5 3 3 8 3" xfId="32751"/>
    <cellStyle name="Обычный 3 2 2 5 3 3 8 4" xfId="32752"/>
    <cellStyle name="Обычный 3 2 2 5 3 3 8 5" xfId="32753"/>
    <cellStyle name="Обычный 3 2 2 5 3 3 8 6" xfId="32754"/>
    <cellStyle name="Обычный 3 2 2 5 3 3 8 7" xfId="32755"/>
    <cellStyle name="Обычный 3 2 2 5 3 3 8 8" xfId="32756"/>
    <cellStyle name="Обычный 3 2 2 5 3 3 9" xfId="32757"/>
    <cellStyle name="Обычный 3 2 2 5 3 3 9 2" xfId="32758"/>
    <cellStyle name="Обычный 3 2 2 5 3 3 9 3" xfId="32759"/>
    <cellStyle name="Обычный 3 2 2 5 3 3 9 4" xfId="32760"/>
    <cellStyle name="Обычный 3 2 2 5 3 3 9 5" xfId="32761"/>
    <cellStyle name="Обычный 3 2 2 5 3 3 9 6" xfId="32762"/>
    <cellStyle name="Обычный 3 2 2 5 3 3 9 7" xfId="32763"/>
    <cellStyle name="Обычный 3 2 2 5 3 3 9 8" xfId="32764"/>
    <cellStyle name="Обычный 3 2 2 5 3 4" xfId="32765"/>
    <cellStyle name="Обычный 3 2 2 5 3 4 10" xfId="32766"/>
    <cellStyle name="Обычный 3 2 2 5 3 4 10 2" xfId="32767"/>
    <cellStyle name="Обычный 3 2 2 5 3 4 10 3" xfId="32768"/>
    <cellStyle name="Обычный 3 2 2 5 3 4 10 4" xfId="32769"/>
    <cellStyle name="Обычный 3 2 2 5 3 4 10 5" xfId="32770"/>
    <cellStyle name="Обычный 3 2 2 5 3 4 10 6" xfId="32771"/>
    <cellStyle name="Обычный 3 2 2 5 3 4 10 7" xfId="32772"/>
    <cellStyle name="Обычный 3 2 2 5 3 4 10 8" xfId="32773"/>
    <cellStyle name="Обычный 3 2 2 5 3 4 11" xfId="32774"/>
    <cellStyle name="Обычный 3 2 2 5 3 4 12" xfId="32775"/>
    <cellStyle name="Обычный 3 2 2 5 3 4 13" xfId="32776"/>
    <cellStyle name="Обычный 3 2 2 5 3 4 14" xfId="32777"/>
    <cellStyle name="Обычный 3 2 2 5 3 4 15" xfId="32778"/>
    <cellStyle name="Обычный 3 2 2 5 3 4 16" xfId="32779"/>
    <cellStyle name="Обычный 3 2 2 5 3 4 17" xfId="32780"/>
    <cellStyle name="Обычный 3 2 2 5 3 4 18" xfId="32781"/>
    <cellStyle name="Обычный 3 2 2 5 3 4 19" xfId="32782"/>
    <cellStyle name="Обычный 3 2 2 5 3 4 2" xfId="32783"/>
    <cellStyle name="Обычный 3 2 2 5 3 4 2 10" xfId="32784"/>
    <cellStyle name="Обычный 3 2 2 5 3 4 2 11" xfId="32785"/>
    <cellStyle name="Обычный 3 2 2 5 3 4 2 12" xfId="32786"/>
    <cellStyle name="Обычный 3 2 2 5 3 4 2 13" xfId="32787"/>
    <cellStyle name="Обычный 3 2 2 5 3 4 2 14" xfId="32788"/>
    <cellStyle name="Обычный 3 2 2 5 3 4 2 15" xfId="32789"/>
    <cellStyle name="Обычный 3 2 2 5 3 4 2 16" xfId="32790"/>
    <cellStyle name="Обычный 3 2 2 5 3 4 2 17" xfId="32791"/>
    <cellStyle name="Обычный 3 2 2 5 3 4 2 18" xfId="32792"/>
    <cellStyle name="Обычный 3 2 2 5 3 4 2 2" xfId="32793"/>
    <cellStyle name="Обычный 3 2 2 5 3 4 2 2 2" xfId="32794"/>
    <cellStyle name="Обычный 3 2 2 5 3 4 2 2 3" xfId="32795"/>
    <cellStyle name="Обычный 3 2 2 5 3 4 2 2 4" xfId="32796"/>
    <cellStyle name="Обычный 3 2 2 5 3 4 2 2 5" xfId="32797"/>
    <cellStyle name="Обычный 3 2 2 5 3 4 2 2 6" xfId="32798"/>
    <cellStyle name="Обычный 3 2 2 5 3 4 2 2 7" xfId="32799"/>
    <cellStyle name="Обычный 3 2 2 5 3 4 2 2 8" xfId="32800"/>
    <cellStyle name="Обычный 3 2 2 5 3 4 2 3" xfId="32801"/>
    <cellStyle name="Обычный 3 2 2 5 3 4 2 3 2" xfId="32802"/>
    <cellStyle name="Обычный 3 2 2 5 3 4 2 3 3" xfId="32803"/>
    <cellStyle name="Обычный 3 2 2 5 3 4 2 3 4" xfId="32804"/>
    <cellStyle name="Обычный 3 2 2 5 3 4 2 3 5" xfId="32805"/>
    <cellStyle name="Обычный 3 2 2 5 3 4 2 3 6" xfId="32806"/>
    <cellStyle name="Обычный 3 2 2 5 3 4 2 3 7" xfId="32807"/>
    <cellStyle name="Обычный 3 2 2 5 3 4 2 3 8" xfId="32808"/>
    <cellStyle name="Обычный 3 2 2 5 3 4 2 4" xfId="32809"/>
    <cellStyle name="Обычный 3 2 2 5 3 4 2 4 2" xfId="32810"/>
    <cellStyle name="Обычный 3 2 2 5 3 4 2 4 3" xfId="32811"/>
    <cellStyle name="Обычный 3 2 2 5 3 4 2 4 4" xfId="32812"/>
    <cellStyle name="Обычный 3 2 2 5 3 4 2 4 5" xfId="32813"/>
    <cellStyle name="Обычный 3 2 2 5 3 4 2 4 6" xfId="32814"/>
    <cellStyle name="Обычный 3 2 2 5 3 4 2 4 7" xfId="32815"/>
    <cellStyle name="Обычный 3 2 2 5 3 4 2 4 8" xfId="32816"/>
    <cellStyle name="Обычный 3 2 2 5 3 4 2 5" xfId="32817"/>
    <cellStyle name="Обычный 3 2 2 5 3 4 2 5 2" xfId="32818"/>
    <cellStyle name="Обычный 3 2 2 5 3 4 2 5 3" xfId="32819"/>
    <cellStyle name="Обычный 3 2 2 5 3 4 2 5 4" xfId="32820"/>
    <cellStyle name="Обычный 3 2 2 5 3 4 2 5 5" xfId="32821"/>
    <cellStyle name="Обычный 3 2 2 5 3 4 2 5 6" xfId="32822"/>
    <cellStyle name="Обычный 3 2 2 5 3 4 2 5 7" xfId="32823"/>
    <cellStyle name="Обычный 3 2 2 5 3 4 2 5 8" xfId="32824"/>
    <cellStyle name="Обычный 3 2 2 5 3 4 2 6" xfId="32825"/>
    <cellStyle name="Обычный 3 2 2 5 3 4 2 6 2" xfId="32826"/>
    <cellStyle name="Обычный 3 2 2 5 3 4 2 6 3" xfId="32827"/>
    <cellStyle name="Обычный 3 2 2 5 3 4 2 6 4" xfId="32828"/>
    <cellStyle name="Обычный 3 2 2 5 3 4 2 6 5" xfId="32829"/>
    <cellStyle name="Обычный 3 2 2 5 3 4 2 6 6" xfId="32830"/>
    <cellStyle name="Обычный 3 2 2 5 3 4 2 6 7" xfId="32831"/>
    <cellStyle name="Обычный 3 2 2 5 3 4 2 6 8" xfId="32832"/>
    <cellStyle name="Обычный 3 2 2 5 3 4 2 7" xfId="32833"/>
    <cellStyle name="Обычный 3 2 2 5 3 4 2 7 2" xfId="32834"/>
    <cellStyle name="Обычный 3 2 2 5 3 4 2 7 3" xfId="32835"/>
    <cellStyle name="Обычный 3 2 2 5 3 4 2 7 4" xfId="32836"/>
    <cellStyle name="Обычный 3 2 2 5 3 4 2 7 5" xfId="32837"/>
    <cellStyle name="Обычный 3 2 2 5 3 4 2 7 6" xfId="32838"/>
    <cellStyle name="Обычный 3 2 2 5 3 4 2 7 7" xfId="32839"/>
    <cellStyle name="Обычный 3 2 2 5 3 4 2 7 8" xfId="32840"/>
    <cellStyle name="Обычный 3 2 2 5 3 4 2 8" xfId="32841"/>
    <cellStyle name="Обычный 3 2 2 5 3 4 2 8 2" xfId="32842"/>
    <cellStyle name="Обычный 3 2 2 5 3 4 2 8 3" xfId="32843"/>
    <cellStyle name="Обычный 3 2 2 5 3 4 2 8 4" xfId="32844"/>
    <cellStyle name="Обычный 3 2 2 5 3 4 2 8 5" xfId="32845"/>
    <cellStyle name="Обычный 3 2 2 5 3 4 2 8 6" xfId="32846"/>
    <cellStyle name="Обычный 3 2 2 5 3 4 2 8 7" xfId="32847"/>
    <cellStyle name="Обычный 3 2 2 5 3 4 2 8 8" xfId="32848"/>
    <cellStyle name="Обычный 3 2 2 5 3 4 2 9" xfId="32849"/>
    <cellStyle name="Обычный 3 2 2 5 3 4 20" xfId="32850"/>
    <cellStyle name="Обычный 3 2 2 5 3 4 21" xfId="32851"/>
    <cellStyle name="Обычный 3 2 2 5 3 4 22" xfId="32852"/>
    <cellStyle name="Обычный 3 2 2 5 3 4 3" xfId="32853"/>
    <cellStyle name="Обычный 3 2 2 5 3 4 3 10" xfId="32854"/>
    <cellStyle name="Обычный 3 2 2 5 3 4 3 11" xfId="32855"/>
    <cellStyle name="Обычный 3 2 2 5 3 4 3 12" xfId="32856"/>
    <cellStyle name="Обычный 3 2 2 5 3 4 3 13" xfId="32857"/>
    <cellStyle name="Обычный 3 2 2 5 3 4 3 14" xfId="32858"/>
    <cellStyle name="Обычный 3 2 2 5 3 4 3 15" xfId="32859"/>
    <cellStyle name="Обычный 3 2 2 5 3 4 3 16" xfId="32860"/>
    <cellStyle name="Обычный 3 2 2 5 3 4 3 17" xfId="32861"/>
    <cellStyle name="Обычный 3 2 2 5 3 4 3 18" xfId="32862"/>
    <cellStyle name="Обычный 3 2 2 5 3 4 3 2" xfId="32863"/>
    <cellStyle name="Обычный 3 2 2 5 3 4 3 2 2" xfId="32864"/>
    <cellStyle name="Обычный 3 2 2 5 3 4 3 2 3" xfId="32865"/>
    <cellStyle name="Обычный 3 2 2 5 3 4 3 2 4" xfId="32866"/>
    <cellStyle name="Обычный 3 2 2 5 3 4 3 2 5" xfId="32867"/>
    <cellStyle name="Обычный 3 2 2 5 3 4 3 2 6" xfId="32868"/>
    <cellStyle name="Обычный 3 2 2 5 3 4 3 2 7" xfId="32869"/>
    <cellStyle name="Обычный 3 2 2 5 3 4 3 2 8" xfId="32870"/>
    <cellStyle name="Обычный 3 2 2 5 3 4 3 3" xfId="32871"/>
    <cellStyle name="Обычный 3 2 2 5 3 4 3 3 2" xfId="32872"/>
    <cellStyle name="Обычный 3 2 2 5 3 4 3 3 3" xfId="32873"/>
    <cellStyle name="Обычный 3 2 2 5 3 4 3 3 4" xfId="32874"/>
    <cellStyle name="Обычный 3 2 2 5 3 4 3 3 5" xfId="32875"/>
    <cellStyle name="Обычный 3 2 2 5 3 4 3 3 6" xfId="32876"/>
    <cellStyle name="Обычный 3 2 2 5 3 4 3 3 7" xfId="32877"/>
    <cellStyle name="Обычный 3 2 2 5 3 4 3 3 8" xfId="32878"/>
    <cellStyle name="Обычный 3 2 2 5 3 4 3 4" xfId="32879"/>
    <cellStyle name="Обычный 3 2 2 5 3 4 3 4 2" xfId="32880"/>
    <cellStyle name="Обычный 3 2 2 5 3 4 3 4 3" xfId="32881"/>
    <cellStyle name="Обычный 3 2 2 5 3 4 3 4 4" xfId="32882"/>
    <cellStyle name="Обычный 3 2 2 5 3 4 3 4 5" xfId="32883"/>
    <cellStyle name="Обычный 3 2 2 5 3 4 3 4 6" xfId="32884"/>
    <cellStyle name="Обычный 3 2 2 5 3 4 3 4 7" xfId="32885"/>
    <cellStyle name="Обычный 3 2 2 5 3 4 3 4 8" xfId="32886"/>
    <cellStyle name="Обычный 3 2 2 5 3 4 3 5" xfId="32887"/>
    <cellStyle name="Обычный 3 2 2 5 3 4 3 5 2" xfId="32888"/>
    <cellStyle name="Обычный 3 2 2 5 3 4 3 5 3" xfId="32889"/>
    <cellStyle name="Обычный 3 2 2 5 3 4 3 5 4" xfId="32890"/>
    <cellStyle name="Обычный 3 2 2 5 3 4 3 5 5" xfId="32891"/>
    <cellStyle name="Обычный 3 2 2 5 3 4 3 5 6" xfId="32892"/>
    <cellStyle name="Обычный 3 2 2 5 3 4 3 5 7" xfId="32893"/>
    <cellStyle name="Обычный 3 2 2 5 3 4 3 5 8" xfId="32894"/>
    <cellStyle name="Обычный 3 2 2 5 3 4 3 6" xfId="32895"/>
    <cellStyle name="Обычный 3 2 2 5 3 4 3 6 2" xfId="32896"/>
    <cellStyle name="Обычный 3 2 2 5 3 4 3 6 3" xfId="32897"/>
    <cellStyle name="Обычный 3 2 2 5 3 4 3 6 4" xfId="32898"/>
    <cellStyle name="Обычный 3 2 2 5 3 4 3 6 5" xfId="32899"/>
    <cellStyle name="Обычный 3 2 2 5 3 4 3 6 6" xfId="32900"/>
    <cellStyle name="Обычный 3 2 2 5 3 4 3 6 7" xfId="32901"/>
    <cellStyle name="Обычный 3 2 2 5 3 4 3 6 8" xfId="32902"/>
    <cellStyle name="Обычный 3 2 2 5 3 4 3 7" xfId="32903"/>
    <cellStyle name="Обычный 3 2 2 5 3 4 3 7 2" xfId="32904"/>
    <cellStyle name="Обычный 3 2 2 5 3 4 3 7 3" xfId="32905"/>
    <cellStyle name="Обычный 3 2 2 5 3 4 3 7 4" xfId="32906"/>
    <cellStyle name="Обычный 3 2 2 5 3 4 3 7 5" xfId="32907"/>
    <cellStyle name="Обычный 3 2 2 5 3 4 3 7 6" xfId="32908"/>
    <cellStyle name="Обычный 3 2 2 5 3 4 3 7 7" xfId="32909"/>
    <cellStyle name="Обычный 3 2 2 5 3 4 3 7 8" xfId="32910"/>
    <cellStyle name="Обычный 3 2 2 5 3 4 3 8" xfId="32911"/>
    <cellStyle name="Обычный 3 2 2 5 3 4 3 8 2" xfId="32912"/>
    <cellStyle name="Обычный 3 2 2 5 3 4 3 8 3" xfId="32913"/>
    <cellStyle name="Обычный 3 2 2 5 3 4 3 8 4" xfId="32914"/>
    <cellStyle name="Обычный 3 2 2 5 3 4 3 8 5" xfId="32915"/>
    <cellStyle name="Обычный 3 2 2 5 3 4 3 8 6" xfId="32916"/>
    <cellStyle name="Обычный 3 2 2 5 3 4 3 8 7" xfId="32917"/>
    <cellStyle name="Обычный 3 2 2 5 3 4 3 8 8" xfId="32918"/>
    <cellStyle name="Обычный 3 2 2 5 3 4 3 9" xfId="32919"/>
    <cellStyle name="Обычный 3 2 2 5 3 4 4" xfId="32920"/>
    <cellStyle name="Обычный 3 2 2 5 3 4 4 2" xfId="32921"/>
    <cellStyle name="Обычный 3 2 2 5 3 4 4 3" xfId="32922"/>
    <cellStyle name="Обычный 3 2 2 5 3 4 4 4" xfId="32923"/>
    <cellStyle name="Обычный 3 2 2 5 3 4 4 5" xfId="32924"/>
    <cellStyle name="Обычный 3 2 2 5 3 4 4 6" xfId="32925"/>
    <cellStyle name="Обычный 3 2 2 5 3 4 4 7" xfId="32926"/>
    <cellStyle name="Обычный 3 2 2 5 3 4 4 8" xfId="32927"/>
    <cellStyle name="Обычный 3 2 2 5 3 4 5" xfId="32928"/>
    <cellStyle name="Обычный 3 2 2 5 3 4 5 2" xfId="32929"/>
    <cellStyle name="Обычный 3 2 2 5 3 4 5 3" xfId="32930"/>
    <cellStyle name="Обычный 3 2 2 5 3 4 5 4" xfId="32931"/>
    <cellStyle name="Обычный 3 2 2 5 3 4 5 5" xfId="32932"/>
    <cellStyle name="Обычный 3 2 2 5 3 4 5 6" xfId="32933"/>
    <cellStyle name="Обычный 3 2 2 5 3 4 5 7" xfId="32934"/>
    <cellStyle name="Обычный 3 2 2 5 3 4 5 8" xfId="32935"/>
    <cellStyle name="Обычный 3 2 2 5 3 4 6" xfId="32936"/>
    <cellStyle name="Обычный 3 2 2 5 3 4 6 2" xfId="32937"/>
    <cellStyle name="Обычный 3 2 2 5 3 4 6 3" xfId="32938"/>
    <cellStyle name="Обычный 3 2 2 5 3 4 6 4" xfId="32939"/>
    <cellStyle name="Обычный 3 2 2 5 3 4 6 5" xfId="32940"/>
    <cellStyle name="Обычный 3 2 2 5 3 4 6 6" xfId="32941"/>
    <cellStyle name="Обычный 3 2 2 5 3 4 6 7" xfId="32942"/>
    <cellStyle name="Обычный 3 2 2 5 3 4 6 8" xfId="32943"/>
    <cellStyle name="Обычный 3 2 2 5 3 4 7" xfId="32944"/>
    <cellStyle name="Обычный 3 2 2 5 3 4 7 2" xfId="32945"/>
    <cellStyle name="Обычный 3 2 2 5 3 4 7 3" xfId="32946"/>
    <cellStyle name="Обычный 3 2 2 5 3 4 7 4" xfId="32947"/>
    <cellStyle name="Обычный 3 2 2 5 3 4 7 5" xfId="32948"/>
    <cellStyle name="Обычный 3 2 2 5 3 4 7 6" xfId="32949"/>
    <cellStyle name="Обычный 3 2 2 5 3 4 7 7" xfId="32950"/>
    <cellStyle name="Обычный 3 2 2 5 3 4 7 8" xfId="32951"/>
    <cellStyle name="Обычный 3 2 2 5 3 4 8" xfId="32952"/>
    <cellStyle name="Обычный 3 2 2 5 3 4 8 2" xfId="32953"/>
    <cellStyle name="Обычный 3 2 2 5 3 4 8 3" xfId="32954"/>
    <cellStyle name="Обычный 3 2 2 5 3 4 8 4" xfId="32955"/>
    <cellStyle name="Обычный 3 2 2 5 3 4 8 5" xfId="32956"/>
    <cellStyle name="Обычный 3 2 2 5 3 4 8 6" xfId="32957"/>
    <cellStyle name="Обычный 3 2 2 5 3 4 8 7" xfId="32958"/>
    <cellStyle name="Обычный 3 2 2 5 3 4 8 8" xfId="32959"/>
    <cellStyle name="Обычный 3 2 2 5 3 4 9" xfId="32960"/>
    <cellStyle name="Обычный 3 2 2 5 3 4 9 2" xfId="32961"/>
    <cellStyle name="Обычный 3 2 2 5 3 4 9 3" xfId="32962"/>
    <cellStyle name="Обычный 3 2 2 5 3 4 9 4" xfId="32963"/>
    <cellStyle name="Обычный 3 2 2 5 3 4 9 5" xfId="32964"/>
    <cellStyle name="Обычный 3 2 2 5 3 4 9 6" xfId="32965"/>
    <cellStyle name="Обычный 3 2 2 5 3 4 9 7" xfId="32966"/>
    <cellStyle name="Обычный 3 2 2 5 3 4 9 8" xfId="32967"/>
    <cellStyle name="Обычный 3 2 2 5 3 5" xfId="32968"/>
    <cellStyle name="Обычный 3 2 2 5 3 5 10" xfId="32969"/>
    <cellStyle name="Обычный 3 2 2 5 3 5 11" xfId="32970"/>
    <cellStyle name="Обычный 3 2 2 5 3 5 12" xfId="32971"/>
    <cellStyle name="Обычный 3 2 2 5 3 5 13" xfId="32972"/>
    <cellStyle name="Обычный 3 2 2 5 3 5 14" xfId="32973"/>
    <cellStyle name="Обычный 3 2 2 5 3 5 15" xfId="32974"/>
    <cellStyle name="Обычный 3 2 2 5 3 5 16" xfId="32975"/>
    <cellStyle name="Обычный 3 2 2 5 3 5 17" xfId="32976"/>
    <cellStyle name="Обычный 3 2 2 5 3 5 18" xfId="32977"/>
    <cellStyle name="Обычный 3 2 2 5 3 5 2" xfId="32978"/>
    <cellStyle name="Обычный 3 2 2 5 3 5 2 2" xfId="32979"/>
    <cellStyle name="Обычный 3 2 2 5 3 5 2 3" xfId="32980"/>
    <cellStyle name="Обычный 3 2 2 5 3 5 2 4" xfId="32981"/>
    <cellStyle name="Обычный 3 2 2 5 3 5 2 5" xfId="32982"/>
    <cellStyle name="Обычный 3 2 2 5 3 5 2 6" xfId="32983"/>
    <cellStyle name="Обычный 3 2 2 5 3 5 2 7" xfId="32984"/>
    <cellStyle name="Обычный 3 2 2 5 3 5 2 8" xfId="32985"/>
    <cellStyle name="Обычный 3 2 2 5 3 5 3" xfId="32986"/>
    <cellStyle name="Обычный 3 2 2 5 3 5 3 2" xfId="32987"/>
    <cellStyle name="Обычный 3 2 2 5 3 5 3 3" xfId="32988"/>
    <cellStyle name="Обычный 3 2 2 5 3 5 3 4" xfId="32989"/>
    <cellStyle name="Обычный 3 2 2 5 3 5 3 5" xfId="32990"/>
    <cellStyle name="Обычный 3 2 2 5 3 5 3 6" xfId="32991"/>
    <cellStyle name="Обычный 3 2 2 5 3 5 3 7" xfId="32992"/>
    <cellStyle name="Обычный 3 2 2 5 3 5 3 8" xfId="32993"/>
    <cellStyle name="Обычный 3 2 2 5 3 5 4" xfId="32994"/>
    <cellStyle name="Обычный 3 2 2 5 3 5 4 2" xfId="32995"/>
    <cellStyle name="Обычный 3 2 2 5 3 5 4 3" xfId="32996"/>
    <cellStyle name="Обычный 3 2 2 5 3 5 4 4" xfId="32997"/>
    <cellStyle name="Обычный 3 2 2 5 3 5 4 5" xfId="32998"/>
    <cellStyle name="Обычный 3 2 2 5 3 5 4 6" xfId="32999"/>
    <cellStyle name="Обычный 3 2 2 5 3 5 4 7" xfId="33000"/>
    <cellStyle name="Обычный 3 2 2 5 3 5 4 8" xfId="33001"/>
    <cellStyle name="Обычный 3 2 2 5 3 5 5" xfId="33002"/>
    <cellStyle name="Обычный 3 2 2 5 3 5 5 2" xfId="33003"/>
    <cellStyle name="Обычный 3 2 2 5 3 5 5 3" xfId="33004"/>
    <cellStyle name="Обычный 3 2 2 5 3 5 5 4" xfId="33005"/>
    <cellStyle name="Обычный 3 2 2 5 3 5 5 5" xfId="33006"/>
    <cellStyle name="Обычный 3 2 2 5 3 5 5 6" xfId="33007"/>
    <cellStyle name="Обычный 3 2 2 5 3 5 5 7" xfId="33008"/>
    <cellStyle name="Обычный 3 2 2 5 3 5 5 8" xfId="33009"/>
    <cellStyle name="Обычный 3 2 2 5 3 5 6" xfId="33010"/>
    <cellStyle name="Обычный 3 2 2 5 3 5 6 2" xfId="33011"/>
    <cellStyle name="Обычный 3 2 2 5 3 5 6 3" xfId="33012"/>
    <cellStyle name="Обычный 3 2 2 5 3 5 6 4" xfId="33013"/>
    <cellStyle name="Обычный 3 2 2 5 3 5 6 5" xfId="33014"/>
    <cellStyle name="Обычный 3 2 2 5 3 5 6 6" xfId="33015"/>
    <cellStyle name="Обычный 3 2 2 5 3 5 6 7" xfId="33016"/>
    <cellStyle name="Обычный 3 2 2 5 3 5 6 8" xfId="33017"/>
    <cellStyle name="Обычный 3 2 2 5 3 5 7" xfId="33018"/>
    <cellStyle name="Обычный 3 2 2 5 3 5 7 2" xfId="33019"/>
    <cellStyle name="Обычный 3 2 2 5 3 5 7 3" xfId="33020"/>
    <cellStyle name="Обычный 3 2 2 5 3 5 7 4" xfId="33021"/>
    <cellStyle name="Обычный 3 2 2 5 3 5 7 5" xfId="33022"/>
    <cellStyle name="Обычный 3 2 2 5 3 5 7 6" xfId="33023"/>
    <cellStyle name="Обычный 3 2 2 5 3 5 7 7" xfId="33024"/>
    <cellStyle name="Обычный 3 2 2 5 3 5 7 8" xfId="33025"/>
    <cellStyle name="Обычный 3 2 2 5 3 5 8" xfId="33026"/>
    <cellStyle name="Обычный 3 2 2 5 3 5 8 2" xfId="33027"/>
    <cellStyle name="Обычный 3 2 2 5 3 5 8 3" xfId="33028"/>
    <cellStyle name="Обычный 3 2 2 5 3 5 8 4" xfId="33029"/>
    <cellStyle name="Обычный 3 2 2 5 3 5 8 5" xfId="33030"/>
    <cellStyle name="Обычный 3 2 2 5 3 5 8 6" xfId="33031"/>
    <cellStyle name="Обычный 3 2 2 5 3 5 8 7" xfId="33032"/>
    <cellStyle name="Обычный 3 2 2 5 3 5 8 8" xfId="33033"/>
    <cellStyle name="Обычный 3 2 2 5 3 5 9" xfId="33034"/>
    <cellStyle name="Обычный 3 2 2 5 3 6" xfId="33035"/>
    <cellStyle name="Обычный 3 2 2 5 3 6 10" xfId="33036"/>
    <cellStyle name="Обычный 3 2 2 5 3 6 11" xfId="33037"/>
    <cellStyle name="Обычный 3 2 2 5 3 6 12" xfId="33038"/>
    <cellStyle name="Обычный 3 2 2 5 3 6 13" xfId="33039"/>
    <cellStyle name="Обычный 3 2 2 5 3 6 14" xfId="33040"/>
    <cellStyle name="Обычный 3 2 2 5 3 6 15" xfId="33041"/>
    <cellStyle name="Обычный 3 2 2 5 3 6 16" xfId="33042"/>
    <cellStyle name="Обычный 3 2 2 5 3 6 17" xfId="33043"/>
    <cellStyle name="Обычный 3 2 2 5 3 6 18" xfId="33044"/>
    <cellStyle name="Обычный 3 2 2 5 3 6 2" xfId="33045"/>
    <cellStyle name="Обычный 3 2 2 5 3 6 2 2" xfId="33046"/>
    <cellStyle name="Обычный 3 2 2 5 3 6 2 3" xfId="33047"/>
    <cellStyle name="Обычный 3 2 2 5 3 6 2 4" xfId="33048"/>
    <cellStyle name="Обычный 3 2 2 5 3 6 2 5" xfId="33049"/>
    <cellStyle name="Обычный 3 2 2 5 3 6 2 6" xfId="33050"/>
    <cellStyle name="Обычный 3 2 2 5 3 6 2 7" xfId="33051"/>
    <cellStyle name="Обычный 3 2 2 5 3 6 2 8" xfId="33052"/>
    <cellStyle name="Обычный 3 2 2 5 3 6 3" xfId="33053"/>
    <cellStyle name="Обычный 3 2 2 5 3 6 3 2" xfId="33054"/>
    <cellStyle name="Обычный 3 2 2 5 3 6 3 3" xfId="33055"/>
    <cellStyle name="Обычный 3 2 2 5 3 6 3 4" xfId="33056"/>
    <cellStyle name="Обычный 3 2 2 5 3 6 3 5" xfId="33057"/>
    <cellStyle name="Обычный 3 2 2 5 3 6 3 6" xfId="33058"/>
    <cellStyle name="Обычный 3 2 2 5 3 6 3 7" xfId="33059"/>
    <cellStyle name="Обычный 3 2 2 5 3 6 3 8" xfId="33060"/>
    <cellStyle name="Обычный 3 2 2 5 3 6 4" xfId="33061"/>
    <cellStyle name="Обычный 3 2 2 5 3 6 4 2" xfId="33062"/>
    <cellStyle name="Обычный 3 2 2 5 3 6 4 3" xfId="33063"/>
    <cellStyle name="Обычный 3 2 2 5 3 6 4 4" xfId="33064"/>
    <cellStyle name="Обычный 3 2 2 5 3 6 4 5" xfId="33065"/>
    <cellStyle name="Обычный 3 2 2 5 3 6 4 6" xfId="33066"/>
    <cellStyle name="Обычный 3 2 2 5 3 6 4 7" xfId="33067"/>
    <cellStyle name="Обычный 3 2 2 5 3 6 4 8" xfId="33068"/>
    <cellStyle name="Обычный 3 2 2 5 3 6 5" xfId="33069"/>
    <cellStyle name="Обычный 3 2 2 5 3 6 5 2" xfId="33070"/>
    <cellStyle name="Обычный 3 2 2 5 3 6 5 3" xfId="33071"/>
    <cellStyle name="Обычный 3 2 2 5 3 6 5 4" xfId="33072"/>
    <cellStyle name="Обычный 3 2 2 5 3 6 5 5" xfId="33073"/>
    <cellStyle name="Обычный 3 2 2 5 3 6 5 6" xfId="33074"/>
    <cellStyle name="Обычный 3 2 2 5 3 6 5 7" xfId="33075"/>
    <cellStyle name="Обычный 3 2 2 5 3 6 5 8" xfId="33076"/>
    <cellStyle name="Обычный 3 2 2 5 3 6 6" xfId="33077"/>
    <cellStyle name="Обычный 3 2 2 5 3 6 6 2" xfId="33078"/>
    <cellStyle name="Обычный 3 2 2 5 3 6 6 3" xfId="33079"/>
    <cellStyle name="Обычный 3 2 2 5 3 6 6 4" xfId="33080"/>
    <cellStyle name="Обычный 3 2 2 5 3 6 6 5" xfId="33081"/>
    <cellStyle name="Обычный 3 2 2 5 3 6 6 6" xfId="33082"/>
    <cellStyle name="Обычный 3 2 2 5 3 6 6 7" xfId="33083"/>
    <cellStyle name="Обычный 3 2 2 5 3 6 6 8" xfId="33084"/>
    <cellStyle name="Обычный 3 2 2 5 3 6 7" xfId="33085"/>
    <cellStyle name="Обычный 3 2 2 5 3 6 7 2" xfId="33086"/>
    <cellStyle name="Обычный 3 2 2 5 3 6 7 3" xfId="33087"/>
    <cellStyle name="Обычный 3 2 2 5 3 6 7 4" xfId="33088"/>
    <cellStyle name="Обычный 3 2 2 5 3 6 7 5" xfId="33089"/>
    <cellStyle name="Обычный 3 2 2 5 3 6 7 6" xfId="33090"/>
    <cellStyle name="Обычный 3 2 2 5 3 6 7 7" xfId="33091"/>
    <cellStyle name="Обычный 3 2 2 5 3 6 7 8" xfId="33092"/>
    <cellStyle name="Обычный 3 2 2 5 3 6 8" xfId="33093"/>
    <cellStyle name="Обычный 3 2 2 5 3 6 8 2" xfId="33094"/>
    <cellStyle name="Обычный 3 2 2 5 3 6 8 3" xfId="33095"/>
    <cellStyle name="Обычный 3 2 2 5 3 6 8 4" xfId="33096"/>
    <cellStyle name="Обычный 3 2 2 5 3 6 8 5" xfId="33097"/>
    <cellStyle name="Обычный 3 2 2 5 3 6 8 6" xfId="33098"/>
    <cellStyle name="Обычный 3 2 2 5 3 6 8 7" xfId="33099"/>
    <cellStyle name="Обычный 3 2 2 5 3 6 8 8" xfId="33100"/>
    <cellStyle name="Обычный 3 2 2 5 3 6 9" xfId="33101"/>
    <cellStyle name="Обычный 3 2 2 5 3 7" xfId="33102"/>
    <cellStyle name="Обычный 3 2 2 5 3 7 2" xfId="33103"/>
    <cellStyle name="Обычный 3 2 2 5 3 7 3" xfId="33104"/>
    <cellStyle name="Обычный 3 2 2 5 3 7 4" xfId="33105"/>
    <cellStyle name="Обычный 3 2 2 5 3 7 5" xfId="33106"/>
    <cellStyle name="Обычный 3 2 2 5 3 7 6" xfId="33107"/>
    <cellStyle name="Обычный 3 2 2 5 3 7 7" xfId="33108"/>
    <cellStyle name="Обычный 3 2 2 5 3 7 8" xfId="33109"/>
    <cellStyle name="Обычный 3 2 2 5 3 8" xfId="33110"/>
    <cellStyle name="Обычный 3 2 2 5 3 8 2" xfId="33111"/>
    <cellStyle name="Обычный 3 2 2 5 3 8 3" xfId="33112"/>
    <cellStyle name="Обычный 3 2 2 5 3 8 4" xfId="33113"/>
    <cellStyle name="Обычный 3 2 2 5 3 8 5" xfId="33114"/>
    <cellStyle name="Обычный 3 2 2 5 3 8 6" xfId="33115"/>
    <cellStyle name="Обычный 3 2 2 5 3 8 7" xfId="33116"/>
    <cellStyle name="Обычный 3 2 2 5 3 8 8" xfId="33117"/>
    <cellStyle name="Обычный 3 2 2 5 3 9" xfId="33118"/>
    <cellStyle name="Обычный 3 2 2 5 3 9 2" xfId="33119"/>
    <cellStyle name="Обычный 3 2 2 5 3 9 3" xfId="33120"/>
    <cellStyle name="Обычный 3 2 2 5 3 9 4" xfId="33121"/>
    <cellStyle name="Обычный 3 2 2 5 3 9 5" xfId="33122"/>
    <cellStyle name="Обычный 3 2 2 5 3 9 6" xfId="33123"/>
    <cellStyle name="Обычный 3 2 2 5 3 9 7" xfId="33124"/>
    <cellStyle name="Обычный 3 2 2 5 3 9 8" xfId="33125"/>
    <cellStyle name="Обычный 3 2 2 5 4" xfId="33126"/>
    <cellStyle name="Обычный 3 2 2 5 4 10" xfId="33127"/>
    <cellStyle name="Обычный 3 2 2 5 4 10 2" xfId="33128"/>
    <cellStyle name="Обычный 3 2 2 5 4 10 3" xfId="33129"/>
    <cellStyle name="Обычный 3 2 2 5 4 10 4" xfId="33130"/>
    <cellStyle name="Обычный 3 2 2 5 4 10 5" xfId="33131"/>
    <cellStyle name="Обычный 3 2 2 5 4 10 6" xfId="33132"/>
    <cellStyle name="Обычный 3 2 2 5 4 10 7" xfId="33133"/>
    <cellStyle name="Обычный 3 2 2 5 4 10 8" xfId="33134"/>
    <cellStyle name="Обычный 3 2 2 5 4 11" xfId="33135"/>
    <cellStyle name="Обычный 3 2 2 5 4 11 2" xfId="33136"/>
    <cellStyle name="Обычный 3 2 2 5 4 11 3" xfId="33137"/>
    <cellStyle name="Обычный 3 2 2 5 4 11 4" xfId="33138"/>
    <cellStyle name="Обычный 3 2 2 5 4 11 5" xfId="33139"/>
    <cellStyle name="Обычный 3 2 2 5 4 11 6" xfId="33140"/>
    <cellStyle name="Обычный 3 2 2 5 4 11 7" xfId="33141"/>
    <cellStyle name="Обычный 3 2 2 5 4 11 8" xfId="33142"/>
    <cellStyle name="Обычный 3 2 2 5 4 12" xfId="33143"/>
    <cellStyle name="Обычный 3 2 2 5 4 12 2" xfId="33144"/>
    <cellStyle name="Обычный 3 2 2 5 4 12 3" xfId="33145"/>
    <cellStyle name="Обычный 3 2 2 5 4 12 4" xfId="33146"/>
    <cellStyle name="Обычный 3 2 2 5 4 12 5" xfId="33147"/>
    <cellStyle name="Обычный 3 2 2 5 4 12 6" xfId="33148"/>
    <cellStyle name="Обычный 3 2 2 5 4 12 7" xfId="33149"/>
    <cellStyle name="Обычный 3 2 2 5 4 12 8" xfId="33150"/>
    <cellStyle name="Обычный 3 2 2 5 4 13" xfId="33151"/>
    <cellStyle name="Обычный 3 2 2 5 4 13 2" xfId="33152"/>
    <cellStyle name="Обычный 3 2 2 5 4 13 3" xfId="33153"/>
    <cellStyle name="Обычный 3 2 2 5 4 13 4" xfId="33154"/>
    <cellStyle name="Обычный 3 2 2 5 4 13 5" xfId="33155"/>
    <cellStyle name="Обычный 3 2 2 5 4 13 6" xfId="33156"/>
    <cellStyle name="Обычный 3 2 2 5 4 13 7" xfId="33157"/>
    <cellStyle name="Обычный 3 2 2 5 4 13 8" xfId="33158"/>
    <cellStyle name="Обычный 3 2 2 5 4 14" xfId="33159"/>
    <cellStyle name="Обычный 3 2 2 5 4 15" xfId="33160"/>
    <cellStyle name="Обычный 3 2 2 5 4 16" xfId="33161"/>
    <cellStyle name="Обычный 3 2 2 5 4 17" xfId="33162"/>
    <cellStyle name="Обычный 3 2 2 5 4 18" xfId="33163"/>
    <cellStyle name="Обычный 3 2 2 5 4 19" xfId="33164"/>
    <cellStyle name="Обычный 3 2 2 5 4 2" xfId="33165"/>
    <cellStyle name="Обычный 3 2 2 5 4 2 10" xfId="33166"/>
    <cellStyle name="Обычный 3 2 2 5 4 2 10 2" xfId="33167"/>
    <cellStyle name="Обычный 3 2 2 5 4 2 10 3" xfId="33168"/>
    <cellStyle name="Обычный 3 2 2 5 4 2 10 4" xfId="33169"/>
    <cellStyle name="Обычный 3 2 2 5 4 2 10 5" xfId="33170"/>
    <cellStyle name="Обычный 3 2 2 5 4 2 10 6" xfId="33171"/>
    <cellStyle name="Обычный 3 2 2 5 4 2 10 7" xfId="33172"/>
    <cellStyle name="Обычный 3 2 2 5 4 2 10 8" xfId="33173"/>
    <cellStyle name="Обычный 3 2 2 5 4 2 11" xfId="33174"/>
    <cellStyle name="Обычный 3 2 2 5 4 2 11 2" xfId="33175"/>
    <cellStyle name="Обычный 3 2 2 5 4 2 11 3" xfId="33176"/>
    <cellStyle name="Обычный 3 2 2 5 4 2 11 4" xfId="33177"/>
    <cellStyle name="Обычный 3 2 2 5 4 2 11 5" xfId="33178"/>
    <cellStyle name="Обычный 3 2 2 5 4 2 11 6" xfId="33179"/>
    <cellStyle name="Обычный 3 2 2 5 4 2 11 7" xfId="33180"/>
    <cellStyle name="Обычный 3 2 2 5 4 2 11 8" xfId="33181"/>
    <cellStyle name="Обычный 3 2 2 5 4 2 12" xfId="33182"/>
    <cellStyle name="Обычный 3 2 2 5 4 2 13" xfId="33183"/>
    <cellStyle name="Обычный 3 2 2 5 4 2 14" xfId="33184"/>
    <cellStyle name="Обычный 3 2 2 5 4 2 15" xfId="33185"/>
    <cellStyle name="Обычный 3 2 2 5 4 2 16" xfId="33186"/>
    <cellStyle name="Обычный 3 2 2 5 4 2 17" xfId="33187"/>
    <cellStyle name="Обычный 3 2 2 5 4 2 18" xfId="33188"/>
    <cellStyle name="Обычный 3 2 2 5 4 2 19" xfId="33189"/>
    <cellStyle name="Обычный 3 2 2 5 4 2 2" xfId="33190"/>
    <cellStyle name="Обычный 3 2 2 5 4 2 2 10" xfId="33191"/>
    <cellStyle name="Обычный 3 2 2 5 4 2 2 10 2" xfId="33192"/>
    <cellStyle name="Обычный 3 2 2 5 4 2 2 10 3" xfId="33193"/>
    <cellStyle name="Обычный 3 2 2 5 4 2 2 10 4" xfId="33194"/>
    <cellStyle name="Обычный 3 2 2 5 4 2 2 10 5" xfId="33195"/>
    <cellStyle name="Обычный 3 2 2 5 4 2 2 10 6" xfId="33196"/>
    <cellStyle name="Обычный 3 2 2 5 4 2 2 10 7" xfId="33197"/>
    <cellStyle name="Обычный 3 2 2 5 4 2 2 10 8" xfId="33198"/>
    <cellStyle name="Обычный 3 2 2 5 4 2 2 11" xfId="33199"/>
    <cellStyle name="Обычный 3 2 2 5 4 2 2 12" xfId="33200"/>
    <cellStyle name="Обычный 3 2 2 5 4 2 2 13" xfId="33201"/>
    <cellStyle name="Обычный 3 2 2 5 4 2 2 14" xfId="33202"/>
    <cellStyle name="Обычный 3 2 2 5 4 2 2 15" xfId="33203"/>
    <cellStyle name="Обычный 3 2 2 5 4 2 2 16" xfId="33204"/>
    <cellStyle name="Обычный 3 2 2 5 4 2 2 17" xfId="33205"/>
    <cellStyle name="Обычный 3 2 2 5 4 2 2 18" xfId="33206"/>
    <cellStyle name="Обычный 3 2 2 5 4 2 2 19" xfId="33207"/>
    <cellStyle name="Обычный 3 2 2 5 4 2 2 2" xfId="33208"/>
    <cellStyle name="Обычный 3 2 2 5 4 2 2 2 10" xfId="33209"/>
    <cellStyle name="Обычный 3 2 2 5 4 2 2 2 11" xfId="33210"/>
    <cellStyle name="Обычный 3 2 2 5 4 2 2 2 12" xfId="33211"/>
    <cellStyle name="Обычный 3 2 2 5 4 2 2 2 13" xfId="33212"/>
    <cellStyle name="Обычный 3 2 2 5 4 2 2 2 14" xfId="33213"/>
    <cellStyle name="Обычный 3 2 2 5 4 2 2 2 15" xfId="33214"/>
    <cellStyle name="Обычный 3 2 2 5 4 2 2 2 16" xfId="33215"/>
    <cellStyle name="Обычный 3 2 2 5 4 2 2 2 17" xfId="33216"/>
    <cellStyle name="Обычный 3 2 2 5 4 2 2 2 18" xfId="33217"/>
    <cellStyle name="Обычный 3 2 2 5 4 2 2 2 2" xfId="33218"/>
    <cellStyle name="Обычный 3 2 2 5 4 2 2 2 2 2" xfId="33219"/>
    <cellStyle name="Обычный 3 2 2 5 4 2 2 2 2 3" xfId="33220"/>
    <cellStyle name="Обычный 3 2 2 5 4 2 2 2 2 4" xfId="33221"/>
    <cellStyle name="Обычный 3 2 2 5 4 2 2 2 2 5" xfId="33222"/>
    <cellStyle name="Обычный 3 2 2 5 4 2 2 2 2 6" xfId="33223"/>
    <cellStyle name="Обычный 3 2 2 5 4 2 2 2 2 7" xfId="33224"/>
    <cellStyle name="Обычный 3 2 2 5 4 2 2 2 2 8" xfId="33225"/>
    <cellStyle name="Обычный 3 2 2 5 4 2 2 2 3" xfId="33226"/>
    <cellStyle name="Обычный 3 2 2 5 4 2 2 2 3 2" xfId="33227"/>
    <cellStyle name="Обычный 3 2 2 5 4 2 2 2 3 3" xfId="33228"/>
    <cellStyle name="Обычный 3 2 2 5 4 2 2 2 3 4" xfId="33229"/>
    <cellStyle name="Обычный 3 2 2 5 4 2 2 2 3 5" xfId="33230"/>
    <cellStyle name="Обычный 3 2 2 5 4 2 2 2 3 6" xfId="33231"/>
    <cellStyle name="Обычный 3 2 2 5 4 2 2 2 3 7" xfId="33232"/>
    <cellStyle name="Обычный 3 2 2 5 4 2 2 2 3 8" xfId="33233"/>
    <cellStyle name="Обычный 3 2 2 5 4 2 2 2 4" xfId="33234"/>
    <cellStyle name="Обычный 3 2 2 5 4 2 2 2 4 2" xfId="33235"/>
    <cellStyle name="Обычный 3 2 2 5 4 2 2 2 4 3" xfId="33236"/>
    <cellStyle name="Обычный 3 2 2 5 4 2 2 2 4 4" xfId="33237"/>
    <cellStyle name="Обычный 3 2 2 5 4 2 2 2 4 5" xfId="33238"/>
    <cellStyle name="Обычный 3 2 2 5 4 2 2 2 4 6" xfId="33239"/>
    <cellStyle name="Обычный 3 2 2 5 4 2 2 2 4 7" xfId="33240"/>
    <cellStyle name="Обычный 3 2 2 5 4 2 2 2 4 8" xfId="33241"/>
    <cellStyle name="Обычный 3 2 2 5 4 2 2 2 5" xfId="33242"/>
    <cellStyle name="Обычный 3 2 2 5 4 2 2 2 5 2" xfId="33243"/>
    <cellStyle name="Обычный 3 2 2 5 4 2 2 2 5 3" xfId="33244"/>
    <cellStyle name="Обычный 3 2 2 5 4 2 2 2 5 4" xfId="33245"/>
    <cellStyle name="Обычный 3 2 2 5 4 2 2 2 5 5" xfId="33246"/>
    <cellStyle name="Обычный 3 2 2 5 4 2 2 2 5 6" xfId="33247"/>
    <cellStyle name="Обычный 3 2 2 5 4 2 2 2 5 7" xfId="33248"/>
    <cellStyle name="Обычный 3 2 2 5 4 2 2 2 5 8" xfId="33249"/>
    <cellStyle name="Обычный 3 2 2 5 4 2 2 2 6" xfId="33250"/>
    <cellStyle name="Обычный 3 2 2 5 4 2 2 2 6 2" xfId="33251"/>
    <cellStyle name="Обычный 3 2 2 5 4 2 2 2 6 3" xfId="33252"/>
    <cellStyle name="Обычный 3 2 2 5 4 2 2 2 6 4" xfId="33253"/>
    <cellStyle name="Обычный 3 2 2 5 4 2 2 2 6 5" xfId="33254"/>
    <cellStyle name="Обычный 3 2 2 5 4 2 2 2 6 6" xfId="33255"/>
    <cellStyle name="Обычный 3 2 2 5 4 2 2 2 6 7" xfId="33256"/>
    <cellStyle name="Обычный 3 2 2 5 4 2 2 2 6 8" xfId="33257"/>
    <cellStyle name="Обычный 3 2 2 5 4 2 2 2 7" xfId="33258"/>
    <cellStyle name="Обычный 3 2 2 5 4 2 2 2 7 2" xfId="33259"/>
    <cellStyle name="Обычный 3 2 2 5 4 2 2 2 7 3" xfId="33260"/>
    <cellStyle name="Обычный 3 2 2 5 4 2 2 2 7 4" xfId="33261"/>
    <cellStyle name="Обычный 3 2 2 5 4 2 2 2 7 5" xfId="33262"/>
    <cellStyle name="Обычный 3 2 2 5 4 2 2 2 7 6" xfId="33263"/>
    <cellStyle name="Обычный 3 2 2 5 4 2 2 2 7 7" xfId="33264"/>
    <cellStyle name="Обычный 3 2 2 5 4 2 2 2 7 8" xfId="33265"/>
    <cellStyle name="Обычный 3 2 2 5 4 2 2 2 8" xfId="33266"/>
    <cellStyle name="Обычный 3 2 2 5 4 2 2 2 8 2" xfId="33267"/>
    <cellStyle name="Обычный 3 2 2 5 4 2 2 2 8 3" xfId="33268"/>
    <cellStyle name="Обычный 3 2 2 5 4 2 2 2 8 4" xfId="33269"/>
    <cellStyle name="Обычный 3 2 2 5 4 2 2 2 8 5" xfId="33270"/>
    <cellStyle name="Обычный 3 2 2 5 4 2 2 2 8 6" xfId="33271"/>
    <cellStyle name="Обычный 3 2 2 5 4 2 2 2 8 7" xfId="33272"/>
    <cellStyle name="Обычный 3 2 2 5 4 2 2 2 8 8" xfId="33273"/>
    <cellStyle name="Обычный 3 2 2 5 4 2 2 2 9" xfId="33274"/>
    <cellStyle name="Обычный 3 2 2 5 4 2 2 20" xfId="33275"/>
    <cellStyle name="Обычный 3 2 2 5 4 2 2 21" xfId="33276"/>
    <cellStyle name="Обычный 3 2 2 5 4 2 2 22" xfId="33277"/>
    <cellStyle name="Обычный 3 2 2 5 4 2 2 3" xfId="33278"/>
    <cellStyle name="Обычный 3 2 2 5 4 2 2 3 10" xfId="33279"/>
    <cellStyle name="Обычный 3 2 2 5 4 2 2 3 11" xfId="33280"/>
    <cellStyle name="Обычный 3 2 2 5 4 2 2 3 12" xfId="33281"/>
    <cellStyle name="Обычный 3 2 2 5 4 2 2 3 13" xfId="33282"/>
    <cellStyle name="Обычный 3 2 2 5 4 2 2 3 14" xfId="33283"/>
    <cellStyle name="Обычный 3 2 2 5 4 2 2 3 15" xfId="33284"/>
    <cellStyle name="Обычный 3 2 2 5 4 2 2 3 16" xfId="33285"/>
    <cellStyle name="Обычный 3 2 2 5 4 2 2 3 17" xfId="33286"/>
    <cellStyle name="Обычный 3 2 2 5 4 2 2 3 18" xfId="33287"/>
    <cellStyle name="Обычный 3 2 2 5 4 2 2 3 2" xfId="33288"/>
    <cellStyle name="Обычный 3 2 2 5 4 2 2 3 2 2" xfId="33289"/>
    <cellStyle name="Обычный 3 2 2 5 4 2 2 3 2 3" xfId="33290"/>
    <cellStyle name="Обычный 3 2 2 5 4 2 2 3 2 4" xfId="33291"/>
    <cellStyle name="Обычный 3 2 2 5 4 2 2 3 2 5" xfId="33292"/>
    <cellStyle name="Обычный 3 2 2 5 4 2 2 3 2 6" xfId="33293"/>
    <cellStyle name="Обычный 3 2 2 5 4 2 2 3 2 7" xfId="33294"/>
    <cellStyle name="Обычный 3 2 2 5 4 2 2 3 2 8" xfId="33295"/>
    <cellStyle name="Обычный 3 2 2 5 4 2 2 3 3" xfId="33296"/>
    <cellStyle name="Обычный 3 2 2 5 4 2 2 3 3 2" xfId="33297"/>
    <cellStyle name="Обычный 3 2 2 5 4 2 2 3 3 3" xfId="33298"/>
    <cellStyle name="Обычный 3 2 2 5 4 2 2 3 3 4" xfId="33299"/>
    <cellStyle name="Обычный 3 2 2 5 4 2 2 3 3 5" xfId="33300"/>
    <cellStyle name="Обычный 3 2 2 5 4 2 2 3 3 6" xfId="33301"/>
    <cellStyle name="Обычный 3 2 2 5 4 2 2 3 3 7" xfId="33302"/>
    <cellStyle name="Обычный 3 2 2 5 4 2 2 3 3 8" xfId="33303"/>
    <cellStyle name="Обычный 3 2 2 5 4 2 2 3 4" xfId="33304"/>
    <cellStyle name="Обычный 3 2 2 5 4 2 2 3 4 2" xfId="33305"/>
    <cellStyle name="Обычный 3 2 2 5 4 2 2 3 4 3" xfId="33306"/>
    <cellStyle name="Обычный 3 2 2 5 4 2 2 3 4 4" xfId="33307"/>
    <cellStyle name="Обычный 3 2 2 5 4 2 2 3 4 5" xfId="33308"/>
    <cellStyle name="Обычный 3 2 2 5 4 2 2 3 4 6" xfId="33309"/>
    <cellStyle name="Обычный 3 2 2 5 4 2 2 3 4 7" xfId="33310"/>
    <cellStyle name="Обычный 3 2 2 5 4 2 2 3 4 8" xfId="33311"/>
    <cellStyle name="Обычный 3 2 2 5 4 2 2 3 5" xfId="33312"/>
    <cellStyle name="Обычный 3 2 2 5 4 2 2 3 5 2" xfId="33313"/>
    <cellStyle name="Обычный 3 2 2 5 4 2 2 3 5 3" xfId="33314"/>
    <cellStyle name="Обычный 3 2 2 5 4 2 2 3 5 4" xfId="33315"/>
    <cellStyle name="Обычный 3 2 2 5 4 2 2 3 5 5" xfId="33316"/>
    <cellStyle name="Обычный 3 2 2 5 4 2 2 3 5 6" xfId="33317"/>
    <cellStyle name="Обычный 3 2 2 5 4 2 2 3 5 7" xfId="33318"/>
    <cellStyle name="Обычный 3 2 2 5 4 2 2 3 5 8" xfId="33319"/>
    <cellStyle name="Обычный 3 2 2 5 4 2 2 3 6" xfId="33320"/>
    <cellStyle name="Обычный 3 2 2 5 4 2 2 3 6 2" xfId="33321"/>
    <cellStyle name="Обычный 3 2 2 5 4 2 2 3 6 3" xfId="33322"/>
    <cellStyle name="Обычный 3 2 2 5 4 2 2 3 6 4" xfId="33323"/>
    <cellStyle name="Обычный 3 2 2 5 4 2 2 3 6 5" xfId="33324"/>
    <cellStyle name="Обычный 3 2 2 5 4 2 2 3 6 6" xfId="33325"/>
    <cellStyle name="Обычный 3 2 2 5 4 2 2 3 6 7" xfId="33326"/>
    <cellStyle name="Обычный 3 2 2 5 4 2 2 3 6 8" xfId="33327"/>
    <cellStyle name="Обычный 3 2 2 5 4 2 2 3 7" xfId="33328"/>
    <cellStyle name="Обычный 3 2 2 5 4 2 2 3 7 2" xfId="33329"/>
    <cellStyle name="Обычный 3 2 2 5 4 2 2 3 7 3" xfId="33330"/>
    <cellStyle name="Обычный 3 2 2 5 4 2 2 3 7 4" xfId="33331"/>
    <cellStyle name="Обычный 3 2 2 5 4 2 2 3 7 5" xfId="33332"/>
    <cellStyle name="Обычный 3 2 2 5 4 2 2 3 7 6" xfId="33333"/>
    <cellStyle name="Обычный 3 2 2 5 4 2 2 3 7 7" xfId="33334"/>
    <cellStyle name="Обычный 3 2 2 5 4 2 2 3 7 8" xfId="33335"/>
    <cellStyle name="Обычный 3 2 2 5 4 2 2 3 8" xfId="33336"/>
    <cellStyle name="Обычный 3 2 2 5 4 2 2 3 8 2" xfId="33337"/>
    <cellStyle name="Обычный 3 2 2 5 4 2 2 3 8 3" xfId="33338"/>
    <cellStyle name="Обычный 3 2 2 5 4 2 2 3 8 4" xfId="33339"/>
    <cellStyle name="Обычный 3 2 2 5 4 2 2 3 8 5" xfId="33340"/>
    <cellStyle name="Обычный 3 2 2 5 4 2 2 3 8 6" xfId="33341"/>
    <cellStyle name="Обычный 3 2 2 5 4 2 2 3 8 7" xfId="33342"/>
    <cellStyle name="Обычный 3 2 2 5 4 2 2 3 8 8" xfId="33343"/>
    <cellStyle name="Обычный 3 2 2 5 4 2 2 3 9" xfId="33344"/>
    <cellStyle name="Обычный 3 2 2 5 4 2 2 4" xfId="33345"/>
    <cellStyle name="Обычный 3 2 2 5 4 2 2 4 2" xfId="33346"/>
    <cellStyle name="Обычный 3 2 2 5 4 2 2 4 3" xfId="33347"/>
    <cellStyle name="Обычный 3 2 2 5 4 2 2 4 4" xfId="33348"/>
    <cellStyle name="Обычный 3 2 2 5 4 2 2 4 5" xfId="33349"/>
    <cellStyle name="Обычный 3 2 2 5 4 2 2 4 6" xfId="33350"/>
    <cellStyle name="Обычный 3 2 2 5 4 2 2 4 7" xfId="33351"/>
    <cellStyle name="Обычный 3 2 2 5 4 2 2 4 8" xfId="33352"/>
    <cellStyle name="Обычный 3 2 2 5 4 2 2 5" xfId="33353"/>
    <cellStyle name="Обычный 3 2 2 5 4 2 2 5 2" xfId="33354"/>
    <cellStyle name="Обычный 3 2 2 5 4 2 2 5 3" xfId="33355"/>
    <cellStyle name="Обычный 3 2 2 5 4 2 2 5 4" xfId="33356"/>
    <cellStyle name="Обычный 3 2 2 5 4 2 2 5 5" xfId="33357"/>
    <cellStyle name="Обычный 3 2 2 5 4 2 2 5 6" xfId="33358"/>
    <cellStyle name="Обычный 3 2 2 5 4 2 2 5 7" xfId="33359"/>
    <cellStyle name="Обычный 3 2 2 5 4 2 2 5 8" xfId="33360"/>
    <cellStyle name="Обычный 3 2 2 5 4 2 2 6" xfId="33361"/>
    <cellStyle name="Обычный 3 2 2 5 4 2 2 6 2" xfId="33362"/>
    <cellStyle name="Обычный 3 2 2 5 4 2 2 6 3" xfId="33363"/>
    <cellStyle name="Обычный 3 2 2 5 4 2 2 6 4" xfId="33364"/>
    <cellStyle name="Обычный 3 2 2 5 4 2 2 6 5" xfId="33365"/>
    <cellStyle name="Обычный 3 2 2 5 4 2 2 6 6" xfId="33366"/>
    <cellStyle name="Обычный 3 2 2 5 4 2 2 6 7" xfId="33367"/>
    <cellStyle name="Обычный 3 2 2 5 4 2 2 6 8" xfId="33368"/>
    <cellStyle name="Обычный 3 2 2 5 4 2 2 7" xfId="33369"/>
    <cellStyle name="Обычный 3 2 2 5 4 2 2 7 2" xfId="33370"/>
    <cellStyle name="Обычный 3 2 2 5 4 2 2 7 3" xfId="33371"/>
    <cellStyle name="Обычный 3 2 2 5 4 2 2 7 4" xfId="33372"/>
    <cellStyle name="Обычный 3 2 2 5 4 2 2 7 5" xfId="33373"/>
    <cellStyle name="Обычный 3 2 2 5 4 2 2 7 6" xfId="33374"/>
    <cellStyle name="Обычный 3 2 2 5 4 2 2 7 7" xfId="33375"/>
    <cellStyle name="Обычный 3 2 2 5 4 2 2 7 8" xfId="33376"/>
    <cellStyle name="Обычный 3 2 2 5 4 2 2 8" xfId="33377"/>
    <cellStyle name="Обычный 3 2 2 5 4 2 2 8 2" xfId="33378"/>
    <cellStyle name="Обычный 3 2 2 5 4 2 2 8 3" xfId="33379"/>
    <cellStyle name="Обычный 3 2 2 5 4 2 2 8 4" xfId="33380"/>
    <cellStyle name="Обычный 3 2 2 5 4 2 2 8 5" xfId="33381"/>
    <cellStyle name="Обычный 3 2 2 5 4 2 2 8 6" xfId="33382"/>
    <cellStyle name="Обычный 3 2 2 5 4 2 2 8 7" xfId="33383"/>
    <cellStyle name="Обычный 3 2 2 5 4 2 2 8 8" xfId="33384"/>
    <cellStyle name="Обычный 3 2 2 5 4 2 2 9" xfId="33385"/>
    <cellStyle name="Обычный 3 2 2 5 4 2 2 9 2" xfId="33386"/>
    <cellStyle name="Обычный 3 2 2 5 4 2 2 9 3" xfId="33387"/>
    <cellStyle name="Обычный 3 2 2 5 4 2 2 9 4" xfId="33388"/>
    <cellStyle name="Обычный 3 2 2 5 4 2 2 9 5" xfId="33389"/>
    <cellStyle name="Обычный 3 2 2 5 4 2 2 9 6" xfId="33390"/>
    <cellStyle name="Обычный 3 2 2 5 4 2 2 9 7" xfId="33391"/>
    <cellStyle name="Обычный 3 2 2 5 4 2 2 9 8" xfId="33392"/>
    <cellStyle name="Обычный 3 2 2 5 4 2 20" xfId="33393"/>
    <cellStyle name="Обычный 3 2 2 5 4 2 21" xfId="33394"/>
    <cellStyle name="Обычный 3 2 2 5 4 2 22" xfId="33395"/>
    <cellStyle name="Обычный 3 2 2 5 4 2 23" xfId="33396"/>
    <cellStyle name="Обычный 3 2 2 5 4 2 3" xfId="33397"/>
    <cellStyle name="Обычный 3 2 2 5 4 2 3 10" xfId="33398"/>
    <cellStyle name="Обычный 3 2 2 5 4 2 3 11" xfId="33399"/>
    <cellStyle name="Обычный 3 2 2 5 4 2 3 12" xfId="33400"/>
    <cellStyle name="Обычный 3 2 2 5 4 2 3 13" xfId="33401"/>
    <cellStyle name="Обычный 3 2 2 5 4 2 3 14" xfId="33402"/>
    <cellStyle name="Обычный 3 2 2 5 4 2 3 15" xfId="33403"/>
    <cellStyle name="Обычный 3 2 2 5 4 2 3 16" xfId="33404"/>
    <cellStyle name="Обычный 3 2 2 5 4 2 3 17" xfId="33405"/>
    <cellStyle name="Обычный 3 2 2 5 4 2 3 18" xfId="33406"/>
    <cellStyle name="Обычный 3 2 2 5 4 2 3 2" xfId="33407"/>
    <cellStyle name="Обычный 3 2 2 5 4 2 3 2 2" xfId="33408"/>
    <cellStyle name="Обычный 3 2 2 5 4 2 3 2 3" xfId="33409"/>
    <cellStyle name="Обычный 3 2 2 5 4 2 3 2 4" xfId="33410"/>
    <cellStyle name="Обычный 3 2 2 5 4 2 3 2 5" xfId="33411"/>
    <cellStyle name="Обычный 3 2 2 5 4 2 3 2 6" xfId="33412"/>
    <cellStyle name="Обычный 3 2 2 5 4 2 3 2 7" xfId="33413"/>
    <cellStyle name="Обычный 3 2 2 5 4 2 3 2 8" xfId="33414"/>
    <cellStyle name="Обычный 3 2 2 5 4 2 3 3" xfId="33415"/>
    <cellStyle name="Обычный 3 2 2 5 4 2 3 3 2" xfId="33416"/>
    <cellStyle name="Обычный 3 2 2 5 4 2 3 3 3" xfId="33417"/>
    <cellStyle name="Обычный 3 2 2 5 4 2 3 3 4" xfId="33418"/>
    <cellStyle name="Обычный 3 2 2 5 4 2 3 3 5" xfId="33419"/>
    <cellStyle name="Обычный 3 2 2 5 4 2 3 3 6" xfId="33420"/>
    <cellStyle name="Обычный 3 2 2 5 4 2 3 3 7" xfId="33421"/>
    <cellStyle name="Обычный 3 2 2 5 4 2 3 3 8" xfId="33422"/>
    <cellStyle name="Обычный 3 2 2 5 4 2 3 4" xfId="33423"/>
    <cellStyle name="Обычный 3 2 2 5 4 2 3 4 2" xfId="33424"/>
    <cellStyle name="Обычный 3 2 2 5 4 2 3 4 3" xfId="33425"/>
    <cellStyle name="Обычный 3 2 2 5 4 2 3 4 4" xfId="33426"/>
    <cellStyle name="Обычный 3 2 2 5 4 2 3 4 5" xfId="33427"/>
    <cellStyle name="Обычный 3 2 2 5 4 2 3 4 6" xfId="33428"/>
    <cellStyle name="Обычный 3 2 2 5 4 2 3 4 7" xfId="33429"/>
    <cellStyle name="Обычный 3 2 2 5 4 2 3 4 8" xfId="33430"/>
    <cellStyle name="Обычный 3 2 2 5 4 2 3 5" xfId="33431"/>
    <cellStyle name="Обычный 3 2 2 5 4 2 3 5 2" xfId="33432"/>
    <cellStyle name="Обычный 3 2 2 5 4 2 3 5 3" xfId="33433"/>
    <cellStyle name="Обычный 3 2 2 5 4 2 3 5 4" xfId="33434"/>
    <cellStyle name="Обычный 3 2 2 5 4 2 3 5 5" xfId="33435"/>
    <cellStyle name="Обычный 3 2 2 5 4 2 3 5 6" xfId="33436"/>
    <cellStyle name="Обычный 3 2 2 5 4 2 3 5 7" xfId="33437"/>
    <cellStyle name="Обычный 3 2 2 5 4 2 3 5 8" xfId="33438"/>
    <cellStyle name="Обычный 3 2 2 5 4 2 3 6" xfId="33439"/>
    <cellStyle name="Обычный 3 2 2 5 4 2 3 6 2" xfId="33440"/>
    <cellStyle name="Обычный 3 2 2 5 4 2 3 6 3" xfId="33441"/>
    <cellStyle name="Обычный 3 2 2 5 4 2 3 6 4" xfId="33442"/>
    <cellStyle name="Обычный 3 2 2 5 4 2 3 6 5" xfId="33443"/>
    <cellStyle name="Обычный 3 2 2 5 4 2 3 6 6" xfId="33444"/>
    <cellStyle name="Обычный 3 2 2 5 4 2 3 6 7" xfId="33445"/>
    <cellStyle name="Обычный 3 2 2 5 4 2 3 6 8" xfId="33446"/>
    <cellStyle name="Обычный 3 2 2 5 4 2 3 7" xfId="33447"/>
    <cellStyle name="Обычный 3 2 2 5 4 2 3 7 2" xfId="33448"/>
    <cellStyle name="Обычный 3 2 2 5 4 2 3 7 3" xfId="33449"/>
    <cellStyle name="Обычный 3 2 2 5 4 2 3 7 4" xfId="33450"/>
    <cellStyle name="Обычный 3 2 2 5 4 2 3 7 5" xfId="33451"/>
    <cellStyle name="Обычный 3 2 2 5 4 2 3 7 6" xfId="33452"/>
    <cellStyle name="Обычный 3 2 2 5 4 2 3 7 7" xfId="33453"/>
    <cellStyle name="Обычный 3 2 2 5 4 2 3 7 8" xfId="33454"/>
    <cellStyle name="Обычный 3 2 2 5 4 2 3 8" xfId="33455"/>
    <cellStyle name="Обычный 3 2 2 5 4 2 3 8 2" xfId="33456"/>
    <cellStyle name="Обычный 3 2 2 5 4 2 3 8 3" xfId="33457"/>
    <cellStyle name="Обычный 3 2 2 5 4 2 3 8 4" xfId="33458"/>
    <cellStyle name="Обычный 3 2 2 5 4 2 3 8 5" xfId="33459"/>
    <cellStyle name="Обычный 3 2 2 5 4 2 3 8 6" xfId="33460"/>
    <cellStyle name="Обычный 3 2 2 5 4 2 3 8 7" xfId="33461"/>
    <cellStyle name="Обычный 3 2 2 5 4 2 3 8 8" xfId="33462"/>
    <cellStyle name="Обычный 3 2 2 5 4 2 3 9" xfId="33463"/>
    <cellStyle name="Обычный 3 2 2 5 4 2 4" xfId="33464"/>
    <cellStyle name="Обычный 3 2 2 5 4 2 4 10" xfId="33465"/>
    <cellStyle name="Обычный 3 2 2 5 4 2 4 11" xfId="33466"/>
    <cellStyle name="Обычный 3 2 2 5 4 2 4 12" xfId="33467"/>
    <cellStyle name="Обычный 3 2 2 5 4 2 4 13" xfId="33468"/>
    <cellStyle name="Обычный 3 2 2 5 4 2 4 14" xfId="33469"/>
    <cellStyle name="Обычный 3 2 2 5 4 2 4 15" xfId="33470"/>
    <cellStyle name="Обычный 3 2 2 5 4 2 4 16" xfId="33471"/>
    <cellStyle name="Обычный 3 2 2 5 4 2 4 17" xfId="33472"/>
    <cellStyle name="Обычный 3 2 2 5 4 2 4 18" xfId="33473"/>
    <cellStyle name="Обычный 3 2 2 5 4 2 4 2" xfId="33474"/>
    <cellStyle name="Обычный 3 2 2 5 4 2 4 2 2" xfId="33475"/>
    <cellStyle name="Обычный 3 2 2 5 4 2 4 2 3" xfId="33476"/>
    <cellStyle name="Обычный 3 2 2 5 4 2 4 2 4" xfId="33477"/>
    <cellStyle name="Обычный 3 2 2 5 4 2 4 2 5" xfId="33478"/>
    <cellStyle name="Обычный 3 2 2 5 4 2 4 2 6" xfId="33479"/>
    <cellStyle name="Обычный 3 2 2 5 4 2 4 2 7" xfId="33480"/>
    <cellStyle name="Обычный 3 2 2 5 4 2 4 2 8" xfId="33481"/>
    <cellStyle name="Обычный 3 2 2 5 4 2 4 3" xfId="33482"/>
    <cellStyle name="Обычный 3 2 2 5 4 2 4 3 2" xfId="33483"/>
    <cellStyle name="Обычный 3 2 2 5 4 2 4 3 3" xfId="33484"/>
    <cellStyle name="Обычный 3 2 2 5 4 2 4 3 4" xfId="33485"/>
    <cellStyle name="Обычный 3 2 2 5 4 2 4 3 5" xfId="33486"/>
    <cellStyle name="Обычный 3 2 2 5 4 2 4 3 6" xfId="33487"/>
    <cellStyle name="Обычный 3 2 2 5 4 2 4 3 7" xfId="33488"/>
    <cellStyle name="Обычный 3 2 2 5 4 2 4 3 8" xfId="33489"/>
    <cellStyle name="Обычный 3 2 2 5 4 2 4 4" xfId="33490"/>
    <cellStyle name="Обычный 3 2 2 5 4 2 4 4 2" xfId="33491"/>
    <cellStyle name="Обычный 3 2 2 5 4 2 4 4 3" xfId="33492"/>
    <cellStyle name="Обычный 3 2 2 5 4 2 4 4 4" xfId="33493"/>
    <cellStyle name="Обычный 3 2 2 5 4 2 4 4 5" xfId="33494"/>
    <cellStyle name="Обычный 3 2 2 5 4 2 4 4 6" xfId="33495"/>
    <cellStyle name="Обычный 3 2 2 5 4 2 4 4 7" xfId="33496"/>
    <cellStyle name="Обычный 3 2 2 5 4 2 4 4 8" xfId="33497"/>
    <cellStyle name="Обычный 3 2 2 5 4 2 4 5" xfId="33498"/>
    <cellStyle name="Обычный 3 2 2 5 4 2 4 5 2" xfId="33499"/>
    <cellStyle name="Обычный 3 2 2 5 4 2 4 5 3" xfId="33500"/>
    <cellStyle name="Обычный 3 2 2 5 4 2 4 5 4" xfId="33501"/>
    <cellStyle name="Обычный 3 2 2 5 4 2 4 5 5" xfId="33502"/>
    <cellStyle name="Обычный 3 2 2 5 4 2 4 5 6" xfId="33503"/>
    <cellStyle name="Обычный 3 2 2 5 4 2 4 5 7" xfId="33504"/>
    <cellStyle name="Обычный 3 2 2 5 4 2 4 5 8" xfId="33505"/>
    <cellStyle name="Обычный 3 2 2 5 4 2 4 6" xfId="33506"/>
    <cellStyle name="Обычный 3 2 2 5 4 2 4 6 2" xfId="33507"/>
    <cellStyle name="Обычный 3 2 2 5 4 2 4 6 3" xfId="33508"/>
    <cellStyle name="Обычный 3 2 2 5 4 2 4 6 4" xfId="33509"/>
    <cellStyle name="Обычный 3 2 2 5 4 2 4 6 5" xfId="33510"/>
    <cellStyle name="Обычный 3 2 2 5 4 2 4 6 6" xfId="33511"/>
    <cellStyle name="Обычный 3 2 2 5 4 2 4 6 7" xfId="33512"/>
    <cellStyle name="Обычный 3 2 2 5 4 2 4 6 8" xfId="33513"/>
    <cellStyle name="Обычный 3 2 2 5 4 2 4 7" xfId="33514"/>
    <cellStyle name="Обычный 3 2 2 5 4 2 4 7 2" xfId="33515"/>
    <cellStyle name="Обычный 3 2 2 5 4 2 4 7 3" xfId="33516"/>
    <cellStyle name="Обычный 3 2 2 5 4 2 4 7 4" xfId="33517"/>
    <cellStyle name="Обычный 3 2 2 5 4 2 4 7 5" xfId="33518"/>
    <cellStyle name="Обычный 3 2 2 5 4 2 4 7 6" xfId="33519"/>
    <cellStyle name="Обычный 3 2 2 5 4 2 4 7 7" xfId="33520"/>
    <cellStyle name="Обычный 3 2 2 5 4 2 4 7 8" xfId="33521"/>
    <cellStyle name="Обычный 3 2 2 5 4 2 4 8" xfId="33522"/>
    <cellStyle name="Обычный 3 2 2 5 4 2 4 8 2" xfId="33523"/>
    <cellStyle name="Обычный 3 2 2 5 4 2 4 8 3" xfId="33524"/>
    <cellStyle name="Обычный 3 2 2 5 4 2 4 8 4" xfId="33525"/>
    <cellStyle name="Обычный 3 2 2 5 4 2 4 8 5" xfId="33526"/>
    <cellStyle name="Обычный 3 2 2 5 4 2 4 8 6" xfId="33527"/>
    <cellStyle name="Обычный 3 2 2 5 4 2 4 8 7" xfId="33528"/>
    <cellStyle name="Обычный 3 2 2 5 4 2 4 8 8" xfId="33529"/>
    <cellStyle name="Обычный 3 2 2 5 4 2 4 9" xfId="33530"/>
    <cellStyle name="Обычный 3 2 2 5 4 2 5" xfId="33531"/>
    <cellStyle name="Обычный 3 2 2 5 4 2 5 2" xfId="33532"/>
    <cellStyle name="Обычный 3 2 2 5 4 2 5 3" xfId="33533"/>
    <cellStyle name="Обычный 3 2 2 5 4 2 5 4" xfId="33534"/>
    <cellStyle name="Обычный 3 2 2 5 4 2 5 5" xfId="33535"/>
    <cellStyle name="Обычный 3 2 2 5 4 2 5 6" xfId="33536"/>
    <cellStyle name="Обычный 3 2 2 5 4 2 5 7" xfId="33537"/>
    <cellStyle name="Обычный 3 2 2 5 4 2 5 8" xfId="33538"/>
    <cellStyle name="Обычный 3 2 2 5 4 2 6" xfId="33539"/>
    <cellStyle name="Обычный 3 2 2 5 4 2 6 2" xfId="33540"/>
    <cellStyle name="Обычный 3 2 2 5 4 2 6 3" xfId="33541"/>
    <cellStyle name="Обычный 3 2 2 5 4 2 6 4" xfId="33542"/>
    <cellStyle name="Обычный 3 2 2 5 4 2 6 5" xfId="33543"/>
    <cellStyle name="Обычный 3 2 2 5 4 2 6 6" xfId="33544"/>
    <cellStyle name="Обычный 3 2 2 5 4 2 6 7" xfId="33545"/>
    <cellStyle name="Обычный 3 2 2 5 4 2 6 8" xfId="33546"/>
    <cellStyle name="Обычный 3 2 2 5 4 2 7" xfId="33547"/>
    <cellStyle name="Обычный 3 2 2 5 4 2 7 2" xfId="33548"/>
    <cellStyle name="Обычный 3 2 2 5 4 2 7 3" xfId="33549"/>
    <cellStyle name="Обычный 3 2 2 5 4 2 7 4" xfId="33550"/>
    <cellStyle name="Обычный 3 2 2 5 4 2 7 5" xfId="33551"/>
    <cellStyle name="Обычный 3 2 2 5 4 2 7 6" xfId="33552"/>
    <cellStyle name="Обычный 3 2 2 5 4 2 7 7" xfId="33553"/>
    <cellStyle name="Обычный 3 2 2 5 4 2 7 8" xfId="33554"/>
    <cellStyle name="Обычный 3 2 2 5 4 2 8" xfId="33555"/>
    <cellStyle name="Обычный 3 2 2 5 4 2 8 2" xfId="33556"/>
    <cellStyle name="Обычный 3 2 2 5 4 2 8 3" xfId="33557"/>
    <cellStyle name="Обычный 3 2 2 5 4 2 8 4" xfId="33558"/>
    <cellStyle name="Обычный 3 2 2 5 4 2 8 5" xfId="33559"/>
    <cellStyle name="Обычный 3 2 2 5 4 2 8 6" xfId="33560"/>
    <cellStyle name="Обычный 3 2 2 5 4 2 8 7" xfId="33561"/>
    <cellStyle name="Обычный 3 2 2 5 4 2 8 8" xfId="33562"/>
    <cellStyle name="Обычный 3 2 2 5 4 2 9" xfId="33563"/>
    <cellStyle name="Обычный 3 2 2 5 4 2 9 2" xfId="33564"/>
    <cellStyle name="Обычный 3 2 2 5 4 2 9 3" xfId="33565"/>
    <cellStyle name="Обычный 3 2 2 5 4 2 9 4" xfId="33566"/>
    <cellStyle name="Обычный 3 2 2 5 4 2 9 5" xfId="33567"/>
    <cellStyle name="Обычный 3 2 2 5 4 2 9 6" xfId="33568"/>
    <cellStyle name="Обычный 3 2 2 5 4 2 9 7" xfId="33569"/>
    <cellStyle name="Обычный 3 2 2 5 4 2 9 8" xfId="33570"/>
    <cellStyle name="Обычный 3 2 2 5 4 20" xfId="33571"/>
    <cellStyle name="Обычный 3 2 2 5 4 21" xfId="33572"/>
    <cellStyle name="Обычный 3 2 2 5 4 22" xfId="33573"/>
    <cellStyle name="Обычный 3 2 2 5 4 23" xfId="33574"/>
    <cellStyle name="Обычный 3 2 2 5 4 24" xfId="33575"/>
    <cellStyle name="Обычный 3 2 2 5 4 25" xfId="33576"/>
    <cellStyle name="Обычный 3 2 2 5 4 3" xfId="33577"/>
    <cellStyle name="Обычный 3 2 2 5 4 3 10" xfId="33578"/>
    <cellStyle name="Обычный 3 2 2 5 4 3 10 2" xfId="33579"/>
    <cellStyle name="Обычный 3 2 2 5 4 3 10 3" xfId="33580"/>
    <cellStyle name="Обычный 3 2 2 5 4 3 10 4" xfId="33581"/>
    <cellStyle name="Обычный 3 2 2 5 4 3 10 5" xfId="33582"/>
    <cellStyle name="Обычный 3 2 2 5 4 3 10 6" xfId="33583"/>
    <cellStyle name="Обычный 3 2 2 5 4 3 10 7" xfId="33584"/>
    <cellStyle name="Обычный 3 2 2 5 4 3 10 8" xfId="33585"/>
    <cellStyle name="Обычный 3 2 2 5 4 3 11" xfId="33586"/>
    <cellStyle name="Обычный 3 2 2 5 4 3 11 2" xfId="33587"/>
    <cellStyle name="Обычный 3 2 2 5 4 3 11 3" xfId="33588"/>
    <cellStyle name="Обычный 3 2 2 5 4 3 11 4" xfId="33589"/>
    <cellStyle name="Обычный 3 2 2 5 4 3 11 5" xfId="33590"/>
    <cellStyle name="Обычный 3 2 2 5 4 3 11 6" xfId="33591"/>
    <cellStyle name="Обычный 3 2 2 5 4 3 11 7" xfId="33592"/>
    <cellStyle name="Обычный 3 2 2 5 4 3 11 8" xfId="33593"/>
    <cellStyle name="Обычный 3 2 2 5 4 3 12" xfId="33594"/>
    <cellStyle name="Обычный 3 2 2 5 4 3 13" xfId="33595"/>
    <cellStyle name="Обычный 3 2 2 5 4 3 14" xfId="33596"/>
    <cellStyle name="Обычный 3 2 2 5 4 3 15" xfId="33597"/>
    <cellStyle name="Обычный 3 2 2 5 4 3 16" xfId="33598"/>
    <cellStyle name="Обычный 3 2 2 5 4 3 17" xfId="33599"/>
    <cellStyle name="Обычный 3 2 2 5 4 3 18" xfId="33600"/>
    <cellStyle name="Обычный 3 2 2 5 4 3 19" xfId="33601"/>
    <cellStyle name="Обычный 3 2 2 5 4 3 2" xfId="33602"/>
    <cellStyle name="Обычный 3 2 2 5 4 3 2 10" xfId="33603"/>
    <cellStyle name="Обычный 3 2 2 5 4 3 2 10 2" xfId="33604"/>
    <cellStyle name="Обычный 3 2 2 5 4 3 2 10 3" xfId="33605"/>
    <cellStyle name="Обычный 3 2 2 5 4 3 2 10 4" xfId="33606"/>
    <cellStyle name="Обычный 3 2 2 5 4 3 2 10 5" xfId="33607"/>
    <cellStyle name="Обычный 3 2 2 5 4 3 2 10 6" xfId="33608"/>
    <cellStyle name="Обычный 3 2 2 5 4 3 2 10 7" xfId="33609"/>
    <cellStyle name="Обычный 3 2 2 5 4 3 2 10 8" xfId="33610"/>
    <cellStyle name="Обычный 3 2 2 5 4 3 2 11" xfId="33611"/>
    <cellStyle name="Обычный 3 2 2 5 4 3 2 12" xfId="33612"/>
    <cellStyle name="Обычный 3 2 2 5 4 3 2 13" xfId="33613"/>
    <cellStyle name="Обычный 3 2 2 5 4 3 2 14" xfId="33614"/>
    <cellStyle name="Обычный 3 2 2 5 4 3 2 15" xfId="33615"/>
    <cellStyle name="Обычный 3 2 2 5 4 3 2 16" xfId="33616"/>
    <cellStyle name="Обычный 3 2 2 5 4 3 2 17" xfId="33617"/>
    <cellStyle name="Обычный 3 2 2 5 4 3 2 18" xfId="33618"/>
    <cellStyle name="Обычный 3 2 2 5 4 3 2 19" xfId="33619"/>
    <cellStyle name="Обычный 3 2 2 5 4 3 2 2" xfId="33620"/>
    <cellStyle name="Обычный 3 2 2 5 4 3 2 2 10" xfId="33621"/>
    <cellStyle name="Обычный 3 2 2 5 4 3 2 2 11" xfId="33622"/>
    <cellStyle name="Обычный 3 2 2 5 4 3 2 2 12" xfId="33623"/>
    <cellStyle name="Обычный 3 2 2 5 4 3 2 2 13" xfId="33624"/>
    <cellStyle name="Обычный 3 2 2 5 4 3 2 2 14" xfId="33625"/>
    <cellStyle name="Обычный 3 2 2 5 4 3 2 2 15" xfId="33626"/>
    <cellStyle name="Обычный 3 2 2 5 4 3 2 2 16" xfId="33627"/>
    <cellStyle name="Обычный 3 2 2 5 4 3 2 2 17" xfId="33628"/>
    <cellStyle name="Обычный 3 2 2 5 4 3 2 2 18" xfId="33629"/>
    <cellStyle name="Обычный 3 2 2 5 4 3 2 2 2" xfId="33630"/>
    <cellStyle name="Обычный 3 2 2 5 4 3 2 2 2 2" xfId="33631"/>
    <cellStyle name="Обычный 3 2 2 5 4 3 2 2 2 3" xfId="33632"/>
    <cellStyle name="Обычный 3 2 2 5 4 3 2 2 2 4" xfId="33633"/>
    <cellStyle name="Обычный 3 2 2 5 4 3 2 2 2 5" xfId="33634"/>
    <cellStyle name="Обычный 3 2 2 5 4 3 2 2 2 6" xfId="33635"/>
    <cellStyle name="Обычный 3 2 2 5 4 3 2 2 2 7" xfId="33636"/>
    <cellStyle name="Обычный 3 2 2 5 4 3 2 2 2 8" xfId="33637"/>
    <cellStyle name="Обычный 3 2 2 5 4 3 2 2 3" xfId="33638"/>
    <cellStyle name="Обычный 3 2 2 5 4 3 2 2 3 2" xfId="33639"/>
    <cellStyle name="Обычный 3 2 2 5 4 3 2 2 3 3" xfId="33640"/>
    <cellStyle name="Обычный 3 2 2 5 4 3 2 2 3 4" xfId="33641"/>
    <cellStyle name="Обычный 3 2 2 5 4 3 2 2 3 5" xfId="33642"/>
    <cellStyle name="Обычный 3 2 2 5 4 3 2 2 3 6" xfId="33643"/>
    <cellStyle name="Обычный 3 2 2 5 4 3 2 2 3 7" xfId="33644"/>
    <cellStyle name="Обычный 3 2 2 5 4 3 2 2 3 8" xfId="33645"/>
    <cellStyle name="Обычный 3 2 2 5 4 3 2 2 4" xfId="33646"/>
    <cellStyle name="Обычный 3 2 2 5 4 3 2 2 4 2" xfId="33647"/>
    <cellStyle name="Обычный 3 2 2 5 4 3 2 2 4 3" xfId="33648"/>
    <cellStyle name="Обычный 3 2 2 5 4 3 2 2 4 4" xfId="33649"/>
    <cellStyle name="Обычный 3 2 2 5 4 3 2 2 4 5" xfId="33650"/>
    <cellStyle name="Обычный 3 2 2 5 4 3 2 2 4 6" xfId="33651"/>
    <cellStyle name="Обычный 3 2 2 5 4 3 2 2 4 7" xfId="33652"/>
    <cellStyle name="Обычный 3 2 2 5 4 3 2 2 4 8" xfId="33653"/>
    <cellStyle name="Обычный 3 2 2 5 4 3 2 2 5" xfId="33654"/>
    <cellStyle name="Обычный 3 2 2 5 4 3 2 2 5 2" xfId="33655"/>
    <cellStyle name="Обычный 3 2 2 5 4 3 2 2 5 3" xfId="33656"/>
    <cellStyle name="Обычный 3 2 2 5 4 3 2 2 5 4" xfId="33657"/>
    <cellStyle name="Обычный 3 2 2 5 4 3 2 2 5 5" xfId="33658"/>
    <cellStyle name="Обычный 3 2 2 5 4 3 2 2 5 6" xfId="33659"/>
    <cellStyle name="Обычный 3 2 2 5 4 3 2 2 5 7" xfId="33660"/>
    <cellStyle name="Обычный 3 2 2 5 4 3 2 2 5 8" xfId="33661"/>
    <cellStyle name="Обычный 3 2 2 5 4 3 2 2 6" xfId="33662"/>
    <cellStyle name="Обычный 3 2 2 5 4 3 2 2 6 2" xfId="33663"/>
    <cellStyle name="Обычный 3 2 2 5 4 3 2 2 6 3" xfId="33664"/>
    <cellStyle name="Обычный 3 2 2 5 4 3 2 2 6 4" xfId="33665"/>
    <cellStyle name="Обычный 3 2 2 5 4 3 2 2 6 5" xfId="33666"/>
    <cellStyle name="Обычный 3 2 2 5 4 3 2 2 6 6" xfId="33667"/>
    <cellStyle name="Обычный 3 2 2 5 4 3 2 2 6 7" xfId="33668"/>
    <cellStyle name="Обычный 3 2 2 5 4 3 2 2 6 8" xfId="33669"/>
    <cellStyle name="Обычный 3 2 2 5 4 3 2 2 7" xfId="33670"/>
    <cellStyle name="Обычный 3 2 2 5 4 3 2 2 7 2" xfId="33671"/>
    <cellStyle name="Обычный 3 2 2 5 4 3 2 2 7 3" xfId="33672"/>
    <cellStyle name="Обычный 3 2 2 5 4 3 2 2 7 4" xfId="33673"/>
    <cellStyle name="Обычный 3 2 2 5 4 3 2 2 7 5" xfId="33674"/>
    <cellStyle name="Обычный 3 2 2 5 4 3 2 2 7 6" xfId="33675"/>
    <cellStyle name="Обычный 3 2 2 5 4 3 2 2 7 7" xfId="33676"/>
    <cellStyle name="Обычный 3 2 2 5 4 3 2 2 7 8" xfId="33677"/>
    <cellStyle name="Обычный 3 2 2 5 4 3 2 2 8" xfId="33678"/>
    <cellStyle name="Обычный 3 2 2 5 4 3 2 2 8 2" xfId="33679"/>
    <cellStyle name="Обычный 3 2 2 5 4 3 2 2 8 3" xfId="33680"/>
    <cellStyle name="Обычный 3 2 2 5 4 3 2 2 8 4" xfId="33681"/>
    <cellStyle name="Обычный 3 2 2 5 4 3 2 2 8 5" xfId="33682"/>
    <cellStyle name="Обычный 3 2 2 5 4 3 2 2 8 6" xfId="33683"/>
    <cellStyle name="Обычный 3 2 2 5 4 3 2 2 8 7" xfId="33684"/>
    <cellStyle name="Обычный 3 2 2 5 4 3 2 2 8 8" xfId="33685"/>
    <cellStyle name="Обычный 3 2 2 5 4 3 2 2 9" xfId="33686"/>
    <cellStyle name="Обычный 3 2 2 5 4 3 2 20" xfId="33687"/>
    <cellStyle name="Обычный 3 2 2 5 4 3 2 21" xfId="33688"/>
    <cellStyle name="Обычный 3 2 2 5 4 3 2 22" xfId="33689"/>
    <cellStyle name="Обычный 3 2 2 5 4 3 2 3" xfId="33690"/>
    <cellStyle name="Обычный 3 2 2 5 4 3 2 3 10" xfId="33691"/>
    <cellStyle name="Обычный 3 2 2 5 4 3 2 3 11" xfId="33692"/>
    <cellStyle name="Обычный 3 2 2 5 4 3 2 3 12" xfId="33693"/>
    <cellStyle name="Обычный 3 2 2 5 4 3 2 3 13" xfId="33694"/>
    <cellStyle name="Обычный 3 2 2 5 4 3 2 3 14" xfId="33695"/>
    <cellStyle name="Обычный 3 2 2 5 4 3 2 3 15" xfId="33696"/>
    <cellStyle name="Обычный 3 2 2 5 4 3 2 3 16" xfId="33697"/>
    <cellStyle name="Обычный 3 2 2 5 4 3 2 3 17" xfId="33698"/>
    <cellStyle name="Обычный 3 2 2 5 4 3 2 3 18" xfId="33699"/>
    <cellStyle name="Обычный 3 2 2 5 4 3 2 3 2" xfId="33700"/>
    <cellStyle name="Обычный 3 2 2 5 4 3 2 3 2 2" xfId="33701"/>
    <cellStyle name="Обычный 3 2 2 5 4 3 2 3 2 3" xfId="33702"/>
    <cellStyle name="Обычный 3 2 2 5 4 3 2 3 2 4" xfId="33703"/>
    <cellStyle name="Обычный 3 2 2 5 4 3 2 3 2 5" xfId="33704"/>
    <cellStyle name="Обычный 3 2 2 5 4 3 2 3 2 6" xfId="33705"/>
    <cellStyle name="Обычный 3 2 2 5 4 3 2 3 2 7" xfId="33706"/>
    <cellStyle name="Обычный 3 2 2 5 4 3 2 3 2 8" xfId="33707"/>
    <cellStyle name="Обычный 3 2 2 5 4 3 2 3 3" xfId="33708"/>
    <cellStyle name="Обычный 3 2 2 5 4 3 2 3 3 2" xfId="33709"/>
    <cellStyle name="Обычный 3 2 2 5 4 3 2 3 3 3" xfId="33710"/>
    <cellStyle name="Обычный 3 2 2 5 4 3 2 3 3 4" xfId="33711"/>
    <cellStyle name="Обычный 3 2 2 5 4 3 2 3 3 5" xfId="33712"/>
    <cellStyle name="Обычный 3 2 2 5 4 3 2 3 3 6" xfId="33713"/>
    <cellStyle name="Обычный 3 2 2 5 4 3 2 3 3 7" xfId="33714"/>
    <cellStyle name="Обычный 3 2 2 5 4 3 2 3 3 8" xfId="33715"/>
    <cellStyle name="Обычный 3 2 2 5 4 3 2 3 4" xfId="33716"/>
    <cellStyle name="Обычный 3 2 2 5 4 3 2 3 4 2" xfId="33717"/>
    <cellStyle name="Обычный 3 2 2 5 4 3 2 3 4 3" xfId="33718"/>
    <cellStyle name="Обычный 3 2 2 5 4 3 2 3 4 4" xfId="33719"/>
    <cellStyle name="Обычный 3 2 2 5 4 3 2 3 4 5" xfId="33720"/>
    <cellStyle name="Обычный 3 2 2 5 4 3 2 3 4 6" xfId="33721"/>
    <cellStyle name="Обычный 3 2 2 5 4 3 2 3 4 7" xfId="33722"/>
    <cellStyle name="Обычный 3 2 2 5 4 3 2 3 4 8" xfId="33723"/>
    <cellStyle name="Обычный 3 2 2 5 4 3 2 3 5" xfId="33724"/>
    <cellStyle name="Обычный 3 2 2 5 4 3 2 3 5 2" xfId="33725"/>
    <cellStyle name="Обычный 3 2 2 5 4 3 2 3 5 3" xfId="33726"/>
    <cellStyle name="Обычный 3 2 2 5 4 3 2 3 5 4" xfId="33727"/>
    <cellStyle name="Обычный 3 2 2 5 4 3 2 3 5 5" xfId="33728"/>
    <cellStyle name="Обычный 3 2 2 5 4 3 2 3 5 6" xfId="33729"/>
    <cellStyle name="Обычный 3 2 2 5 4 3 2 3 5 7" xfId="33730"/>
    <cellStyle name="Обычный 3 2 2 5 4 3 2 3 5 8" xfId="33731"/>
    <cellStyle name="Обычный 3 2 2 5 4 3 2 3 6" xfId="33732"/>
    <cellStyle name="Обычный 3 2 2 5 4 3 2 3 6 2" xfId="33733"/>
    <cellStyle name="Обычный 3 2 2 5 4 3 2 3 6 3" xfId="33734"/>
    <cellStyle name="Обычный 3 2 2 5 4 3 2 3 6 4" xfId="33735"/>
    <cellStyle name="Обычный 3 2 2 5 4 3 2 3 6 5" xfId="33736"/>
    <cellStyle name="Обычный 3 2 2 5 4 3 2 3 6 6" xfId="33737"/>
    <cellStyle name="Обычный 3 2 2 5 4 3 2 3 6 7" xfId="33738"/>
    <cellStyle name="Обычный 3 2 2 5 4 3 2 3 6 8" xfId="33739"/>
    <cellStyle name="Обычный 3 2 2 5 4 3 2 3 7" xfId="33740"/>
    <cellStyle name="Обычный 3 2 2 5 4 3 2 3 7 2" xfId="33741"/>
    <cellStyle name="Обычный 3 2 2 5 4 3 2 3 7 3" xfId="33742"/>
    <cellStyle name="Обычный 3 2 2 5 4 3 2 3 7 4" xfId="33743"/>
    <cellStyle name="Обычный 3 2 2 5 4 3 2 3 7 5" xfId="33744"/>
    <cellStyle name="Обычный 3 2 2 5 4 3 2 3 7 6" xfId="33745"/>
    <cellStyle name="Обычный 3 2 2 5 4 3 2 3 7 7" xfId="33746"/>
    <cellStyle name="Обычный 3 2 2 5 4 3 2 3 7 8" xfId="33747"/>
    <cellStyle name="Обычный 3 2 2 5 4 3 2 3 8" xfId="33748"/>
    <cellStyle name="Обычный 3 2 2 5 4 3 2 3 8 2" xfId="33749"/>
    <cellStyle name="Обычный 3 2 2 5 4 3 2 3 8 3" xfId="33750"/>
    <cellStyle name="Обычный 3 2 2 5 4 3 2 3 8 4" xfId="33751"/>
    <cellStyle name="Обычный 3 2 2 5 4 3 2 3 8 5" xfId="33752"/>
    <cellStyle name="Обычный 3 2 2 5 4 3 2 3 8 6" xfId="33753"/>
    <cellStyle name="Обычный 3 2 2 5 4 3 2 3 8 7" xfId="33754"/>
    <cellStyle name="Обычный 3 2 2 5 4 3 2 3 8 8" xfId="33755"/>
    <cellStyle name="Обычный 3 2 2 5 4 3 2 3 9" xfId="33756"/>
    <cellStyle name="Обычный 3 2 2 5 4 3 2 4" xfId="33757"/>
    <cellStyle name="Обычный 3 2 2 5 4 3 2 4 2" xfId="33758"/>
    <cellStyle name="Обычный 3 2 2 5 4 3 2 4 3" xfId="33759"/>
    <cellStyle name="Обычный 3 2 2 5 4 3 2 4 4" xfId="33760"/>
    <cellStyle name="Обычный 3 2 2 5 4 3 2 4 5" xfId="33761"/>
    <cellStyle name="Обычный 3 2 2 5 4 3 2 4 6" xfId="33762"/>
    <cellStyle name="Обычный 3 2 2 5 4 3 2 4 7" xfId="33763"/>
    <cellStyle name="Обычный 3 2 2 5 4 3 2 4 8" xfId="33764"/>
    <cellStyle name="Обычный 3 2 2 5 4 3 2 5" xfId="33765"/>
    <cellStyle name="Обычный 3 2 2 5 4 3 2 5 2" xfId="33766"/>
    <cellStyle name="Обычный 3 2 2 5 4 3 2 5 3" xfId="33767"/>
    <cellStyle name="Обычный 3 2 2 5 4 3 2 5 4" xfId="33768"/>
    <cellStyle name="Обычный 3 2 2 5 4 3 2 5 5" xfId="33769"/>
    <cellStyle name="Обычный 3 2 2 5 4 3 2 5 6" xfId="33770"/>
    <cellStyle name="Обычный 3 2 2 5 4 3 2 5 7" xfId="33771"/>
    <cellStyle name="Обычный 3 2 2 5 4 3 2 5 8" xfId="33772"/>
    <cellStyle name="Обычный 3 2 2 5 4 3 2 6" xfId="33773"/>
    <cellStyle name="Обычный 3 2 2 5 4 3 2 6 2" xfId="33774"/>
    <cellStyle name="Обычный 3 2 2 5 4 3 2 6 3" xfId="33775"/>
    <cellStyle name="Обычный 3 2 2 5 4 3 2 6 4" xfId="33776"/>
    <cellStyle name="Обычный 3 2 2 5 4 3 2 6 5" xfId="33777"/>
    <cellStyle name="Обычный 3 2 2 5 4 3 2 6 6" xfId="33778"/>
    <cellStyle name="Обычный 3 2 2 5 4 3 2 6 7" xfId="33779"/>
    <cellStyle name="Обычный 3 2 2 5 4 3 2 6 8" xfId="33780"/>
    <cellStyle name="Обычный 3 2 2 5 4 3 2 7" xfId="33781"/>
    <cellStyle name="Обычный 3 2 2 5 4 3 2 7 2" xfId="33782"/>
    <cellStyle name="Обычный 3 2 2 5 4 3 2 7 3" xfId="33783"/>
    <cellStyle name="Обычный 3 2 2 5 4 3 2 7 4" xfId="33784"/>
    <cellStyle name="Обычный 3 2 2 5 4 3 2 7 5" xfId="33785"/>
    <cellStyle name="Обычный 3 2 2 5 4 3 2 7 6" xfId="33786"/>
    <cellStyle name="Обычный 3 2 2 5 4 3 2 7 7" xfId="33787"/>
    <cellStyle name="Обычный 3 2 2 5 4 3 2 7 8" xfId="33788"/>
    <cellStyle name="Обычный 3 2 2 5 4 3 2 8" xfId="33789"/>
    <cellStyle name="Обычный 3 2 2 5 4 3 2 8 2" xfId="33790"/>
    <cellStyle name="Обычный 3 2 2 5 4 3 2 8 3" xfId="33791"/>
    <cellStyle name="Обычный 3 2 2 5 4 3 2 8 4" xfId="33792"/>
    <cellStyle name="Обычный 3 2 2 5 4 3 2 8 5" xfId="33793"/>
    <cellStyle name="Обычный 3 2 2 5 4 3 2 8 6" xfId="33794"/>
    <cellStyle name="Обычный 3 2 2 5 4 3 2 8 7" xfId="33795"/>
    <cellStyle name="Обычный 3 2 2 5 4 3 2 8 8" xfId="33796"/>
    <cellStyle name="Обычный 3 2 2 5 4 3 2 9" xfId="33797"/>
    <cellStyle name="Обычный 3 2 2 5 4 3 2 9 2" xfId="33798"/>
    <cellStyle name="Обычный 3 2 2 5 4 3 2 9 3" xfId="33799"/>
    <cellStyle name="Обычный 3 2 2 5 4 3 2 9 4" xfId="33800"/>
    <cellStyle name="Обычный 3 2 2 5 4 3 2 9 5" xfId="33801"/>
    <cellStyle name="Обычный 3 2 2 5 4 3 2 9 6" xfId="33802"/>
    <cellStyle name="Обычный 3 2 2 5 4 3 2 9 7" xfId="33803"/>
    <cellStyle name="Обычный 3 2 2 5 4 3 2 9 8" xfId="33804"/>
    <cellStyle name="Обычный 3 2 2 5 4 3 20" xfId="33805"/>
    <cellStyle name="Обычный 3 2 2 5 4 3 21" xfId="33806"/>
    <cellStyle name="Обычный 3 2 2 5 4 3 22" xfId="33807"/>
    <cellStyle name="Обычный 3 2 2 5 4 3 23" xfId="33808"/>
    <cellStyle name="Обычный 3 2 2 5 4 3 3" xfId="33809"/>
    <cellStyle name="Обычный 3 2 2 5 4 3 3 10" xfId="33810"/>
    <cellStyle name="Обычный 3 2 2 5 4 3 3 11" xfId="33811"/>
    <cellStyle name="Обычный 3 2 2 5 4 3 3 12" xfId="33812"/>
    <cellStyle name="Обычный 3 2 2 5 4 3 3 13" xfId="33813"/>
    <cellStyle name="Обычный 3 2 2 5 4 3 3 14" xfId="33814"/>
    <cellStyle name="Обычный 3 2 2 5 4 3 3 15" xfId="33815"/>
    <cellStyle name="Обычный 3 2 2 5 4 3 3 16" xfId="33816"/>
    <cellStyle name="Обычный 3 2 2 5 4 3 3 17" xfId="33817"/>
    <cellStyle name="Обычный 3 2 2 5 4 3 3 18" xfId="33818"/>
    <cellStyle name="Обычный 3 2 2 5 4 3 3 2" xfId="33819"/>
    <cellStyle name="Обычный 3 2 2 5 4 3 3 2 2" xfId="33820"/>
    <cellStyle name="Обычный 3 2 2 5 4 3 3 2 3" xfId="33821"/>
    <cellStyle name="Обычный 3 2 2 5 4 3 3 2 4" xfId="33822"/>
    <cellStyle name="Обычный 3 2 2 5 4 3 3 2 5" xfId="33823"/>
    <cellStyle name="Обычный 3 2 2 5 4 3 3 2 6" xfId="33824"/>
    <cellStyle name="Обычный 3 2 2 5 4 3 3 2 7" xfId="33825"/>
    <cellStyle name="Обычный 3 2 2 5 4 3 3 2 8" xfId="33826"/>
    <cellStyle name="Обычный 3 2 2 5 4 3 3 3" xfId="33827"/>
    <cellStyle name="Обычный 3 2 2 5 4 3 3 3 2" xfId="33828"/>
    <cellStyle name="Обычный 3 2 2 5 4 3 3 3 3" xfId="33829"/>
    <cellStyle name="Обычный 3 2 2 5 4 3 3 3 4" xfId="33830"/>
    <cellStyle name="Обычный 3 2 2 5 4 3 3 3 5" xfId="33831"/>
    <cellStyle name="Обычный 3 2 2 5 4 3 3 3 6" xfId="33832"/>
    <cellStyle name="Обычный 3 2 2 5 4 3 3 3 7" xfId="33833"/>
    <cellStyle name="Обычный 3 2 2 5 4 3 3 3 8" xfId="33834"/>
    <cellStyle name="Обычный 3 2 2 5 4 3 3 4" xfId="33835"/>
    <cellStyle name="Обычный 3 2 2 5 4 3 3 4 2" xfId="33836"/>
    <cellStyle name="Обычный 3 2 2 5 4 3 3 4 3" xfId="33837"/>
    <cellStyle name="Обычный 3 2 2 5 4 3 3 4 4" xfId="33838"/>
    <cellStyle name="Обычный 3 2 2 5 4 3 3 4 5" xfId="33839"/>
    <cellStyle name="Обычный 3 2 2 5 4 3 3 4 6" xfId="33840"/>
    <cellStyle name="Обычный 3 2 2 5 4 3 3 4 7" xfId="33841"/>
    <cellStyle name="Обычный 3 2 2 5 4 3 3 4 8" xfId="33842"/>
    <cellStyle name="Обычный 3 2 2 5 4 3 3 5" xfId="33843"/>
    <cellStyle name="Обычный 3 2 2 5 4 3 3 5 2" xfId="33844"/>
    <cellStyle name="Обычный 3 2 2 5 4 3 3 5 3" xfId="33845"/>
    <cellStyle name="Обычный 3 2 2 5 4 3 3 5 4" xfId="33846"/>
    <cellStyle name="Обычный 3 2 2 5 4 3 3 5 5" xfId="33847"/>
    <cellStyle name="Обычный 3 2 2 5 4 3 3 5 6" xfId="33848"/>
    <cellStyle name="Обычный 3 2 2 5 4 3 3 5 7" xfId="33849"/>
    <cellStyle name="Обычный 3 2 2 5 4 3 3 5 8" xfId="33850"/>
    <cellStyle name="Обычный 3 2 2 5 4 3 3 6" xfId="33851"/>
    <cellStyle name="Обычный 3 2 2 5 4 3 3 6 2" xfId="33852"/>
    <cellStyle name="Обычный 3 2 2 5 4 3 3 6 3" xfId="33853"/>
    <cellStyle name="Обычный 3 2 2 5 4 3 3 6 4" xfId="33854"/>
    <cellStyle name="Обычный 3 2 2 5 4 3 3 6 5" xfId="33855"/>
    <cellStyle name="Обычный 3 2 2 5 4 3 3 6 6" xfId="33856"/>
    <cellStyle name="Обычный 3 2 2 5 4 3 3 6 7" xfId="33857"/>
    <cellStyle name="Обычный 3 2 2 5 4 3 3 6 8" xfId="33858"/>
    <cellStyle name="Обычный 3 2 2 5 4 3 3 7" xfId="33859"/>
    <cellStyle name="Обычный 3 2 2 5 4 3 3 7 2" xfId="33860"/>
    <cellStyle name="Обычный 3 2 2 5 4 3 3 7 3" xfId="33861"/>
    <cellStyle name="Обычный 3 2 2 5 4 3 3 7 4" xfId="33862"/>
    <cellStyle name="Обычный 3 2 2 5 4 3 3 7 5" xfId="33863"/>
    <cellStyle name="Обычный 3 2 2 5 4 3 3 7 6" xfId="33864"/>
    <cellStyle name="Обычный 3 2 2 5 4 3 3 7 7" xfId="33865"/>
    <cellStyle name="Обычный 3 2 2 5 4 3 3 7 8" xfId="33866"/>
    <cellStyle name="Обычный 3 2 2 5 4 3 3 8" xfId="33867"/>
    <cellStyle name="Обычный 3 2 2 5 4 3 3 8 2" xfId="33868"/>
    <cellStyle name="Обычный 3 2 2 5 4 3 3 8 3" xfId="33869"/>
    <cellStyle name="Обычный 3 2 2 5 4 3 3 8 4" xfId="33870"/>
    <cellStyle name="Обычный 3 2 2 5 4 3 3 8 5" xfId="33871"/>
    <cellStyle name="Обычный 3 2 2 5 4 3 3 8 6" xfId="33872"/>
    <cellStyle name="Обычный 3 2 2 5 4 3 3 8 7" xfId="33873"/>
    <cellStyle name="Обычный 3 2 2 5 4 3 3 8 8" xfId="33874"/>
    <cellStyle name="Обычный 3 2 2 5 4 3 3 9" xfId="33875"/>
    <cellStyle name="Обычный 3 2 2 5 4 3 4" xfId="33876"/>
    <cellStyle name="Обычный 3 2 2 5 4 3 4 10" xfId="33877"/>
    <cellStyle name="Обычный 3 2 2 5 4 3 4 11" xfId="33878"/>
    <cellStyle name="Обычный 3 2 2 5 4 3 4 12" xfId="33879"/>
    <cellStyle name="Обычный 3 2 2 5 4 3 4 13" xfId="33880"/>
    <cellStyle name="Обычный 3 2 2 5 4 3 4 14" xfId="33881"/>
    <cellStyle name="Обычный 3 2 2 5 4 3 4 15" xfId="33882"/>
    <cellStyle name="Обычный 3 2 2 5 4 3 4 16" xfId="33883"/>
    <cellStyle name="Обычный 3 2 2 5 4 3 4 17" xfId="33884"/>
    <cellStyle name="Обычный 3 2 2 5 4 3 4 18" xfId="33885"/>
    <cellStyle name="Обычный 3 2 2 5 4 3 4 2" xfId="33886"/>
    <cellStyle name="Обычный 3 2 2 5 4 3 4 2 2" xfId="33887"/>
    <cellStyle name="Обычный 3 2 2 5 4 3 4 2 3" xfId="33888"/>
    <cellStyle name="Обычный 3 2 2 5 4 3 4 2 4" xfId="33889"/>
    <cellStyle name="Обычный 3 2 2 5 4 3 4 2 5" xfId="33890"/>
    <cellStyle name="Обычный 3 2 2 5 4 3 4 2 6" xfId="33891"/>
    <cellStyle name="Обычный 3 2 2 5 4 3 4 2 7" xfId="33892"/>
    <cellStyle name="Обычный 3 2 2 5 4 3 4 2 8" xfId="33893"/>
    <cellStyle name="Обычный 3 2 2 5 4 3 4 3" xfId="33894"/>
    <cellStyle name="Обычный 3 2 2 5 4 3 4 3 2" xfId="33895"/>
    <cellStyle name="Обычный 3 2 2 5 4 3 4 3 3" xfId="33896"/>
    <cellStyle name="Обычный 3 2 2 5 4 3 4 3 4" xfId="33897"/>
    <cellStyle name="Обычный 3 2 2 5 4 3 4 3 5" xfId="33898"/>
    <cellStyle name="Обычный 3 2 2 5 4 3 4 3 6" xfId="33899"/>
    <cellStyle name="Обычный 3 2 2 5 4 3 4 3 7" xfId="33900"/>
    <cellStyle name="Обычный 3 2 2 5 4 3 4 3 8" xfId="33901"/>
    <cellStyle name="Обычный 3 2 2 5 4 3 4 4" xfId="33902"/>
    <cellStyle name="Обычный 3 2 2 5 4 3 4 4 2" xfId="33903"/>
    <cellStyle name="Обычный 3 2 2 5 4 3 4 4 3" xfId="33904"/>
    <cellStyle name="Обычный 3 2 2 5 4 3 4 4 4" xfId="33905"/>
    <cellStyle name="Обычный 3 2 2 5 4 3 4 4 5" xfId="33906"/>
    <cellStyle name="Обычный 3 2 2 5 4 3 4 4 6" xfId="33907"/>
    <cellStyle name="Обычный 3 2 2 5 4 3 4 4 7" xfId="33908"/>
    <cellStyle name="Обычный 3 2 2 5 4 3 4 4 8" xfId="33909"/>
    <cellStyle name="Обычный 3 2 2 5 4 3 4 5" xfId="33910"/>
    <cellStyle name="Обычный 3 2 2 5 4 3 4 5 2" xfId="33911"/>
    <cellStyle name="Обычный 3 2 2 5 4 3 4 5 3" xfId="33912"/>
    <cellStyle name="Обычный 3 2 2 5 4 3 4 5 4" xfId="33913"/>
    <cellStyle name="Обычный 3 2 2 5 4 3 4 5 5" xfId="33914"/>
    <cellStyle name="Обычный 3 2 2 5 4 3 4 5 6" xfId="33915"/>
    <cellStyle name="Обычный 3 2 2 5 4 3 4 5 7" xfId="33916"/>
    <cellStyle name="Обычный 3 2 2 5 4 3 4 5 8" xfId="33917"/>
    <cellStyle name="Обычный 3 2 2 5 4 3 4 6" xfId="33918"/>
    <cellStyle name="Обычный 3 2 2 5 4 3 4 6 2" xfId="33919"/>
    <cellStyle name="Обычный 3 2 2 5 4 3 4 6 3" xfId="33920"/>
    <cellStyle name="Обычный 3 2 2 5 4 3 4 6 4" xfId="33921"/>
    <cellStyle name="Обычный 3 2 2 5 4 3 4 6 5" xfId="33922"/>
    <cellStyle name="Обычный 3 2 2 5 4 3 4 6 6" xfId="33923"/>
    <cellStyle name="Обычный 3 2 2 5 4 3 4 6 7" xfId="33924"/>
    <cellStyle name="Обычный 3 2 2 5 4 3 4 6 8" xfId="33925"/>
    <cellStyle name="Обычный 3 2 2 5 4 3 4 7" xfId="33926"/>
    <cellStyle name="Обычный 3 2 2 5 4 3 4 7 2" xfId="33927"/>
    <cellStyle name="Обычный 3 2 2 5 4 3 4 7 3" xfId="33928"/>
    <cellStyle name="Обычный 3 2 2 5 4 3 4 7 4" xfId="33929"/>
    <cellStyle name="Обычный 3 2 2 5 4 3 4 7 5" xfId="33930"/>
    <cellStyle name="Обычный 3 2 2 5 4 3 4 7 6" xfId="33931"/>
    <cellStyle name="Обычный 3 2 2 5 4 3 4 7 7" xfId="33932"/>
    <cellStyle name="Обычный 3 2 2 5 4 3 4 7 8" xfId="33933"/>
    <cellStyle name="Обычный 3 2 2 5 4 3 4 8" xfId="33934"/>
    <cellStyle name="Обычный 3 2 2 5 4 3 4 8 2" xfId="33935"/>
    <cellStyle name="Обычный 3 2 2 5 4 3 4 8 3" xfId="33936"/>
    <cellStyle name="Обычный 3 2 2 5 4 3 4 8 4" xfId="33937"/>
    <cellStyle name="Обычный 3 2 2 5 4 3 4 8 5" xfId="33938"/>
    <cellStyle name="Обычный 3 2 2 5 4 3 4 8 6" xfId="33939"/>
    <cellStyle name="Обычный 3 2 2 5 4 3 4 8 7" xfId="33940"/>
    <cellStyle name="Обычный 3 2 2 5 4 3 4 8 8" xfId="33941"/>
    <cellStyle name="Обычный 3 2 2 5 4 3 4 9" xfId="33942"/>
    <cellStyle name="Обычный 3 2 2 5 4 3 5" xfId="33943"/>
    <cellStyle name="Обычный 3 2 2 5 4 3 5 2" xfId="33944"/>
    <cellStyle name="Обычный 3 2 2 5 4 3 5 3" xfId="33945"/>
    <cellStyle name="Обычный 3 2 2 5 4 3 5 4" xfId="33946"/>
    <cellStyle name="Обычный 3 2 2 5 4 3 5 5" xfId="33947"/>
    <cellStyle name="Обычный 3 2 2 5 4 3 5 6" xfId="33948"/>
    <cellStyle name="Обычный 3 2 2 5 4 3 5 7" xfId="33949"/>
    <cellStyle name="Обычный 3 2 2 5 4 3 5 8" xfId="33950"/>
    <cellStyle name="Обычный 3 2 2 5 4 3 6" xfId="33951"/>
    <cellStyle name="Обычный 3 2 2 5 4 3 6 2" xfId="33952"/>
    <cellStyle name="Обычный 3 2 2 5 4 3 6 3" xfId="33953"/>
    <cellStyle name="Обычный 3 2 2 5 4 3 6 4" xfId="33954"/>
    <cellStyle name="Обычный 3 2 2 5 4 3 6 5" xfId="33955"/>
    <cellStyle name="Обычный 3 2 2 5 4 3 6 6" xfId="33956"/>
    <cellStyle name="Обычный 3 2 2 5 4 3 6 7" xfId="33957"/>
    <cellStyle name="Обычный 3 2 2 5 4 3 6 8" xfId="33958"/>
    <cellStyle name="Обычный 3 2 2 5 4 3 7" xfId="33959"/>
    <cellStyle name="Обычный 3 2 2 5 4 3 7 2" xfId="33960"/>
    <cellStyle name="Обычный 3 2 2 5 4 3 7 3" xfId="33961"/>
    <cellStyle name="Обычный 3 2 2 5 4 3 7 4" xfId="33962"/>
    <cellStyle name="Обычный 3 2 2 5 4 3 7 5" xfId="33963"/>
    <cellStyle name="Обычный 3 2 2 5 4 3 7 6" xfId="33964"/>
    <cellStyle name="Обычный 3 2 2 5 4 3 7 7" xfId="33965"/>
    <cellStyle name="Обычный 3 2 2 5 4 3 7 8" xfId="33966"/>
    <cellStyle name="Обычный 3 2 2 5 4 3 8" xfId="33967"/>
    <cellStyle name="Обычный 3 2 2 5 4 3 8 2" xfId="33968"/>
    <cellStyle name="Обычный 3 2 2 5 4 3 8 3" xfId="33969"/>
    <cellStyle name="Обычный 3 2 2 5 4 3 8 4" xfId="33970"/>
    <cellStyle name="Обычный 3 2 2 5 4 3 8 5" xfId="33971"/>
    <cellStyle name="Обычный 3 2 2 5 4 3 8 6" xfId="33972"/>
    <cellStyle name="Обычный 3 2 2 5 4 3 8 7" xfId="33973"/>
    <cellStyle name="Обычный 3 2 2 5 4 3 8 8" xfId="33974"/>
    <cellStyle name="Обычный 3 2 2 5 4 3 9" xfId="33975"/>
    <cellStyle name="Обычный 3 2 2 5 4 3 9 2" xfId="33976"/>
    <cellStyle name="Обычный 3 2 2 5 4 3 9 3" xfId="33977"/>
    <cellStyle name="Обычный 3 2 2 5 4 3 9 4" xfId="33978"/>
    <cellStyle name="Обычный 3 2 2 5 4 3 9 5" xfId="33979"/>
    <cellStyle name="Обычный 3 2 2 5 4 3 9 6" xfId="33980"/>
    <cellStyle name="Обычный 3 2 2 5 4 3 9 7" xfId="33981"/>
    <cellStyle name="Обычный 3 2 2 5 4 3 9 8" xfId="33982"/>
    <cellStyle name="Обычный 3 2 2 5 4 4" xfId="33983"/>
    <cellStyle name="Обычный 3 2 2 5 4 4 10" xfId="33984"/>
    <cellStyle name="Обычный 3 2 2 5 4 4 10 2" xfId="33985"/>
    <cellStyle name="Обычный 3 2 2 5 4 4 10 3" xfId="33986"/>
    <cellStyle name="Обычный 3 2 2 5 4 4 10 4" xfId="33987"/>
    <cellStyle name="Обычный 3 2 2 5 4 4 10 5" xfId="33988"/>
    <cellStyle name="Обычный 3 2 2 5 4 4 10 6" xfId="33989"/>
    <cellStyle name="Обычный 3 2 2 5 4 4 10 7" xfId="33990"/>
    <cellStyle name="Обычный 3 2 2 5 4 4 10 8" xfId="33991"/>
    <cellStyle name="Обычный 3 2 2 5 4 4 11" xfId="33992"/>
    <cellStyle name="Обычный 3 2 2 5 4 4 12" xfId="33993"/>
    <cellStyle name="Обычный 3 2 2 5 4 4 13" xfId="33994"/>
    <cellStyle name="Обычный 3 2 2 5 4 4 14" xfId="33995"/>
    <cellStyle name="Обычный 3 2 2 5 4 4 15" xfId="33996"/>
    <cellStyle name="Обычный 3 2 2 5 4 4 16" xfId="33997"/>
    <cellStyle name="Обычный 3 2 2 5 4 4 17" xfId="33998"/>
    <cellStyle name="Обычный 3 2 2 5 4 4 18" xfId="33999"/>
    <cellStyle name="Обычный 3 2 2 5 4 4 19" xfId="34000"/>
    <cellStyle name="Обычный 3 2 2 5 4 4 2" xfId="34001"/>
    <cellStyle name="Обычный 3 2 2 5 4 4 2 10" xfId="34002"/>
    <cellStyle name="Обычный 3 2 2 5 4 4 2 11" xfId="34003"/>
    <cellStyle name="Обычный 3 2 2 5 4 4 2 12" xfId="34004"/>
    <cellStyle name="Обычный 3 2 2 5 4 4 2 13" xfId="34005"/>
    <cellStyle name="Обычный 3 2 2 5 4 4 2 14" xfId="34006"/>
    <cellStyle name="Обычный 3 2 2 5 4 4 2 15" xfId="34007"/>
    <cellStyle name="Обычный 3 2 2 5 4 4 2 16" xfId="34008"/>
    <cellStyle name="Обычный 3 2 2 5 4 4 2 17" xfId="34009"/>
    <cellStyle name="Обычный 3 2 2 5 4 4 2 18" xfId="34010"/>
    <cellStyle name="Обычный 3 2 2 5 4 4 2 2" xfId="34011"/>
    <cellStyle name="Обычный 3 2 2 5 4 4 2 2 2" xfId="34012"/>
    <cellStyle name="Обычный 3 2 2 5 4 4 2 2 3" xfId="34013"/>
    <cellStyle name="Обычный 3 2 2 5 4 4 2 2 4" xfId="34014"/>
    <cellStyle name="Обычный 3 2 2 5 4 4 2 2 5" xfId="34015"/>
    <cellStyle name="Обычный 3 2 2 5 4 4 2 2 6" xfId="34016"/>
    <cellStyle name="Обычный 3 2 2 5 4 4 2 2 7" xfId="34017"/>
    <cellStyle name="Обычный 3 2 2 5 4 4 2 2 8" xfId="34018"/>
    <cellStyle name="Обычный 3 2 2 5 4 4 2 3" xfId="34019"/>
    <cellStyle name="Обычный 3 2 2 5 4 4 2 3 2" xfId="34020"/>
    <cellStyle name="Обычный 3 2 2 5 4 4 2 3 3" xfId="34021"/>
    <cellStyle name="Обычный 3 2 2 5 4 4 2 3 4" xfId="34022"/>
    <cellStyle name="Обычный 3 2 2 5 4 4 2 3 5" xfId="34023"/>
    <cellStyle name="Обычный 3 2 2 5 4 4 2 3 6" xfId="34024"/>
    <cellStyle name="Обычный 3 2 2 5 4 4 2 3 7" xfId="34025"/>
    <cellStyle name="Обычный 3 2 2 5 4 4 2 3 8" xfId="34026"/>
    <cellStyle name="Обычный 3 2 2 5 4 4 2 4" xfId="34027"/>
    <cellStyle name="Обычный 3 2 2 5 4 4 2 4 2" xfId="34028"/>
    <cellStyle name="Обычный 3 2 2 5 4 4 2 4 3" xfId="34029"/>
    <cellStyle name="Обычный 3 2 2 5 4 4 2 4 4" xfId="34030"/>
    <cellStyle name="Обычный 3 2 2 5 4 4 2 4 5" xfId="34031"/>
    <cellStyle name="Обычный 3 2 2 5 4 4 2 4 6" xfId="34032"/>
    <cellStyle name="Обычный 3 2 2 5 4 4 2 4 7" xfId="34033"/>
    <cellStyle name="Обычный 3 2 2 5 4 4 2 4 8" xfId="34034"/>
    <cellStyle name="Обычный 3 2 2 5 4 4 2 5" xfId="34035"/>
    <cellStyle name="Обычный 3 2 2 5 4 4 2 5 2" xfId="34036"/>
    <cellStyle name="Обычный 3 2 2 5 4 4 2 5 3" xfId="34037"/>
    <cellStyle name="Обычный 3 2 2 5 4 4 2 5 4" xfId="34038"/>
    <cellStyle name="Обычный 3 2 2 5 4 4 2 5 5" xfId="34039"/>
    <cellStyle name="Обычный 3 2 2 5 4 4 2 5 6" xfId="34040"/>
    <cellStyle name="Обычный 3 2 2 5 4 4 2 5 7" xfId="34041"/>
    <cellStyle name="Обычный 3 2 2 5 4 4 2 5 8" xfId="34042"/>
    <cellStyle name="Обычный 3 2 2 5 4 4 2 6" xfId="34043"/>
    <cellStyle name="Обычный 3 2 2 5 4 4 2 6 2" xfId="34044"/>
    <cellStyle name="Обычный 3 2 2 5 4 4 2 6 3" xfId="34045"/>
    <cellStyle name="Обычный 3 2 2 5 4 4 2 6 4" xfId="34046"/>
    <cellStyle name="Обычный 3 2 2 5 4 4 2 6 5" xfId="34047"/>
    <cellStyle name="Обычный 3 2 2 5 4 4 2 6 6" xfId="34048"/>
    <cellStyle name="Обычный 3 2 2 5 4 4 2 6 7" xfId="34049"/>
    <cellStyle name="Обычный 3 2 2 5 4 4 2 6 8" xfId="34050"/>
    <cellStyle name="Обычный 3 2 2 5 4 4 2 7" xfId="34051"/>
    <cellStyle name="Обычный 3 2 2 5 4 4 2 7 2" xfId="34052"/>
    <cellStyle name="Обычный 3 2 2 5 4 4 2 7 3" xfId="34053"/>
    <cellStyle name="Обычный 3 2 2 5 4 4 2 7 4" xfId="34054"/>
    <cellStyle name="Обычный 3 2 2 5 4 4 2 7 5" xfId="34055"/>
    <cellStyle name="Обычный 3 2 2 5 4 4 2 7 6" xfId="34056"/>
    <cellStyle name="Обычный 3 2 2 5 4 4 2 7 7" xfId="34057"/>
    <cellStyle name="Обычный 3 2 2 5 4 4 2 7 8" xfId="34058"/>
    <cellStyle name="Обычный 3 2 2 5 4 4 2 8" xfId="34059"/>
    <cellStyle name="Обычный 3 2 2 5 4 4 2 8 2" xfId="34060"/>
    <cellStyle name="Обычный 3 2 2 5 4 4 2 8 3" xfId="34061"/>
    <cellStyle name="Обычный 3 2 2 5 4 4 2 8 4" xfId="34062"/>
    <cellStyle name="Обычный 3 2 2 5 4 4 2 8 5" xfId="34063"/>
    <cellStyle name="Обычный 3 2 2 5 4 4 2 8 6" xfId="34064"/>
    <cellStyle name="Обычный 3 2 2 5 4 4 2 8 7" xfId="34065"/>
    <cellStyle name="Обычный 3 2 2 5 4 4 2 8 8" xfId="34066"/>
    <cellStyle name="Обычный 3 2 2 5 4 4 2 9" xfId="34067"/>
    <cellStyle name="Обычный 3 2 2 5 4 4 20" xfId="34068"/>
    <cellStyle name="Обычный 3 2 2 5 4 4 21" xfId="34069"/>
    <cellStyle name="Обычный 3 2 2 5 4 4 22" xfId="34070"/>
    <cellStyle name="Обычный 3 2 2 5 4 4 3" xfId="34071"/>
    <cellStyle name="Обычный 3 2 2 5 4 4 3 10" xfId="34072"/>
    <cellStyle name="Обычный 3 2 2 5 4 4 3 11" xfId="34073"/>
    <cellStyle name="Обычный 3 2 2 5 4 4 3 12" xfId="34074"/>
    <cellStyle name="Обычный 3 2 2 5 4 4 3 13" xfId="34075"/>
    <cellStyle name="Обычный 3 2 2 5 4 4 3 14" xfId="34076"/>
    <cellStyle name="Обычный 3 2 2 5 4 4 3 15" xfId="34077"/>
    <cellStyle name="Обычный 3 2 2 5 4 4 3 16" xfId="34078"/>
    <cellStyle name="Обычный 3 2 2 5 4 4 3 17" xfId="34079"/>
    <cellStyle name="Обычный 3 2 2 5 4 4 3 18" xfId="34080"/>
    <cellStyle name="Обычный 3 2 2 5 4 4 3 2" xfId="34081"/>
    <cellStyle name="Обычный 3 2 2 5 4 4 3 2 2" xfId="34082"/>
    <cellStyle name="Обычный 3 2 2 5 4 4 3 2 3" xfId="34083"/>
    <cellStyle name="Обычный 3 2 2 5 4 4 3 2 4" xfId="34084"/>
    <cellStyle name="Обычный 3 2 2 5 4 4 3 2 5" xfId="34085"/>
    <cellStyle name="Обычный 3 2 2 5 4 4 3 2 6" xfId="34086"/>
    <cellStyle name="Обычный 3 2 2 5 4 4 3 2 7" xfId="34087"/>
    <cellStyle name="Обычный 3 2 2 5 4 4 3 2 8" xfId="34088"/>
    <cellStyle name="Обычный 3 2 2 5 4 4 3 3" xfId="34089"/>
    <cellStyle name="Обычный 3 2 2 5 4 4 3 3 2" xfId="34090"/>
    <cellStyle name="Обычный 3 2 2 5 4 4 3 3 3" xfId="34091"/>
    <cellStyle name="Обычный 3 2 2 5 4 4 3 3 4" xfId="34092"/>
    <cellStyle name="Обычный 3 2 2 5 4 4 3 3 5" xfId="34093"/>
    <cellStyle name="Обычный 3 2 2 5 4 4 3 3 6" xfId="34094"/>
    <cellStyle name="Обычный 3 2 2 5 4 4 3 3 7" xfId="34095"/>
    <cellStyle name="Обычный 3 2 2 5 4 4 3 3 8" xfId="34096"/>
    <cellStyle name="Обычный 3 2 2 5 4 4 3 4" xfId="34097"/>
    <cellStyle name="Обычный 3 2 2 5 4 4 3 4 2" xfId="34098"/>
    <cellStyle name="Обычный 3 2 2 5 4 4 3 4 3" xfId="34099"/>
    <cellStyle name="Обычный 3 2 2 5 4 4 3 4 4" xfId="34100"/>
    <cellStyle name="Обычный 3 2 2 5 4 4 3 4 5" xfId="34101"/>
    <cellStyle name="Обычный 3 2 2 5 4 4 3 4 6" xfId="34102"/>
    <cellStyle name="Обычный 3 2 2 5 4 4 3 4 7" xfId="34103"/>
    <cellStyle name="Обычный 3 2 2 5 4 4 3 4 8" xfId="34104"/>
    <cellStyle name="Обычный 3 2 2 5 4 4 3 5" xfId="34105"/>
    <cellStyle name="Обычный 3 2 2 5 4 4 3 5 2" xfId="34106"/>
    <cellStyle name="Обычный 3 2 2 5 4 4 3 5 3" xfId="34107"/>
    <cellStyle name="Обычный 3 2 2 5 4 4 3 5 4" xfId="34108"/>
    <cellStyle name="Обычный 3 2 2 5 4 4 3 5 5" xfId="34109"/>
    <cellStyle name="Обычный 3 2 2 5 4 4 3 5 6" xfId="34110"/>
    <cellStyle name="Обычный 3 2 2 5 4 4 3 5 7" xfId="34111"/>
    <cellStyle name="Обычный 3 2 2 5 4 4 3 5 8" xfId="34112"/>
    <cellStyle name="Обычный 3 2 2 5 4 4 3 6" xfId="34113"/>
    <cellStyle name="Обычный 3 2 2 5 4 4 3 6 2" xfId="34114"/>
    <cellStyle name="Обычный 3 2 2 5 4 4 3 6 3" xfId="34115"/>
    <cellStyle name="Обычный 3 2 2 5 4 4 3 6 4" xfId="34116"/>
    <cellStyle name="Обычный 3 2 2 5 4 4 3 6 5" xfId="34117"/>
    <cellStyle name="Обычный 3 2 2 5 4 4 3 6 6" xfId="34118"/>
    <cellStyle name="Обычный 3 2 2 5 4 4 3 6 7" xfId="34119"/>
    <cellStyle name="Обычный 3 2 2 5 4 4 3 6 8" xfId="34120"/>
    <cellStyle name="Обычный 3 2 2 5 4 4 3 7" xfId="34121"/>
    <cellStyle name="Обычный 3 2 2 5 4 4 3 7 2" xfId="34122"/>
    <cellStyle name="Обычный 3 2 2 5 4 4 3 7 3" xfId="34123"/>
    <cellStyle name="Обычный 3 2 2 5 4 4 3 7 4" xfId="34124"/>
    <cellStyle name="Обычный 3 2 2 5 4 4 3 7 5" xfId="34125"/>
    <cellStyle name="Обычный 3 2 2 5 4 4 3 7 6" xfId="34126"/>
    <cellStyle name="Обычный 3 2 2 5 4 4 3 7 7" xfId="34127"/>
    <cellStyle name="Обычный 3 2 2 5 4 4 3 7 8" xfId="34128"/>
    <cellStyle name="Обычный 3 2 2 5 4 4 3 8" xfId="34129"/>
    <cellStyle name="Обычный 3 2 2 5 4 4 3 8 2" xfId="34130"/>
    <cellStyle name="Обычный 3 2 2 5 4 4 3 8 3" xfId="34131"/>
    <cellStyle name="Обычный 3 2 2 5 4 4 3 8 4" xfId="34132"/>
    <cellStyle name="Обычный 3 2 2 5 4 4 3 8 5" xfId="34133"/>
    <cellStyle name="Обычный 3 2 2 5 4 4 3 8 6" xfId="34134"/>
    <cellStyle name="Обычный 3 2 2 5 4 4 3 8 7" xfId="34135"/>
    <cellStyle name="Обычный 3 2 2 5 4 4 3 8 8" xfId="34136"/>
    <cellStyle name="Обычный 3 2 2 5 4 4 3 9" xfId="34137"/>
    <cellStyle name="Обычный 3 2 2 5 4 4 4" xfId="34138"/>
    <cellStyle name="Обычный 3 2 2 5 4 4 4 2" xfId="34139"/>
    <cellStyle name="Обычный 3 2 2 5 4 4 4 3" xfId="34140"/>
    <cellStyle name="Обычный 3 2 2 5 4 4 4 4" xfId="34141"/>
    <cellStyle name="Обычный 3 2 2 5 4 4 4 5" xfId="34142"/>
    <cellStyle name="Обычный 3 2 2 5 4 4 4 6" xfId="34143"/>
    <cellStyle name="Обычный 3 2 2 5 4 4 4 7" xfId="34144"/>
    <cellStyle name="Обычный 3 2 2 5 4 4 4 8" xfId="34145"/>
    <cellStyle name="Обычный 3 2 2 5 4 4 5" xfId="34146"/>
    <cellStyle name="Обычный 3 2 2 5 4 4 5 2" xfId="34147"/>
    <cellStyle name="Обычный 3 2 2 5 4 4 5 3" xfId="34148"/>
    <cellStyle name="Обычный 3 2 2 5 4 4 5 4" xfId="34149"/>
    <cellStyle name="Обычный 3 2 2 5 4 4 5 5" xfId="34150"/>
    <cellStyle name="Обычный 3 2 2 5 4 4 5 6" xfId="34151"/>
    <cellStyle name="Обычный 3 2 2 5 4 4 5 7" xfId="34152"/>
    <cellStyle name="Обычный 3 2 2 5 4 4 5 8" xfId="34153"/>
    <cellStyle name="Обычный 3 2 2 5 4 4 6" xfId="34154"/>
    <cellStyle name="Обычный 3 2 2 5 4 4 6 2" xfId="34155"/>
    <cellStyle name="Обычный 3 2 2 5 4 4 6 3" xfId="34156"/>
    <cellStyle name="Обычный 3 2 2 5 4 4 6 4" xfId="34157"/>
    <cellStyle name="Обычный 3 2 2 5 4 4 6 5" xfId="34158"/>
    <cellStyle name="Обычный 3 2 2 5 4 4 6 6" xfId="34159"/>
    <cellStyle name="Обычный 3 2 2 5 4 4 6 7" xfId="34160"/>
    <cellStyle name="Обычный 3 2 2 5 4 4 6 8" xfId="34161"/>
    <cellStyle name="Обычный 3 2 2 5 4 4 7" xfId="34162"/>
    <cellStyle name="Обычный 3 2 2 5 4 4 7 2" xfId="34163"/>
    <cellStyle name="Обычный 3 2 2 5 4 4 7 3" xfId="34164"/>
    <cellStyle name="Обычный 3 2 2 5 4 4 7 4" xfId="34165"/>
    <cellStyle name="Обычный 3 2 2 5 4 4 7 5" xfId="34166"/>
    <cellStyle name="Обычный 3 2 2 5 4 4 7 6" xfId="34167"/>
    <cellStyle name="Обычный 3 2 2 5 4 4 7 7" xfId="34168"/>
    <cellStyle name="Обычный 3 2 2 5 4 4 7 8" xfId="34169"/>
    <cellStyle name="Обычный 3 2 2 5 4 4 8" xfId="34170"/>
    <cellStyle name="Обычный 3 2 2 5 4 4 8 2" xfId="34171"/>
    <cellStyle name="Обычный 3 2 2 5 4 4 8 3" xfId="34172"/>
    <cellStyle name="Обычный 3 2 2 5 4 4 8 4" xfId="34173"/>
    <cellStyle name="Обычный 3 2 2 5 4 4 8 5" xfId="34174"/>
    <cellStyle name="Обычный 3 2 2 5 4 4 8 6" xfId="34175"/>
    <cellStyle name="Обычный 3 2 2 5 4 4 8 7" xfId="34176"/>
    <cellStyle name="Обычный 3 2 2 5 4 4 8 8" xfId="34177"/>
    <cellStyle name="Обычный 3 2 2 5 4 4 9" xfId="34178"/>
    <cellStyle name="Обычный 3 2 2 5 4 4 9 2" xfId="34179"/>
    <cellStyle name="Обычный 3 2 2 5 4 4 9 3" xfId="34180"/>
    <cellStyle name="Обычный 3 2 2 5 4 4 9 4" xfId="34181"/>
    <cellStyle name="Обычный 3 2 2 5 4 4 9 5" xfId="34182"/>
    <cellStyle name="Обычный 3 2 2 5 4 4 9 6" xfId="34183"/>
    <cellStyle name="Обычный 3 2 2 5 4 4 9 7" xfId="34184"/>
    <cellStyle name="Обычный 3 2 2 5 4 4 9 8" xfId="34185"/>
    <cellStyle name="Обычный 3 2 2 5 4 5" xfId="34186"/>
    <cellStyle name="Обычный 3 2 2 5 4 5 10" xfId="34187"/>
    <cellStyle name="Обычный 3 2 2 5 4 5 11" xfId="34188"/>
    <cellStyle name="Обычный 3 2 2 5 4 5 12" xfId="34189"/>
    <cellStyle name="Обычный 3 2 2 5 4 5 13" xfId="34190"/>
    <cellStyle name="Обычный 3 2 2 5 4 5 14" xfId="34191"/>
    <cellStyle name="Обычный 3 2 2 5 4 5 15" xfId="34192"/>
    <cellStyle name="Обычный 3 2 2 5 4 5 16" xfId="34193"/>
    <cellStyle name="Обычный 3 2 2 5 4 5 17" xfId="34194"/>
    <cellStyle name="Обычный 3 2 2 5 4 5 18" xfId="34195"/>
    <cellStyle name="Обычный 3 2 2 5 4 5 2" xfId="34196"/>
    <cellStyle name="Обычный 3 2 2 5 4 5 2 2" xfId="34197"/>
    <cellStyle name="Обычный 3 2 2 5 4 5 2 3" xfId="34198"/>
    <cellStyle name="Обычный 3 2 2 5 4 5 2 4" xfId="34199"/>
    <cellStyle name="Обычный 3 2 2 5 4 5 2 5" xfId="34200"/>
    <cellStyle name="Обычный 3 2 2 5 4 5 2 6" xfId="34201"/>
    <cellStyle name="Обычный 3 2 2 5 4 5 2 7" xfId="34202"/>
    <cellStyle name="Обычный 3 2 2 5 4 5 2 8" xfId="34203"/>
    <cellStyle name="Обычный 3 2 2 5 4 5 3" xfId="34204"/>
    <cellStyle name="Обычный 3 2 2 5 4 5 3 2" xfId="34205"/>
    <cellStyle name="Обычный 3 2 2 5 4 5 3 3" xfId="34206"/>
    <cellStyle name="Обычный 3 2 2 5 4 5 3 4" xfId="34207"/>
    <cellStyle name="Обычный 3 2 2 5 4 5 3 5" xfId="34208"/>
    <cellStyle name="Обычный 3 2 2 5 4 5 3 6" xfId="34209"/>
    <cellStyle name="Обычный 3 2 2 5 4 5 3 7" xfId="34210"/>
    <cellStyle name="Обычный 3 2 2 5 4 5 3 8" xfId="34211"/>
    <cellStyle name="Обычный 3 2 2 5 4 5 4" xfId="34212"/>
    <cellStyle name="Обычный 3 2 2 5 4 5 4 2" xfId="34213"/>
    <cellStyle name="Обычный 3 2 2 5 4 5 4 3" xfId="34214"/>
    <cellStyle name="Обычный 3 2 2 5 4 5 4 4" xfId="34215"/>
    <cellStyle name="Обычный 3 2 2 5 4 5 4 5" xfId="34216"/>
    <cellStyle name="Обычный 3 2 2 5 4 5 4 6" xfId="34217"/>
    <cellStyle name="Обычный 3 2 2 5 4 5 4 7" xfId="34218"/>
    <cellStyle name="Обычный 3 2 2 5 4 5 4 8" xfId="34219"/>
    <cellStyle name="Обычный 3 2 2 5 4 5 5" xfId="34220"/>
    <cellStyle name="Обычный 3 2 2 5 4 5 5 2" xfId="34221"/>
    <cellStyle name="Обычный 3 2 2 5 4 5 5 3" xfId="34222"/>
    <cellStyle name="Обычный 3 2 2 5 4 5 5 4" xfId="34223"/>
    <cellStyle name="Обычный 3 2 2 5 4 5 5 5" xfId="34224"/>
    <cellStyle name="Обычный 3 2 2 5 4 5 5 6" xfId="34225"/>
    <cellStyle name="Обычный 3 2 2 5 4 5 5 7" xfId="34226"/>
    <cellStyle name="Обычный 3 2 2 5 4 5 5 8" xfId="34227"/>
    <cellStyle name="Обычный 3 2 2 5 4 5 6" xfId="34228"/>
    <cellStyle name="Обычный 3 2 2 5 4 5 6 2" xfId="34229"/>
    <cellStyle name="Обычный 3 2 2 5 4 5 6 3" xfId="34230"/>
    <cellStyle name="Обычный 3 2 2 5 4 5 6 4" xfId="34231"/>
    <cellStyle name="Обычный 3 2 2 5 4 5 6 5" xfId="34232"/>
    <cellStyle name="Обычный 3 2 2 5 4 5 6 6" xfId="34233"/>
    <cellStyle name="Обычный 3 2 2 5 4 5 6 7" xfId="34234"/>
    <cellStyle name="Обычный 3 2 2 5 4 5 6 8" xfId="34235"/>
    <cellStyle name="Обычный 3 2 2 5 4 5 7" xfId="34236"/>
    <cellStyle name="Обычный 3 2 2 5 4 5 7 2" xfId="34237"/>
    <cellStyle name="Обычный 3 2 2 5 4 5 7 3" xfId="34238"/>
    <cellStyle name="Обычный 3 2 2 5 4 5 7 4" xfId="34239"/>
    <cellStyle name="Обычный 3 2 2 5 4 5 7 5" xfId="34240"/>
    <cellStyle name="Обычный 3 2 2 5 4 5 7 6" xfId="34241"/>
    <cellStyle name="Обычный 3 2 2 5 4 5 7 7" xfId="34242"/>
    <cellStyle name="Обычный 3 2 2 5 4 5 7 8" xfId="34243"/>
    <cellStyle name="Обычный 3 2 2 5 4 5 8" xfId="34244"/>
    <cellStyle name="Обычный 3 2 2 5 4 5 8 2" xfId="34245"/>
    <cellStyle name="Обычный 3 2 2 5 4 5 8 3" xfId="34246"/>
    <cellStyle name="Обычный 3 2 2 5 4 5 8 4" xfId="34247"/>
    <cellStyle name="Обычный 3 2 2 5 4 5 8 5" xfId="34248"/>
    <cellStyle name="Обычный 3 2 2 5 4 5 8 6" xfId="34249"/>
    <cellStyle name="Обычный 3 2 2 5 4 5 8 7" xfId="34250"/>
    <cellStyle name="Обычный 3 2 2 5 4 5 8 8" xfId="34251"/>
    <cellStyle name="Обычный 3 2 2 5 4 5 9" xfId="34252"/>
    <cellStyle name="Обычный 3 2 2 5 4 6" xfId="34253"/>
    <cellStyle name="Обычный 3 2 2 5 4 6 10" xfId="34254"/>
    <cellStyle name="Обычный 3 2 2 5 4 6 11" xfId="34255"/>
    <cellStyle name="Обычный 3 2 2 5 4 6 12" xfId="34256"/>
    <cellStyle name="Обычный 3 2 2 5 4 6 13" xfId="34257"/>
    <cellStyle name="Обычный 3 2 2 5 4 6 14" xfId="34258"/>
    <cellStyle name="Обычный 3 2 2 5 4 6 15" xfId="34259"/>
    <cellStyle name="Обычный 3 2 2 5 4 6 16" xfId="34260"/>
    <cellStyle name="Обычный 3 2 2 5 4 6 17" xfId="34261"/>
    <cellStyle name="Обычный 3 2 2 5 4 6 18" xfId="34262"/>
    <cellStyle name="Обычный 3 2 2 5 4 6 2" xfId="34263"/>
    <cellStyle name="Обычный 3 2 2 5 4 6 2 2" xfId="34264"/>
    <cellStyle name="Обычный 3 2 2 5 4 6 2 3" xfId="34265"/>
    <cellStyle name="Обычный 3 2 2 5 4 6 2 4" xfId="34266"/>
    <cellStyle name="Обычный 3 2 2 5 4 6 2 5" xfId="34267"/>
    <cellStyle name="Обычный 3 2 2 5 4 6 2 6" xfId="34268"/>
    <cellStyle name="Обычный 3 2 2 5 4 6 2 7" xfId="34269"/>
    <cellStyle name="Обычный 3 2 2 5 4 6 2 8" xfId="34270"/>
    <cellStyle name="Обычный 3 2 2 5 4 6 3" xfId="34271"/>
    <cellStyle name="Обычный 3 2 2 5 4 6 3 2" xfId="34272"/>
    <cellStyle name="Обычный 3 2 2 5 4 6 3 3" xfId="34273"/>
    <cellStyle name="Обычный 3 2 2 5 4 6 3 4" xfId="34274"/>
    <cellStyle name="Обычный 3 2 2 5 4 6 3 5" xfId="34275"/>
    <cellStyle name="Обычный 3 2 2 5 4 6 3 6" xfId="34276"/>
    <cellStyle name="Обычный 3 2 2 5 4 6 3 7" xfId="34277"/>
    <cellStyle name="Обычный 3 2 2 5 4 6 3 8" xfId="34278"/>
    <cellStyle name="Обычный 3 2 2 5 4 6 4" xfId="34279"/>
    <cellStyle name="Обычный 3 2 2 5 4 6 4 2" xfId="34280"/>
    <cellStyle name="Обычный 3 2 2 5 4 6 4 3" xfId="34281"/>
    <cellStyle name="Обычный 3 2 2 5 4 6 4 4" xfId="34282"/>
    <cellStyle name="Обычный 3 2 2 5 4 6 4 5" xfId="34283"/>
    <cellStyle name="Обычный 3 2 2 5 4 6 4 6" xfId="34284"/>
    <cellStyle name="Обычный 3 2 2 5 4 6 4 7" xfId="34285"/>
    <cellStyle name="Обычный 3 2 2 5 4 6 4 8" xfId="34286"/>
    <cellStyle name="Обычный 3 2 2 5 4 6 5" xfId="34287"/>
    <cellStyle name="Обычный 3 2 2 5 4 6 5 2" xfId="34288"/>
    <cellStyle name="Обычный 3 2 2 5 4 6 5 3" xfId="34289"/>
    <cellStyle name="Обычный 3 2 2 5 4 6 5 4" xfId="34290"/>
    <cellStyle name="Обычный 3 2 2 5 4 6 5 5" xfId="34291"/>
    <cellStyle name="Обычный 3 2 2 5 4 6 5 6" xfId="34292"/>
    <cellStyle name="Обычный 3 2 2 5 4 6 5 7" xfId="34293"/>
    <cellStyle name="Обычный 3 2 2 5 4 6 5 8" xfId="34294"/>
    <cellStyle name="Обычный 3 2 2 5 4 6 6" xfId="34295"/>
    <cellStyle name="Обычный 3 2 2 5 4 6 6 2" xfId="34296"/>
    <cellStyle name="Обычный 3 2 2 5 4 6 6 3" xfId="34297"/>
    <cellStyle name="Обычный 3 2 2 5 4 6 6 4" xfId="34298"/>
    <cellStyle name="Обычный 3 2 2 5 4 6 6 5" xfId="34299"/>
    <cellStyle name="Обычный 3 2 2 5 4 6 6 6" xfId="34300"/>
    <cellStyle name="Обычный 3 2 2 5 4 6 6 7" xfId="34301"/>
    <cellStyle name="Обычный 3 2 2 5 4 6 6 8" xfId="34302"/>
    <cellStyle name="Обычный 3 2 2 5 4 6 7" xfId="34303"/>
    <cellStyle name="Обычный 3 2 2 5 4 6 7 2" xfId="34304"/>
    <cellStyle name="Обычный 3 2 2 5 4 6 7 3" xfId="34305"/>
    <cellStyle name="Обычный 3 2 2 5 4 6 7 4" xfId="34306"/>
    <cellStyle name="Обычный 3 2 2 5 4 6 7 5" xfId="34307"/>
    <cellStyle name="Обычный 3 2 2 5 4 6 7 6" xfId="34308"/>
    <cellStyle name="Обычный 3 2 2 5 4 6 7 7" xfId="34309"/>
    <cellStyle name="Обычный 3 2 2 5 4 6 7 8" xfId="34310"/>
    <cellStyle name="Обычный 3 2 2 5 4 6 8" xfId="34311"/>
    <cellStyle name="Обычный 3 2 2 5 4 6 8 2" xfId="34312"/>
    <cellStyle name="Обычный 3 2 2 5 4 6 8 3" xfId="34313"/>
    <cellStyle name="Обычный 3 2 2 5 4 6 8 4" xfId="34314"/>
    <cellStyle name="Обычный 3 2 2 5 4 6 8 5" xfId="34315"/>
    <cellStyle name="Обычный 3 2 2 5 4 6 8 6" xfId="34316"/>
    <cellStyle name="Обычный 3 2 2 5 4 6 8 7" xfId="34317"/>
    <cellStyle name="Обычный 3 2 2 5 4 6 8 8" xfId="34318"/>
    <cellStyle name="Обычный 3 2 2 5 4 6 9" xfId="34319"/>
    <cellStyle name="Обычный 3 2 2 5 4 7" xfId="34320"/>
    <cellStyle name="Обычный 3 2 2 5 4 7 2" xfId="34321"/>
    <cellStyle name="Обычный 3 2 2 5 4 7 3" xfId="34322"/>
    <cellStyle name="Обычный 3 2 2 5 4 7 4" xfId="34323"/>
    <cellStyle name="Обычный 3 2 2 5 4 7 5" xfId="34324"/>
    <cellStyle name="Обычный 3 2 2 5 4 7 6" xfId="34325"/>
    <cellStyle name="Обычный 3 2 2 5 4 7 7" xfId="34326"/>
    <cellStyle name="Обычный 3 2 2 5 4 7 8" xfId="34327"/>
    <cellStyle name="Обычный 3 2 2 5 4 8" xfId="34328"/>
    <cellStyle name="Обычный 3 2 2 5 4 8 2" xfId="34329"/>
    <cellStyle name="Обычный 3 2 2 5 4 8 3" xfId="34330"/>
    <cellStyle name="Обычный 3 2 2 5 4 8 4" xfId="34331"/>
    <cellStyle name="Обычный 3 2 2 5 4 8 5" xfId="34332"/>
    <cellStyle name="Обычный 3 2 2 5 4 8 6" xfId="34333"/>
    <cellStyle name="Обычный 3 2 2 5 4 8 7" xfId="34334"/>
    <cellStyle name="Обычный 3 2 2 5 4 8 8" xfId="34335"/>
    <cellStyle name="Обычный 3 2 2 5 4 9" xfId="34336"/>
    <cellStyle name="Обычный 3 2 2 5 4 9 2" xfId="34337"/>
    <cellStyle name="Обычный 3 2 2 5 4 9 3" xfId="34338"/>
    <cellStyle name="Обычный 3 2 2 5 4 9 4" xfId="34339"/>
    <cellStyle name="Обычный 3 2 2 5 4 9 5" xfId="34340"/>
    <cellStyle name="Обычный 3 2 2 5 4 9 6" xfId="34341"/>
    <cellStyle name="Обычный 3 2 2 5 4 9 7" xfId="34342"/>
    <cellStyle name="Обычный 3 2 2 5 4 9 8" xfId="34343"/>
    <cellStyle name="Обычный 3 2 2 5 5" xfId="34344"/>
    <cellStyle name="Обычный 3 2 2 5 5 10" xfId="34345"/>
    <cellStyle name="Обычный 3 2 2 5 5 10 2" xfId="34346"/>
    <cellStyle name="Обычный 3 2 2 5 5 10 3" xfId="34347"/>
    <cellStyle name="Обычный 3 2 2 5 5 10 4" xfId="34348"/>
    <cellStyle name="Обычный 3 2 2 5 5 10 5" xfId="34349"/>
    <cellStyle name="Обычный 3 2 2 5 5 10 6" xfId="34350"/>
    <cellStyle name="Обычный 3 2 2 5 5 10 7" xfId="34351"/>
    <cellStyle name="Обычный 3 2 2 5 5 10 8" xfId="34352"/>
    <cellStyle name="Обычный 3 2 2 5 5 11" xfId="34353"/>
    <cellStyle name="Обычный 3 2 2 5 5 11 2" xfId="34354"/>
    <cellStyle name="Обычный 3 2 2 5 5 11 3" xfId="34355"/>
    <cellStyle name="Обычный 3 2 2 5 5 11 4" xfId="34356"/>
    <cellStyle name="Обычный 3 2 2 5 5 11 5" xfId="34357"/>
    <cellStyle name="Обычный 3 2 2 5 5 11 6" xfId="34358"/>
    <cellStyle name="Обычный 3 2 2 5 5 11 7" xfId="34359"/>
    <cellStyle name="Обычный 3 2 2 5 5 11 8" xfId="34360"/>
    <cellStyle name="Обычный 3 2 2 5 5 12" xfId="34361"/>
    <cellStyle name="Обычный 3 2 2 5 5 13" xfId="34362"/>
    <cellStyle name="Обычный 3 2 2 5 5 14" xfId="34363"/>
    <cellStyle name="Обычный 3 2 2 5 5 15" xfId="34364"/>
    <cellStyle name="Обычный 3 2 2 5 5 16" xfId="34365"/>
    <cellStyle name="Обычный 3 2 2 5 5 17" xfId="34366"/>
    <cellStyle name="Обычный 3 2 2 5 5 18" xfId="34367"/>
    <cellStyle name="Обычный 3 2 2 5 5 19" xfId="34368"/>
    <cellStyle name="Обычный 3 2 2 5 5 2" xfId="34369"/>
    <cellStyle name="Обычный 3 2 2 5 5 2 10" xfId="34370"/>
    <cellStyle name="Обычный 3 2 2 5 5 2 10 2" xfId="34371"/>
    <cellStyle name="Обычный 3 2 2 5 5 2 10 3" xfId="34372"/>
    <cellStyle name="Обычный 3 2 2 5 5 2 10 4" xfId="34373"/>
    <cellStyle name="Обычный 3 2 2 5 5 2 10 5" xfId="34374"/>
    <cellStyle name="Обычный 3 2 2 5 5 2 10 6" xfId="34375"/>
    <cellStyle name="Обычный 3 2 2 5 5 2 10 7" xfId="34376"/>
    <cellStyle name="Обычный 3 2 2 5 5 2 10 8" xfId="34377"/>
    <cellStyle name="Обычный 3 2 2 5 5 2 11" xfId="34378"/>
    <cellStyle name="Обычный 3 2 2 5 5 2 12" xfId="34379"/>
    <cellStyle name="Обычный 3 2 2 5 5 2 13" xfId="34380"/>
    <cellStyle name="Обычный 3 2 2 5 5 2 14" xfId="34381"/>
    <cellStyle name="Обычный 3 2 2 5 5 2 15" xfId="34382"/>
    <cellStyle name="Обычный 3 2 2 5 5 2 16" xfId="34383"/>
    <cellStyle name="Обычный 3 2 2 5 5 2 17" xfId="34384"/>
    <cellStyle name="Обычный 3 2 2 5 5 2 18" xfId="34385"/>
    <cellStyle name="Обычный 3 2 2 5 5 2 19" xfId="34386"/>
    <cellStyle name="Обычный 3 2 2 5 5 2 2" xfId="34387"/>
    <cellStyle name="Обычный 3 2 2 5 5 2 2 10" xfId="34388"/>
    <cellStyle name="Обычный 3 2 2 5 5 2 2 11" xfId="34389"/>
    <cellStyle name="Обычный 3 2 2 5 5 2 2 12" xfId="34390"/>
    <cellStyle name="Обычный 3 2 2 5 5 2 2 13" xfId="34391"/>
    <cellStyle name="Обычный 3 2 2 5 5 2 2 14" xfId="34392"/>
    <cellStyle name="Обычный 3 2 2 5 5 2 2 15" xfId="34393"/>
    <cellStyle name="Обычный 3 2 2 5 5 2 2 16" xfId="34394"/>
    <cellStyle name="Обычный 3 2 2 5 5 2 2 17" xfId="34395"/>
    <cellStyle name="Обычный 3 2 2 5 5 2 2 18" xfId="34396"/>
    <cellStyle name="Обычный 3 2 2 5 5 2 2 2" xfId="34397"/>
    <cellStyle name="Обычный 3 2 2 5 5 2 2 2 2" xfId="34398"/>
    <cellStyle name="Обычный 3 2 2 5 5 2 2 2 3" xfId="34399"/>
    <cellStyle name="Обычный 3 2 2 5 5 2 2 2 4" xfId="34400"/>
    <cellStyle name="Обычный 3 2 2 5 5 2 2 2 5" xfId="34401"/>
    <cellStyle name="Обычный 3 2 2 5 5 2 2 2 6" xfId="34402"/>
    <cellStyle name="Обычный 3 2 2 5 5 2 2 2 7" xfId="34403"/>
    <cellStyle name="Обычный 3 2 2 5 5 2 2 2 8" xfId="34404"/>
    <cellStyle name="Обычный 3 2 2 5 5 2 2 3" xfId="34405"/>
    <cellStyle name="Обычный 3 2 2 5 5 2 2 3 2" xfId="34406"/>
    <cellStyle name="Обычный 3 2 2 5 5 2 2 3 3" xfId="34407"/>
    <cellStyle name="Обычный 3 2 2 5 5 2 2 3 4" xfId="34408"/>
    <cellStyle name="Обычный 3 2 2 5 5 2 2 3 5" xfId="34409"/>
    <cellStyle name="Обычный 3 2 2 5 5 2 2 3 6" xfId="34410"/>
    <cellStyle name="Обычный 3 2 2 5 5 2 2 3 7" xfId="34411"/>
    <cellStyle name="Обычный 3 2 2 5 5 2 2 3 8" xfId="34412"/>
    <cellStyle name="Обычный 3 2 2 5 5 2 2 4" xfId="34413"/>
    <cellStyle name="Обычный 3 2 2 5 5 2 2 4 2" xfId="34414"/>
    <cellStyle name="Обычный 3 2 2 5 5 2 2 4 3" xfId="34415"/>
    <cellStyle name="Обычный 3 2 2 5 5 2 2 4 4" xfId="34416"/>
    <cellStyle name="Обычный 3 2 2 5 5 2 2 4 5" xfId="34417"/>
    <cellStyle name="Обычный 3 2 2 5 5 2 2 4 6" xfId="34418"/>
    <cellStyle name="Обычный 3 2 2 5 5 2 2 4 7" xfId="34419"/>
    <cellStyle name="Обычный 3 2 2 5 5 2 2 4 8" xfId="34420"/>
    <cellStyle name="Обычный 3 2 2 5 5 2 2 5" xfId="34421"/>
    <cellStyle name="Обычный 3 2 2 5 5 2 2 5 2" xfId="34422"/>
    <cellStyle name="Обычный 3 2 2 5 5 2 2 5 3" xfId="34423"/>
    <cellStyle name="Обычный 3 2 2 5 5 2 2 5 4" xfId="34424"/>
    <cellStyle name="Обычный 3 2 2 5 5 2 2 5 5" xfId="34425"/>
    <cellStyle name="Обычный 3 2 2 5 5 2 2 5 6" xfId="34426"/>
    <cellStyle name="Обычный 3 2 2 5 5 2 2 5 7" xfId="34427"/>
    <cellStyle name="Обычный 3 2 2 5 5 2 2 5 8" xfId="34428"/>
    <cellStyle name="Обычный 3 2 2 5 5 2 2 6" xfId="34429"/>
    <cellStyle name="Обычный 3 2 2 5 5 2 2 6 2" xfId="34430"/>
    <cellStyle name="Обычный 3 2 2 5 5 2 2 6 3" xfId="34431"/>
    <cellStyle name="Обычный 3 2 2 5 5 2 2 6 4" xfId="34432"/>
    <cellStyle name="Обычный 3 2 2 5 5 2 2 6 5" xfId="34433"/>
    <cellStyle name="Обычный 3 2 2 5 5 2 2 6 6" xfId="34434"/>
    <cellStyle name="Обычный 3 2 2 5 5 2 2 6 7" xfId="34435"/>
    <cellStyle name="Обычный 3 2 2 5 5 2 2 6 8" xfId="34436"/>
    <cellStyle name="Обычный 3 2 2 5 5 2 2 7" xfId="34437"/>
    <cellStyle name="Обычный 3 2 2 5 5 2 2 7 2" xfId="34438"/>
    <cellStyle name="Обычный 3 2 2 5 5 2 2 7 3" xfId="34439"/>
    <cellStyle name="Обычный 3 2 2 5 5 2 2 7 4" xfId="34440"/>
    <cellStyle name="Обычный 3 2 2 5 5 2 2 7 5" xfId="34441"/>
    <cellStyle name="Обычный 3 2 2 5 5 2 2 7 6" xfId="34442"/>
    <cellStyle name="Обычный 3 2 2 5 5 2 2 7 7" xfId="34443"/>
    <cellStyle name="Обычный 3 2 2 5 5 2 2 7 8" xfId="34444"/>
    <cellStyle name="Обычный 3 2 2 5 5 2 2 8" xfId="34445"/>
    <cellStyle name="Обычный 3 2 2 5 5 2 2 8 2" xfId="34446"/>
    <cellStyle name="Обычный 3 2 2 5 5 2 2 8 3" xfId="34447"/>
    <cellStyle name="Обычный 3 2 2 5 5 2 2 8 4" xfId="34448"/>
    <cellStyle name="Обычный 3 2 2 5 5 2 2 8 5" xfId="34449"/>
    <cellStyle name="Обычный 3 2 2 5 5 2 2 8 6" xfId="34450"/>
    <cellStyle name="Обычный 3 2 2 5 5 2 2 8 7" xfId="34451"/>
    <cellStyle name="Обычный 3 2 2 5 5 2 2 8 8" xfId="34452"/>
    <cellStyle name="Обычный 3 2 2 5 5 2 2 9" xfId="34453"/>
    <cellStyle name="Обычный 3 2 2 5 5 2 20" xfId="34454"/>
    <cellStyle name="Обычный 3 2 2 5 5 2 21" xfId="34455"/>
    <cellStyle name="Обычный 3 2 2 5 5 2 22" xfId="34456"/>
    <cellStyle name="Обычный 3 2 2 5 5 2 3" xfId="34457"/>
    <cellStyle name="Обычный 3 2 2 5 5 2 3 10" xfId="34458"/>
    <cellStyle name="Обычный 3 2 2 5 5 2 3 11" xfId="34459"/>
    <cellStyle name="Обычный 3 2 2 5 5 2 3 12" xfId="34460"/>
    <cellStyle name="Обычный 3 2 2 5 5 2 3 13" xfId="34461"/>
    <cellStyle name="Обычный 3 2 2 5 5 2 3 14" xfId="34462"/>
    <cellStyle name="Обычный 3 2 2 5 5 2 3 15" xfId="34463"/>
    <cellStyle name="Обычный 3 2 2 5 5 2 3 16" xfId="34464"/>
    <cellStyle name="Обычный 3 2 2 5 5 2 3 17" xfId="34465"/>
    <cellStyle name="Обычный 3 2 2 5 5 2 3 18" xfId="34466"/>
    <cellStyle name="Обычный 3 2 2 5 5 2 3 2" xfId="34467"/>
    <cellStyle name="Обычный 3 2 2 5 5 2 3 2 2" xfId="34468"/>
    <cellStyle name="Обычный 3 2 2 5 5 2 3 2 3" xfId="34469"/>
    <cellStyle name="Обычный 3 2 2 5 5 2 3 2 4" xfId="34470"/>
    <cellStyle name="Обычный 3 2 2 5 5 2 3 2 5" xfId="34471"/>
    <cellStyle name="Обычный 3 2 2 5 5 2 3 2 6" xfId="34472"/>
    <cellStyle name="Обычный 3 2 2 5 5 2 3 2 7" xfId="34473"/>
    <cellStyle name="Обычный 3 2 2 5 5 2 3 2 8" xfId="34474"/>
    <cellStyle name="Обычный 3 2 2 5 5 2 3 3" xfId="34475"/>
    <cellStyle name="Обычный 3 2 2 5 5 2 3 3 2" xfId="34476"/>
    <cellStyle name="Обычный 3 2 2 5 5 2 3 3 3" xfId="34477"/>
    <cellStyle name="Обычный 3 2 2 5 5 2 3 3 4" xfId="34478"/>
    <cellStyle name="Обычный 3 2 2 5 5 2 3 3 5" xfId="34479"/>
    <cellStyle name="Обычный 3 2 2 5 5 2 3 3 6" xfId="34480"/>
    <cellStyle name="Обычный 3 2 2 5 5 2 3 3 7" xfId="34481"/>
    <cellStyle name="Обычный 3 2 2 5 5 2 3 3 8" xfId="34482"/>
    <cellStyle name="Обычный 3 2 2 5 5 2 3 4" xfId="34483"/>
    <cellStyle name="Обычный 3 2 2 5 5 2 3 4 2" xfId="34484"/>
    <cellStyle name="Обычный 3 2 2 5 5 2 3 4 3" xfId="34485"/>
    <cellStyle name="Обычный 3 2 2 5 5 2 3 4 4" xfId="34486"/>
    <cellStyle name="Обычный 3 2 2 5 5 2 3 4 5" xfId="34487"/>
    <cellStyle name="Обычный 3 2 2 5 5 2 3 4 6" xfId="34488"/>
    <cellStyle name="Обычный 3 2 2 5 5 2 3 4 7" xfId="34489"/>
    <cellStyle name="Обычный 3 2 2 5 5 2 3 4 8" xfId="34490"/>
    <cellStyle name="Обычный 3 2 2 5 5 2 3 5" xfId="34491"/>
    <cellStyle name="Обычный 3 2 2 5 5 2 3 5 2" xfId="34492"/>
    <cellStyle name="Обычный 3 2 2 5 5 2 3 5 3" xfId="34493"/>
    <cellStyle name="Обычный 3 2 2 5 5 2 3 5 4" xfId="34494"/>
    <cellStyle name="Обычный 3 2 2 5 5 2 3 5 5" xfId="34495"/>
    <cellStyle name="Обычный 3 2 2 5 5 2 3 5 6" xfId="34496"/>
    <cellStyle name="Обычный 3 2 2 5 5 2 3 5 7" xfId="34497"/>
    <cellStyle name="Обычный 3 2 2 5 5 2 3 5 8" xfId="34498"/>
    <cellStyle name="Обычный 3 2 2 5 5 2 3 6" xfId="34499"/>
    <cellStyle name="Обычный 3 2 2 5 5 2 3 6 2" xfId="34500"/>
    <cellStyle name="Обычный 3 2 2 5 5 2 3 6 3" xfId="34501"/>
    <cellStyle name="Обычный 3 2 2 5 5 2 3 6 4" xfId="34502"/>
    <cellStyle name="Обычный 3 2 2 5 5 2 3 6 5" xfId="34503"/>
    <cellStyle name="Обычный 3 2 2 5 5 2 3 6 6" xfId="34504"/>
    <cellStyle name="Обычный 3 2 2 5 5 2 3 6 7" xfId="34505"/>
    <cellStyle name="Обычный 3 2 2 5 5 2 3 6 8" xfId="34506"/>
    <cellStyle name="Обычный 3 2 2 5 5 2 3 7" xfId="34507"/>
    <cellStyle name="Обычный 3 2 2 5 5 2 3 7 2" xfId="34508"/>
    <cellStyle name="Обычный 3 2 2 5 5 2 3 7 3" xfId="34509"/>
    <cellStyle name="Обычный 3 2 2 5 5 2 3 7 4" xfId="34510"/>
    <cellStyle name="Обычный 3 2 2 5 5 2 3 7 5" xfId="34511"/>
    <cellStyle name="Обычный 3 2 2 5 5 2 3 7 6" xfId="34512"/>
    <cellStyle name="Обычный 3 2 2 5 5 2 3 7 7" xfId="34513"/>
    <cellStyle name="Обычный 3 2 2 5 5 2 3 7 8" xfId="34514"/>
    <cellStyle name="Обычный 3 2 2 5 5 2 3 8" xfId="34515"/>
    <cellStyle name="Обычный 3 2 2 5 5 2 3 8 2" xfId="34516"/>
    <cellStyle name="Обычный 3 2 2 5 5 2 3 8 3" xfId="34517"/>
    <cellStyle name="Обычный 3 2 2 5 5 2 3 8 4" xfId="34518"/>
    <cellStyle name="Обычный 3 2 2 5 5 2 3 8 5" xfId="34519"/>
    <cellStyle name="Обычный 3 2 2 5 5 2 3 8 6" xfId="34520"/>
    <cellStyle name="Обычный 3 2 2 5 5 2 3 8 7" xfId="34521"/>
    <cellStyle name="Обычный 3 2 2 5 5 2 3 8 8" xfId="34522"/>
    <cellStyle name="Обычный 3 2 2 5 5 2 3 9" xfId="34523"/>
    <cellStyle name="Обычный 3 2 2 5 5 2 4" xfId="34524"/>
    <cellStyle name="Обычный 3 2 2 5 5 2 4 2" xfId="34525"/>
    <cellStyle name="Обычный 3 2 2 5 5 2 4 3" xfId="34526"/>
    <cellStyle name="Обычный 3 2 2 5 5 2 4 4" xfId="34527"/>
    <cellStyle name="Обычный 3 2 2 5 5 2 4 5" xfId="34528"/>
    <cellStyle name="Обычный 3 2 2 5 5 2 4 6" xfId="34529"/>
    <cellStyle name="Обычный 3 2 2 5 5 2 4 7" xfId="34530"/>
    <cellStyle name="Обычный 3 2 2 5 5 2 4 8" xfId="34531"/>
    <cellStyle name="Обычный 3 2 2 5 5 2 5" xfId="34532"/>
    <cellStyle name="Обычный 3 2 2 5 5 2 5 2" xfId="34533"/>
    <cellStyle name="Обычный 3 2 2 5 5 2 5 3" xfId="34534"/>
    <cellStyle name="Обычный 3 2 2 5 5 2 5 4" xfId="34535"/>
    <cellStyle name="Обычный 3 2 2 5 5 2 5 5" xfId="34536"/>
    <cellStyle name="Обычный 3 2 2 5 5 2 5 6" xfId="34537"/>
    <cellStyle name="Обычный 3 2 2 5 5 2 5 7" xfId="34538"/>
    <cellStyle name="Обычный 3 2 2 5 5 2 5 8" xfId="34539"/>
    <cellStyle name="Обычный 3 2 2 5 5 2 6" xfId="34540"/>
    <cellStyle name="Обычный 3 2 2 5 5 2 6 2" xfId="34541"/>
    <cellStyle name="Обычный 3 2 2 5 5 2 6 3" xfId="34542"/>
    <cellStyle name="Обычный 3 2 2 5 5 2 6 4" xfId="34543"/>
    <cellStyle name="Обычный 3 2 2 5 5 2 6 5" xfId="34544"/>
    <cellStyle name="Обычный 3 2 2 5 5 2 6 6" xfId="34545"/>
    <cellStyle name="Обычный 3 2 2 5 5 2 6 7" xfId="34546"/>
    <cellStyle name="Обычный 3 2 2 5 5 2 6 8" xfId="34547"/>
    <cellStyle name="Обычный 3 2 2 5 5 2 7" xfId="34548"/>
    <cellStyle name="Обычный 3 2 2 5 5 2 7 2" xfId="34549"/>
    <cellStyle name="Обычный 3 2 2 5 5 2 7 3" xfId="34550"/>
    <cellStyle name="Обычный 3 2 2 5 5 2 7 4" xfId="34551"/>
    <cellStyle name="Обычный 3 2 2 5 5 2 7 5" xfId="34552"/>
    <cellStyle name="Обычный 3 2 2 5 5 2 7 6" xfId="34553"/>
    <cellStyle name="Обычный 3 2 2 5 5 2 7 7" xfId="34554"/>
    <cellStyle name="Обычный 3 2 2 5 5 2 7 8" xfId="34555"/>
    <cellStyle name="Обычный 3 2 2 5 5 2 8" xfId="34556"/>
    <cellStyle name="Обычный 3 2 2 5 5 2 8 2" xfId="34557"/>
    <cellStyle name="Обычный 3 2 2 5 5 2 8 3" xfId="34558"/>
    <cellStyle name="Обычный 3 2 2 5 5 2 8 4" xfId="34559"/>
    <cellStyle name="Обычный 3 2 2 5 5 2 8 5" xfId="34560"/>
    <cellStyle name="Обычный 3 2 2 5 5 2 8 6" xfId="34561"/>
    <cellStyle name="Обычный 3 2 2 5 5 2 8 7" xfId="34562"/>
    <cellStyle name="Обычный 3 2 2 5 5 2 8 8" xfId="34563"/>
    <cellStyle name="Обычный 3 2 2 5 5 2 9" xfId="34564"/>
    <cellStyle name="Обычный 3 2 2 5 5 2 9 2" xfId="34565"/>
    <cellStyle name="Обычный 3 2 2 5 5 2 9 3" xfId="34566"/>
    <cellStyle name="Обычный 3 2 2 5 5 2 9 4" xfId="34567"/>
    <cellStyle name="Обычный 3 2 2 5 5 2 9 5" xfId="34568"/>
    <cellStyle name="Обычный 3 2 2 5 5 2 9 6" xfId="34569"/>
    <cellStyle name="Обычный 3 2 2 5 5 2 9 7" xfId="34570"/>
    <cellStyle name="Обычный 3 2 2 5 5 2 9 8" xfId="34571"/>
    <cellStyle name="Обычный 3 2 2 5 5 20" xfId="34572"/>
    <cellStyle name="Обычный 3 2 2 5 5 21" xfId="34573"/>
    <cellStyle name="Обычный 3 2 2 5 5 22" xfId="34574"/>
    <cellStyle name="Обычный 3 2 2 5 5 23" xfId="34575"/>
    <cellStyle name="Обычный 3 2 2 5 5 3" xfId="34576"/>
    <cellStyle name="Обычный 3 2 2 5 5 3 10" xfId="34577"/>
    <cellStyle name="Обычный 3 2 2 5 5 3 11" xfId="34578"/>
    <cellStyle name="Обычный 3 2 2 5 5 3 12" xfId="34579"/>
    <cellStyle name="Обычный 3 2 2 5 5 3 13" xfId="34580"/>
    <cellStyle name="Обычный 3 2 2 5 5 3 14" xfId="34581"/>
    <cellStyle name="Обычный 3 2 2 5 5 3 15" xfId="34582"/>
    <cellStyle name="Обычный 3 2 2 5 5 3 16" xfId="34583"/>
    <cellStyle name="Обычный 3 2 2 5 5 3 17" xfId="34584"/>
    <cellStyle name="Обычный 3 2 2 5 5 3 18" xfId="34585"/>
    <cellStyle name="Обычный 3 2 2 5 5 3 2" xfId="34586"/>
    <cellStyle name="Обычный 3 2 2 5 5 3 2 2" xfId="34587"/>
    <cellStyle name="Обычный 3 2 2 5 5 3 2 3" xfId="34588"/>
    <cellStyle name="Обычный 3 2 2 5 5 3 2 4" xfId="34589"/>
    <cellStyle name="Обычный 3 2 2 5 5 3 2 5" xfId="34590"/>
    <cellStyle name="Обычный 3 2 2 5 5 3 2 6" xfId="34591"/>
    <cellStyle name="Обычный 3 2 2 5 5 3 2 7" xfId="34592"/>
    <cellStyle name="Обычный 3 2 2 5 5 3 2 8" xfId="34593"/>
    <cellStyle name="Обычный 3 2 2 5 5 3 3" xfId="34594"/>
    <cellStyle name="Обычный 3 2 2 5 5 3 3 2" xfId="34595"/>
    <cellStyle name="Обычный 3 2 2 5 5 3 3 3" xfId="34596"/>
    <cellStyle name="Обычный 3 2 2 5 5 3 3 4" xfId="34597"/>
    <cellStyle name="Обычный 3 2 2 5 5 3 3 5" xfId="34598"/>
    <cellStyle name="Обычный 3 2 2 5 5 3 3 6" xfId="34599"/>
    <cellStyle name="Обычный 3 2 2 5 5 3 3 7" xfId="34600"/>
    <cellStyle name="Обычный 3 2 2 5 5 3 3 8" xfId="34601"/>
    <cellStyle name="Обычный 3 2 2 5 5 3 4" xfId="34602"/>
    <cellStyle name="Обычный 3 2 2 5 5 3 4 2" xfId="34603"/>
    <cellStyle name="Обычный 3 2 2 5 5 3 4 3" xfId="34604"/>
    <cellStyle name="Обычный 3 2 2 5 5 3 4 4" xfId="34605"/>
    <cellStyle name="Обычный 3 2 2 5 5 3 4 5" xfId="34606"/>
    <cellStyle name="Обычный 3 2 2 5 5 3 4 6" xfId="34607"/>
    <cellStyle name="Обычный 3 2 2 5 5 3 4 7" xfId="34608"/>
    <cellStyle name="Обычный 3 2 2 5 5 3 4 8" xfId="34609"/>
    <cellStyle name="Обычный 3 2 2 5 5 3 5" xfId="34610"/>
    <cellStyle name="Обычный 3 2 2 5 5 3 5 2" xfId="34611"/>
    <cellStyle name="Обычный 3 2 2 5 5 3 5 3" xfId="34612"/>
    <cellStyle name="Обычный 3 2 2 5 5 3 5 4" xfId="34613"/>
    <cellStyle name="Обычный 3 2 2 5 5 3 5 5" xfId="34614"/>
    <cellStyle name="Обычный 3 2 2 5 5 3 5 6" xfId="34615"/>
    <cellStyle name="Обычный 3 2 2 5 5 3 5 7" xfId="34616"/>
    <cellStyle name="Обычный 3 2 2 5 5 3 5 8" xfId="34617"/>
    <cellStyle name="Обычный 3 2 2 5 5 3 6" xfId="34618"/>
    <cellStyle name="Обычный 3 2 2 5 5 3 6 2" xfId="34619"/>
    <cellStyle name="Обычный 3 2 2 5 5 3 6 3" xfId="34620"/>
    <cellStyle name="Обычный 3 2 2 5 5 3 6 4" xfId="34621"/>
    <cellStyle name="Обычный 3 2 2 5 5 3 6 5" xfId="34622"/>
    <cellStyle name="Обычный 3 2 2 5 5 3 6 6" xfId="34623"/>
    <cellStyle name="Обычный 3 2 2 5 5 3 6 7" xfId="34624"/>
    <cellStyle name="Обычный 3 2 2 5 5 3 6 8" xfId="34625"/>
    <cellStyle name="Обычный 3 2 2 5 5 3 7" xfId="34626"/>
    <cellStyle name="Обычный 3 2 2 5 5 3 7 2" xfId="34627"/>
    <cellStyle name="Обычный 3 2 2 5 5 3 7 3" xfId="34628"/>
    <cellStyle name="Обычный 3 2 2 5 5 3 7 4" xfId="34629"/>
    <cellStyle name="Обычный 3 2 2 5 5 3 7 5" xfId="34630"/>
    <cellStyle name="Обычный 3 2 2 5 5 3 7 6" xfId="34631"/>
    <cellStyle name="Обычный 3 2 2 5 5 3 7 7" xfId="34632"/>
    <cellStyle name="Обычный 3 2 2 5 5 3 7 8" xfId="34633"/>
    <cellStyle name="Обычный 3 2 2 5 5 3 8" xfId="34634"/>
    <cellStyle name="Обычный 3 2 2 5 5 3 8 2" xfId="34635"/>
    <cellStyle name="Обычный 3 2 2 5 5 3 8 3" xfId="34636"/>
    <cellStyle name="Обычный 3 2 2 5 5 3 8 4" xfId="34637"/>
    <cellStyle name="Обычный 3 2 2 5 5 3 8 5" xfId="34638"/>
    <cellStyle name="Обычный 3 2 2 5 5 3 8 6" xfId="34639"/>
    <cellStyle name="Обычный 3 2 2 5 5 3 8 7" xfId="34640"/>
    <cellStyle name="Обычный 3 2 2 5 5 3 8 8" xfId="34641"/>
    <cellStyle name="Обычный 3 2 2 5 5 3 9" xfId="34642"/>
    <cellStyle name="Обычный 3 2 2 5 5 4" xfId="34643"/>
    <cellStyle name="Обычный 3 2 2 5 5 4 10" xfId="34644"/>
    <cellStyle name="Обычный 3 2 2 5 5 4 11" xfId="34645"/>
    <cellStyle name="Обычный 3 2 2 5 5 4 12" xfId="34646"/>
    <cellStyle name="Обычный 3 2 2 5 5 4 13" xfId="34647"/>
    <cellStyle name="Обычный 3 2 2 5 5 4 14" xfId="34648"/>
    <cellStyle name="Обычный 3 2 2 5 5 4 15" xfId="34649"/>
    <cellStyle name="Обычный 3 2 2 5 5 4 16" xfId="34650"/>
    <cellStyle name="Обычный 3 2 2 5 5 4 17" xfId="34651"/>
    <cellStyle name="Обычный 3 2 2 5 5 4 18" xfId="34652"/>
    <cellStyle name="Обычный 3 2 2 5 5 4 2" xfId="34653"/>
    <cellStyle name="Обычный 3 2 2 5 5 4 2 2" xfId="34654"/>
    <cellStyle name="Обычный 3 2 2 5 5 4 2 3" xfId="34655"/>
    <cellStyle name="Обычный 3 2 2 5 5 4 2 4" xfId="34656"/>
    <cellStyle name="Обычный 3 2 2 5 5 4 2 5" xfId="34657"/>
    <cellStyle name="Обычный 3 2 2 5 5 4 2 6" xfId="34658"/>
    <cellStyle name="Обычный 3 2 2 5 5 4 2 7" xfId="34659"/>
    <cellStyle name="Обычный 3 2 2 5 5 4 2 8" xfId="34660"/>
    <cellStyle name="Обычный 3 2 2 5 5 4 3" xfId="34661"/>
    <cellStyle name="Обычный 3 2 2 5 5 4 3 2" xfId="34662"/>
    <cellStyle name="Обычный 3 2 2 5 5 4 3 3" xfId="34663"/>
    <cellStyle name="Обычный 3 2 2 5 5 4 3 4" xfId="34664"/>
    <cellStyle name="Обычный 3 2 2 5 5 4 3 5" xfId="34665"/>
    <cellStyle name="Обычный 3 2 2 5 5 4 3 6" xfId="34666"/>
    <cellStyle name="Обычный 3 2 2 5 5 4 3 7" xfId="34667"/>
    <cellStyle name="Обычный 3 2 2 5 5 4 3 8" xfId="34668"/>
    <cellStyle name="Обычный 3 2 2 5 5 4 4" xfId="34669"/>
    <cellStyle name="Обычный 3 2 2 5 5 4 4 2" xfId="34670"/>
    <cellStyle name="Обычный 3 2 2 5 5 4 4 3" xfId="34671"/>
    <cellStyle name="Обычный 3 2 2 5 5 4 4 4" xfId="34672"/>
    <cellStyle name="Обычный 3 2 2 5 5 4 4 5" xfId="34673"/>
    <cellStyle name="Обычный 3 2 2 5 5 4 4 6" xfId="34674"/>
    <cellStyle name="Обычный 3 2 2 5 5 4 4 7" xfId="34675"/>
    <cellStyle name="Обычный 3 2 2 5 5 4 4 8" xfId="34676"/>
    <cellStyle name="Обычный 3 2 2 5 5 4 5" xfId="34677"/>
    <cellStyle name="Обычный 3 2 2 5 5 4 5 2" xfId="34678"/>
    <cellStyle name="Обычный 3 2 2 5 5 4 5 3" xfId="34679"/>
    <cellStyle name="Обычный 3 2 2 5 5 4 5 4" xfId="34680"/>
    <cellStyle name="Обычный 3 2 2 5 5 4 5 5" xfId="34681"/>
    <cellStyle name="Обычный 3 2 2 5 5 4 5 6" xfId="34682"/>
    <cellStyle name="Обычный 3 2 2 5 5 4 5 7" xfId="34683"/>
    <cellStyle name="Обычный 3 2 2 5 5 4 5 8" xfId="34684"/>
    <cellStyle name="Обычный 3 2 2 5 5 4 6" xfId="34685"/>
    <cellStyle name="Обычный 3 2 2 5 5 4 6 2" xfId="34686"/>
    <cellStyle name="Обычный 3 2 2 5 5 4 6 3" xfId="34687"/>
    <cellStyle name="Обычный 3 2 2 5 5 4 6 4" xfId="34688"/>
    <cellStyle name="Обычный 3 2 2 5 5 4 6 5" xfId="34689"/>
    <cellStyle name="Обычный 3 2 2 5 5 4 6 6" xfId="34690"/>
    <cellStyle name="Обычный 3 2 2 5 5 4 6 7" xfId="34691"/>
    <cellStyle name="Обычный 3 2 2 5 5 4 6 8" xfId="34692"/>
    <cellStyle name="Обычный 3 2 2 5 5 4 7" xfId="34693"/>
    <cellStyle name="Обычный 3 2 2 5 5 4 7 2" xfId="34694"/>
    <cellStyle name="Обычный 3 2 2 5 5 4 7 3" xfId="34695"/>
    <cellStyle name="Обычный 3 2 2 5 5 4 7 4" xfId="34696"/>
    <cellStyle name="Обычный 3 2 2 5 5 4 7 5" xfId="34697"/>
    <cellStyle name="Обычный 3 2 2 5 5 4 7 6" xfId="34698"/>
    <cellStyle name="Обычный 3 2 2 5 5 4 7 7" xfId="34699"/>
    <cellStyle name="Обычный 3 2 2 5 5 4 7 8" xfId="34700"/>
    <cellStyle name="Обычный 3 2 2 5 5 4 8" xfId="34701"/>
    <cellStyle name="Обычный 3 2 2 5 5 4 8 2" xfId="34702"/>
    <cellStyle name="Обычный 3 2 2 5 5 4 8 3" xfId="34703"/>
    <cellStyle name="Обычный 3 2 2 5 5 4 8 4" xfId="34704"/>
    <cellStyle name="Обычный 3 2 2 5 5 4 8 5" xfId="34705"/>
    <cellStyle name="Обычный 3 2 2 5 5 4 8 6" xfId="34706"/>
    <cellStyle name="Обычный 3 2 2 5 5 4 8 7" xfId="34707"/>
    <cellStyle name="Обычный 3 2 2 5 5 4 8 8" xfId="34708"/>
    <cellStyle name="Обычный 3 2 2 5 5 4 9" xfId="34709"/>
    <cellStyle name="Обычный 3 2 2 5 5 5" xfId="34710"/>
    <cellStyle name="Обычный 3 2 2 5 5 5 2" xfId="34711"/>
    <cellStyle name="Обычный 3 2 2 5 5 5 3" xfId="34712"/>
    <cellStyle name="Обычный 3 2 2 5 5 5 4" xfId="34713"/>
    <cellStyle name="Обычный 3 2 2 5 5 5 5" xfId="34714"/>
    <cellStyle name="Обычный 3 2 2 5 5 5 6" xfId="34715"/>
    <cellStyle name="Обычный 3 2 2 5 5 5 7" xfId="34716"/>
    <cellStyle name="Обычный 3 2 2 5 5 5 8" xfId="34717"/>
    <cellStyle name="Обычный 3 2 2 5 5 6" xfId="34718"/>
    <cellStyle name="Обычный 3 2 2 5 5 6 2" xfId="34719"/>
    <cellStyle name="Обычный 3 2 2 5 5 6 3" xfId="34720"/>
    <cellStyle name="Обычный 3 2 2 5 5 6 4" xfId="34721"/>
    <cellStyle name="Обычный 3 2 2 5 5 6 5" xfId="34722"/>
    <cellStyle name="Обычный 3 2 2 5 5 6 6" xfId="34723"/>
    <cellStyle name="Обычный 3 2 2 5 5 6 7" xfId="34724"/>
    <cellStyle name="Обычный 3 2 2 5 5 6 8" xfId="34725"/>
    <cellStyle name="Обычный 3 2 2 5 5 7" xfId="34726"/>
    <cellStyle name="Обычный 3 2 2 5 5 7 2" xfId="34727"/>
    <cellStyle name="Обычный 3 2 2 5 5 7 3" xfId="34728"/>
    <cellStyle name="Обычный 3 2 2 5 5 7 4" xfId="34729"/>
    <cellStyle name="Обычный 3 2 2 5 5 7 5" xfId="34730"/>
    <cellStyle name="Обычный 3 2 2 5 5 7 6" xfId="34731"/>
    <cellStyle name="Обычный 3 2 2 5 5 7 7" xfId="34732"/>
    <cellStyle name="Обычный 3 2 2 5 5 7 8" xfId="34733"/>
    <cellStyle name="Обычный 3 2 2 5 5 8" xfId="34734"/>
    <cellStyle name="Обычный 3 2 2 5 5 8 2" xfId="34735"/>
    <cellStyle name="Обычный 3 2 2 5 5 8 3" xfId="34736"/>
    <cellStyle name="Обычный 3 2 2 5 5 8 4" xfId="34737"/>
    <cellStyle name="Обычный 3 2 2 5 5 8 5" xfId="34738"/>
    <cellStyle name="Обычный 3 2 2 5 5 8 6" xfId="34739"/>
    <cellStyle name="Обычный 3 2 2 5 5 8 7" xfId="34740"/>
    <cellStyle name="Обычный 3 2 2 5 5 8 8" xfId="34741"/>
    <cellStyle name="Обычный 3 2 2 5 5 9" xfId="34742"/>
    <cellStyle name="Обычный 3 2 2 5 5 9 2" xfId="34743"/>
    <cellStyle name="Обычный 3 2 2 5 5 9 3" xfId="34744"/>
    <cellStyle name="Обычный 3 2 2 5 5 9 4" xfId="34745"/>
    <cellStyle name="Обычный 3 2 2 5 5 9 5" xfId="34746"/>
    <cellStyle name="Обычный 3 2 2 5 5 9 6" xfId="34747"/>
    <cellStyle name="Обычный 3 2 2 5 5 9 7" xfId="34748"/>
    <cellStyle name="Обычный 3 2 2 5 5 9 8" xfId="34749"/>
    <cellStyle name="Обычный 3 2 2 5 6" xfId="34750"/>
    <cellStyle name="Обычный 3 2 2 5 6 10" xfId="34751"/>
    <cellStyle name="Обычный 3 2 2 5 6 10 2" xfId="34752"/>
    <cellStyle name="Обычный 3 2 2 5 6 10 3" xfId="34753"/>
    <cellStyle name="Обычный 3 2 2 5 6 10 4" xfId="34754"/>
    <cellStyle name="Обычный 3 2 2 5 6 10 5" xfId="34755"/>
    <cellStyle name="Обычный 3 2 2 5 6 10 6" xfId="34756"/>
    <cellStyle name="Обычный 3 2 2 5 6 10 7" xfId="34757"/>
    <cellStyle name="Обычный 3 2 2 5 6 10 8" xfId="34758"/>
    <cellStyle name="Обычный 3 2 2 5 6 11" xfId="34759"/>
    <cellStyle name="Обычный 3 2 2 5 6 11 2" xfId="34760"/>
    <cellStyle name="Обычный 3 2 2 5 6 11 3" xfId="34761"/>
    <cellStyle name="Обычный 3 2 2 5 6 11 4" xfId="34762"/>
    <cellStyle name="Обычный 3 2 2 5 6 11 5" xfId="34763"/>
    <cellStyle name="Обычный 3 2 2 5 6 11 6" xfId="34764"/>
    <cellStyle name="Обычный 3 2 2 5 6 11 7" xfId="34765"/>
    <cellStyle name="Обычный 3 2 2 5 6 11 8" xfId="34766"/>
    <cellStyle name="Обычный 3 2 2 5 6 12" xfId="34767"/>
    <cellStyle name="Обычный 3 2 2 5 6 13" xfId="34768"/>
    <cellStyle name="Обычный 3 2 2 5 6 14" xfId="34769"/>
    <cellStyle name="Обычный 3 2 2 5 6 15" xfId="34770"/>
    <cellStyle name="Обычный 3 2 2 5 6 16" xfId="34771"/>
    <cellStyle name="Обычный 3 2 2 5 6 17" xfId="34772"/>
    <cellStyle name="Обычный 3 2 2 5 6 18" xfId="34773"/>
    <cellStyle name="Обычный 3 2 2 5 6 19" xfId="34774"/>
    <cellStyle name="Обычный 3 2 2 5 6 2" xfId="34775"/>
    <cellStyle name="Обычный 3 2 2 5 6 2 10" xfId="34776"/>
    <cellStyle name="Обычный 3 2 2 5 6 2 10 2" xfId="34777"/>
    <cellStyle name="Обычный 3 2 2 5 6 2 10 3" xfId="34778"/>
    <cellStyle name="Обычный 3 2 2 5 6 2 10 4" xfId="34779"/>
    <cellStyle name="Обычный 3 2 2 5 6 2 10 5" xfId="34780"/>
    <cellStyle name="Обычный 3 2 2 5 6 2 10 6" xfId="34781"/>
    <cellStyle name="Обычный 3 2 2 5 6 2 10 7" xfId="34782"/>
    <cellStyle name="Обычный 3 2 2 5 6 2 10 8" xfId="34783"/>
    <cellStyle name="Обычный 3 2 2 5 6 2 11" xfId="34784"/>
    <cellStyle name="Обычный 3 2 2 5 6 2 12" xfId="34785"/>
    <cellStyle name="Обычный 3 2 2 5 6 2 13" xfId="34786"/>
    <cellStyle name="Обычный 3 2 2 5 6 2 14" xfId="34787"/>
    <cellStyle name="Обычный 3 2 2 5 6 2 15" xfId="34788"/>
    <cellStyle name="Обычный 3 2 2 5 6 2 16" xfId="34789"/>
    <cellStyle name="Обычный 3 2 2 5 6 2 17" xfId="34790"/>
    <cellStyle name="Обычный 3 2 2 5 6 2 18" xfId="34791"/>
    <cellStyle name="Обычный 3 2 2 5 6 2 19" xfId="34792"/>
    <cellStyle name="Обычный 3 2 2 5 6 2 2" xfId="34793"/>
    <cellStyle name="Обычный 3 2 2 5 6 2 2 10" xfId="34794"/>
    <cellStyle name="Обычный 3 2 2 5 6 2 2 11" xfId="34795"/>
    <cellStyle name="Обычный 3 2 2 5 6 2 2 12" xfId="34796"/>
    <cellStyle name="Обычный 3 2 2 5 6 2 2 13" xfId="34797"/>
    <cellStyle name="Обычный 3 2 2 5 6 2 2 14" xfId="34798"/>
    <cellStyle name="Обычный 3 2 2 5 6 2 2 15" xfId="34799"/>
    <cellStyle name="Обычный 3 2 2 5 6 2 2 16" xfId="34800"/>
    <cellStyle name="Обычный 3 2 2 5 6 2 2 17" xfId="34801"/>
    <cellStyle name="Обычный 3 2 2 5 6 2 2 18" xfId="34802"/>
    <cellStyle name="Обычный 3 2 2 5 6 2 2 2" xfId="34803"/>
    <cellStyle name="Обычный 3 2 2 5 6 2 2 2 2" xfId="34804"/>
    <cellStyle name="Обычный 3 2 2 5 6 2 2 2 3" xfId="34805"/>
    <cellStyle name="Обычный 3 2 2 5 6 2 2 2 4" xfId="34806"/>
    <cellStyle name="Обычный 3 2 2 5 6 2 2 2 5" xfId="34807"/>
    <cellStyle name="Обычный 3 2 2 5 6 2 2 2 6" xfId="34808"/>
    <cellStyle name="Обычный 3 2 2 5 6 2 2 2 7" xfId="34809"/>
    <cellStyle name="Обычный 3 2 2 5 6 2 2 2 8" xfId="34810"/>
    <cellStyle name="Обычный 3 2 2 5 6 2 2 3" xfId="34811"/>
    <cellStyle name="Обычный 3 2 2 5 6 2 2 3 2" xfId="34812"/>
    <cellStyle name="Обычный 3 2 2 5 6 2 2 3 3" xfId="34813"/>
    <cellStyle name="Обычный 3 2 2 5 6 2 2 3 4" xfId="34814"/>
    <cellStyle name="Обычный 3 2 2 5 6 2 2 3 5" xfId="34815"/>
    <cellStyle name="Обычный 3 2 2 5 6 2 2 3 6" xfId="34816"/>
    <cellStyle name="Обычный 3 2 2 5 6 2 2 3 7" xfId="34817"/>
    <cellStyle name="Обычный 3 2 2 5 6 2 2 3 8" xfId="34818"/>
    <cellStyle name="Обычный 3 2 2 5 6 2 2 4" xfId="34819"/>
    <cellStyle name="Обычный 3 2 2 5 6 2 2 4 2" xfId="34820"/>
    <cellStyle name="Обычный 3 2 2 5 6 2 2 4 3" xfId="34821"/>
    <cellStyle name="Обычный 3 2 2 5 6 2 2 4 4" xfId="34822"/>
    <cellStyle name="Обычный 3 2 2 5 6 2 2 4 5" xfId="34823"/>
    <cellStyle name="Обычный 3 2 2 5 6 2 2 4 6" xfId="34824"/>
    <cellStyle name="Обычный 3 2 2 5 6 2 2 4 7" xfId="34825"/>
    <cellStyle name="Обычный 3 2 2 5 6 2 2 4 8" xfId="34826"/>
    <cellStyle name="Обычный 3 2 2 5 6 2 2 5" xfId="34827"/>
    <cellStyle name="Обычный 3 2 2 5 6 2 2 5 2" xfId="34828"/>
    <cellStyle name="Обычный 3 2 2 5 6 2 2 5 3" xfId="34829"/>
    <cellStyle name="Обычный 3 2 2 5 6 2 2 5 4" xfId="34830"/>
    <cellStyle name="Обычный 3 2 2 5 6 2 2 5 5" xfId="34831"/>
    <cellStyle name="Обычный 3 2 2 5 6 2 2 5 6" xfId="34832"/>
    <cellStyle name="Обычный 3 2 2 5 6 2 2 5 7" xfId="34833"/>
    <cellStyle name="Обычный 3 2 2 5 6 2 2 5 8" xfId="34834"/>
    <cellStyle name="Обычный 3 2 2 5 6 2 2 6" xfId="34835"/>
    <cellStyle name="Обычный 3 2 2 5 6 2 2 6 2" xfId="34836"/>
    <cellStyle name="Обычный 3 2 2 5 6 2 2 6 3" xfId="34837"/>
    <cellStyle name="Обычный 3 2 2 5 6 2 2 6 4" xfId="34838"/>
    <cellStyle name="Обычный 3 2 2 5 6 2 2 6 5" xfId="34839"/>
    <cellStyle name="Обычный 3 2 2 5 6 2 2 6 6" xfId="34840"/>
    <cellStyle name="Обычный 3 2 2 5 6 2 2 6 7" xfId="34841"/>
    <cellStyle name="Обычный 3 2 2 5 6 2 2 6 8" xfId="34842"/>
    <cellStyle name="Обычный 3 2 2 5 6 2 2 7" xfId="34843"/>
    <cellStyle name="Обычный 3 2 2 5 6 2 2 7 2" xfId="34844"/>
    <cellStyle name="Обычный 3 2 2 5 6 2 2 7 3" xfId="34845"/>
    <cellStyle name="Обычный 3 2 2 5 6 2 2 7 4" xfId="34846"/>
    <cellStyle name="Обычный 3 2 2 5 6 2 2 7 5" xfId="34847"/>
    <cellStyle name="Обычный 3 2 2 5 6 2 2 7 6" xfId="34848"/>
    <cellStyle name="Обычный 3 2 2 5 6 2 2 7 7" xfId="34849"/>
    <cellStyle name="Обычный 3 2 2 5 6 2 2 7 8" xfId="34850"/>
    <cellStyle name="Обычный 3 2 2 5 6 2 2 8" xfId="34851"/>
    <cellStyle name="Обычный 3 2 2 5 6 2 2 8 2" xfId="34852"/>
    <cellStyle name="Обычный 3 2 2 5 6 2 2 8 3" xfId="34853"/>
    <cellStyle name="Обычный 3 2 2 5 6 2 2 8 4" xfId="34854"/>
    <cellStyle name="Обычный 3 2 2 5 6 2 2 8 5" xfId="34855"/>
    <cellStyle name="Обычный 3 2 2 5 6 2 2 8 6" xfId="34856"/>
    <cellStyle name="Обычный 3 2 2 5 6 2 2 8 7" xfId="34857"/>
    <cellStyle name="Обычный 3 2 2 5 6 2 2 8 8" xfId="34858"/>
    <cellStyle name="Обычный 3 2 2 5 6 2 2 9" xfId="34859"/>
    <cellStyle name="Обычный 3 2 2 5 6 2 20" xfId="34860"/>
    <cellStyle name="Обычный 3 2 2 5 6 2 21" xfId="34861"/>
    <cellStyle name="Обычный 3 2 2 5 6 2 22" xfId="34862"/>
    <cellStyle name="Обычный 3 2 2 5 6 2 3" xfId="34863"/>
    <cellStyle name="Обычный 3 2 2 5 6 2 3 10" xfId="34864"/>
    <cellStyle name="Обычный 3 2 2 5 6 2 3 11" xfId="34865"/>
    <cellStyle name="Обычный 3 2 2 5 6 2 3 12" xfId="34866"/>
    <cellStyle name="Обычный 3 2 2 5 6 2 3 13" xfId="34867"/>
    <cellStyle name="Обычный 3 2 2 5 6 2 3 14" xfId="34868"/>
    <cellStyle name="Обычный 3 2 2 5 6 2 3 15" xfId="34869"/>
    <cellStyle name="Обычный 3 2 2 5 6 2 3 16" xfId="34870"/>
    <cellStyle name="Обычный 3 2 2 5 6 2 3 17" xfId="34871"/>
    <cellStyle name="Обычный 3 2 2 5 6 2 3 18" xfId="34872"/>
    <cellStyle name="Обычный 3 2 2 5 6 2 3 2" xfId="34873"/>
    <cellStyle name="Обычный 3 2 2 5 6 2 3 2 2" xfId="34874"/>
    <cellStyle name="Обычный 3 2 2 5 6 2 3 2 3" xfId="34875"/>
    <cellStyle name="Обычный 3 2 2 5 6 2 3 2 4" xfId="34876"/>
    <cellStyle name="Обычный 3 2 2 5 6 2 3 2 5" xfId="34877"/>
    <cellStyle name="Обычный 3 2 2 5 6 2 3 2 6" xfId="34878"/>
    <cellStyle name="Обычный 3 2 2 5 6 2 3 2 7" xfId="34879"/>
    <cellStyle name="Обычный 3 2 2 5 6 2 3 2 8" xfId="34880"/>
    <cellStyle name="Обычный 3 2 2 5 6 2 3 3" xfId="34881"/>
    <cellStyle name="Обычный 3 2 2 5 6 2 3 3 2" xfId="34882"/>
    <cellStyle name="Обычный 3 2 2 5 6 2 3 3 3" xfId="34883"/>
    <cellStyle name="Обычный 3 2 2 5 6 2 3 3 4" xfId="34884"/>
    <cellStyle name="Обычный 3 2 2 5 6 2 3 3 5" xfId="34885"/>
    <cellStyle name="Обычный 3 2 2 5 6 2 3 3 6" xfId="34886"/>
    <cellStyle name="Обычный 3 2 2 5 6 2 3 3 7" xfId="34887"/>
    <cellStyle name="Обычный 3 2 2 5 6 2 3 3 8" xfId="34888"/>
    <cellStyle name="Обычный 3 2 2 5 6 2 3 4" xfId="34889"/>
    <cellStyle name="Обычный 3 2 2 5 6 2 3 4 2" xfId="34890"/>
    <cellStyle name="Обычный 3 2 2 5 6 2 3 4 3" xfId="34891"/>
    <cellStyle name="Обычный 3 2 2 5 6 2 3 4 4" xfId="34892"/>
    <cellStyle name="Обычный 3 2 2 5 6 2 3 4 5" xfId="34893"/>
    <cellStyle name="Обычный 3 2 2 5 6 2 3 4 6" xfId="34894"/>
    <cellStyle name="Обычный 3 2 2 5 6 2 3 4 7" xfId="34895"/>
    <cellStyle name="Обычный 3 2 2 5 6 2 3 4 8" xfId="34896"/>
    <cellStyle name="Обычный 3 2 2 5 6 2 3 5" xfId="34897"/>
    <cellStyle name="Обычный 3 2 2 5 6 2 3 5 2" xfId="34898"/>
    <cellStyle name="Обычный 3 2 2 5 6 2 3 5 3" xfId="34899"/>
    <cellStyle name="Обычный 3 2 2 5 6 2 3 5 4" xfId="34900"/>
    <cellStyle name="Обычный 3 2 2 5 6 2 3 5 5" xfId="34901"/>
    <cellStyle name="Обычный 3 2 2 5 6 2 3 5 6" xfId="34902"/>
    <cellStyle name="Обычный 3 2 2 5 6 2 3 5 7" xfId="34903"/>
    <cellStyle name="Обычный 3 2 2 5 6 2 3 5 8" xfId="34904"/>
    <cellStyle name="Обычный 3 2 2 5 6 2 3 6" xfId="34905"/>
    <cellStyle name="Обычный 3 2 2 5 6 2 3 6 2" xfId="34906"/>
    <cellStyle name="Обычный 3 2 2 5 6 2 3 6 3" xfId="34907"/>
    <cellStyle name="Обычный 3 2 2 5 6 2 3 6 4" xfId="34908"/>
    <cellStyle name="Обычный 3 2 2 5 6 2 3 6 5" xfId="34909"/>
    <cellStyle name="Обычный 3 2 2 5 6 2 3 6 6" xfId="34910"/>
    <cellStyle name="Обычный 3 2 2 5 6 2 3 6 7" xfId="34911"/>
    <cellStyle name="Обычный 3 2 2 5 6 2 3 6 8" xfId="34912"/>
    <cellStyle name="Обычный 3 2 2 5 6 2 3 7" xfId="34913"/>
    <cellStyle name="Обычный 3 2 2 5 6 2 3 7 2" xfId="34914"/>
    <cellStyle name="Обычный 3 2 2 5 6 2 3 7 3" xfId="34915"/>
    <cellStyle name="Обычный 3 2 2 5 6 2 3 7 4" xfId="34916"/>
    <cellStyle name="Обычный 3 2 2 5 6 2 3 7 5" xfId="34917"/>
    <cellStyle name="Обычный 3 2 2 5 6 2 3 7 6" xfId="34918"/>
    <cellStyle name="Обычный 3 2 2 5 6 2 3 7 7" xfId="34919"/>
    <cellStyle name="Обычный 3 2 2 5 6 2 3 7 8" xfId="34920"/>
    <cellStyle name="Обычный 3 2 2 5 6 2 3 8" xfId="34921"/>
    <cellStyle name="Обычный 3 2 2 5 6 2 3 8 2" xfId="34922"/>
    <cellStyle name="Обычный 3 2 2 5 6 2 3 8 3" xfId="34923"/>
    <cellStyle name="Обычный 3 2 2 5 6 2 3 8 4" xfId="34924"/>
    <cellStyle name="Обычный 3 2 2 5 6 2 3 8 5" xfId="34925"/>
    <cellStyle name="Обычный 3 2 2 5 6 2 3 8 6" xfId="34926"/>
    <cellStyle name="Обычный 3 2 2 5 6 2 3 8 7" xfId="34927"/>
    <cellStyle name="Обычный 3 2 2 5 6 2 3 8 8" xfId="34928"/>
    <cellStyle name="Обычный 3 2 2 5 6 2 3 9" xfId="34929"/>
    <cellStyle name="Обычный 3 2 2 5 6 2 4" xfId="34930"/>
    <cellStyle name="Обычный 3 2 2 5 6 2 4 2" xfId="34931"/>
    <cellStyle name="Обычный 3 2 2 5 6 2 4 3" xfId="34932"/>
    <cellStyle name="Обычный 3 2 2 5 6 2 4 4" xfId="34933"/>
    <cellStyle name="Обычный 3 2 2 5 6 2 4 5" xfId="34934"/>
    <cellStyle name="Обычный 3 2 2 5 6 2 4 6" xfId="34935"/>
    <cellStyle name="Обычный 3 2 2 5 6 2 4 7" xfId="34936"/>
    <cellStyle name="Обычный 3 2 2 5 6 2 4 8" xfId="34937"/>
    <cellStyle name="Обычный 3 2 2 5 6 2 5" xfId="34938"/>
    <cellStyle name="Обычный 3 2 2 5 6 2 5 2" xfId="34939"/>
    <cellStyle name="Обычный 3 2 2 5 6 2 5 3" xfId="34940"/>
    <cellStyle name="Обычный 3 2 2 5 6 2 5 4" xfId="34941"/>
    <cellStyle name="Обычный 3 2 2 5 6 2 5 5" xfId="34942"/>
    <cellStyle name="Обычный 3 2 2 5 6 2 5 6" xfId="34943"/>
    <cellStyle name="Обычный 3 2 2 5 6 2 5 7" xfId="34944"/>
    <cellStyle name="Обычный 3 2 2 5 6 2 5 8" xfId="34945"/>
    <cellStyle name="Обычный 3 2 2 5 6 2 6" xfId="34946"/>
    <cellStyle name="Обычный 3 2 2 5 6 2 6 2" xfId="34947"/>
    <cellStyle name="Обычный 3 2 2 5 6 2 6 3" xfId="34948"/>
    <cellStyle name="Обычный 3 2 2 5 6 2 6 4" xfId="34949"/>
    <cellStyle name="Обычный 3 2 2 5 6 2 6 5" xfId="34950"/>
    <cellStyle name="Обычный 3 2 2 5 6 2 6 6" xfId="34951"/>
    <cellStyle name="Обычный 3 2 2 5 6 2 6 7" xfId="34952"/>
    <cellStyle name="Обычный 3 2 2 5 6 2 6 8" xfId="34953"/>
    <cellStyle name="Обычный 3 2 2 5 6 2 7" xfId="34954"/>
    <cellStyle name="Обычный 3 2 2 5 6 2 7 2" xfId="34955"/>
    <cellStyle name="Обычный 3 2 2 5 6 2 7 3" xfId="34956"/>
    <cellStyle name="Обычный 3 2 2 5 6 2 7 4" xfId="34957"/>
    <cellStyle name="Обычный 3 2 2 5 6 2 7 5" xfId="34958"/>
    <cellStyle name="Обычный 3 2 2 5 6 2 7 6" xfId="34959"/>
    <cellStyle name="Обычный 3 2 2 5 6 2 7 7" xfId="34960"/>
    <cellStyle name="Обычный 3 2 2 5 6 2 7 8" xfId="34961"/>
    <cellStyle name="Обычный 3 2 2 5 6 2 8" xfId="34962"/>
    <cellStyle name="Обычный 3 2 2 5 6 2 8 2" xfId="34963"/>
    <cellStyle name="Обычный 3 2 2 5 6 2 8 3" xfId="34964"/>
    <cellStyle name="Обычный 3 2 2 5 6 2 8 4" xfId="34965"/>
    <cellStyle name="Обычный 3 2 2 5 6 2 8 5" xfId="34966"/>
    <cellStyle name="Обычный 3 2 2 5 6 2 8 6" xfId="34967"/>
    <cellStyle name="Обычный 3 2 2 5 6 2 8 7" xfId="34968"/>
    <cellStyle name="Обычный 3 2 2 5 6 2 8 8" xfId="34969"/>
    <cellStyle name="Обычный 3 2 2 5 6 2 9" xfId="34970"/>
    <cellStyle name="Обычный 3 2 2 5 6 2 9 2" xfId="34971"/>
    <cellStyle name="Обычный 3 2 2 5 6 2 9 3" xfId="34972"/>
    <cellStyle name="Обычный 3 2 2 5 6 2 9 4" xfId="34973"/>
    <cellStyle name="Обычный 3 2 2 5 6 2 9 5" xfId="34974"/>
    <cellStyle name="Обычный 3 2 2 5 6 2 9 6" xfId="34975"/>
    <cellStyle name="Обычный 3 2 2 5 6 2 9 7" xfId="34976"/>
    <cellStyle name="Обычный 3 2 2 5 6 2 9 8" xfId="34977"/>
    <cellStyle name="Обычный 3 2 2 5 6 20" xfId="34978"/>
    <cellStyle name="Обычный 3 2 2 5 6 21" xfId="34979"/>
    <cellStyle name="Обычный 3 2 2 5 6 22" xfId="34980"/>
    <cellStyle name="Обычный 3 2 2 5 6 23" xfId="34981"/>
    <cellStyle name="Обычный 3 2 2 5 6 3" xfId="34982"/>
    <cellStyle name="Обычный 3 2 2 5 6 3 10" xfId="34983"/>
    <cellStyle name="Обычный 3 2 2 5 6 3 11" xfId="34984"/>
    <cellStyle name="Обычный 3 2 2 5 6 3 12" xfId="34985"/>
    <cellStyle name="Обычный 3 2 2 5 6 3 13" xfId="34986"/>
    <cellStyle name="Обычный 3 2 2 5 6 3 14" xfId="34987"/>
    <cellStyle name="Обычный 3 2 2 5 6 3 15" xfId="34988"/>
    <cellStyle name="Обычный 3 2 2 5 6 3 16" xfId="34989"/>
    <cellStyle name="Обычный 3 2 2 5 6 3 17" xfId="34990"/>
    <cellStyle name="Обычный 3 2 2 5 6 3 18" xfId="34991"/>
    <cellStyle name="Обычный 3 2 2 5 6 3 2" xfId="34992"/>
    <cellStyle name="Обычный 3 2 2 5 6 3 2 2" xfId="34993"/>
    <cellStyle name="Обычный 3 2 2 5 6 3 2 3" xfId="34994"/>
    <cellStyle name="Обычный 3 2 2 5 6 3 2 4" xfId="34995"/>
    <cellStyle name="Обычный 3 2 2 5 6 3 2 5" xfId="34996"/>
    <cellStyle name="Обычный 3 2 2 5 6 3 2 6" xfId="34997"/>
    <cellStyle name="Обычный 3 2 2 5 6 3 2 7" xfId="34998"/>
    <cellStyle name="Обычный 3 2 2 5 6 3 2 8" xfId="34999"/>
    <cellStyle name="Обычный 3 2 2 5 6 3 3" xfId="35000"/>
    <cellStyle name="Обычный 3 2 2 5 6 3 3 2" xfId="35001"/>
    <cellStyle name="Обычный 3 2 2 5 6 3 3 3" xfId="35002"/>
    <cellStyle name="Обычный 3 2 2 5 6 3 3 4" xfId="35003"/>
    <cellStyle name="Обычный 3 2 2 5 6 3 3 5" xfId="35004"/>
    <cellStyle name="Обычный 3 2 2 5 6 3 3 6" xfId="35005"/>
    <cellStyle name="Обычный 3 2 2 5 6 3 3 7" xfId="35006"/>
    <cellStyle name="Обычный 3 2 2 5 6 3 3 8" xfId="35007"/>
    <cellStyle name="Обычный 3 2 2 5 6 3 4" xfId="35008"/>
    <cellStyle name="Обычный 3 2 2 5 6 3 4 2" xfId="35009"/>
    <cellStyle name="Обычный 3 2 2 5 6 3 4 3" xfId="35010"/>
    <cellStyle name="Обычный 3 2 2 5 6 3 4 4" xfId="35011"/>
    <cellStyle name="Обычный 3 2 2 5 6 3 4 5" xfId="35012"/>
    <cellStyle name="Обычный 3 2 2 5 6 3 4 6" xfId="35013"/>
    <cellStyle name="Обычный 3 2 2 5 6 3 4 7" xfId="35014"/>
    <cellStyle name="Обычный 3 2 2 5 6 3 4 8" xfId="35015"/>
    <cellStyle name="Обычный 3 2 2 5 6 3 5" xfId="35016"/>
    <cellStyle name="Обычный 3 2 2 5 6 3 5 2" xfId="35017"/>
    <cellStyle name="Обычный 3 2 2 5 6 3 5 3" xfId="35018"/>
    <cellStyle name="Обычный 3 2 2 5 6 3 5 4" xfId="35019"/>
    <cellStyle name="Обычный 3 2 2 5 6 3 5 5" xfId="35020"/>
    <cellStyle name="Обычный 3 2 2 5 6 3 5 6" xfId="35021"/>
    <cellStyle name="Обычный 3 2 2 5 6 3 5 7" xfId="35022"/>
    <cellStyle name="Обычный 3 2 2 5 6 3 5 8" xfId="35023"/>
    <cellStyle name="Обычный 3 2 2 5 6 3 6" xfId="35024"/>
    <cellStyle name="Обычный 3 2 2 5 6 3 6 2" xfId="35025"/>
    <cellStyle name="Обычный 3 2 2 5 6 3 6 3" xfId="35026"/>
    <cellStyle name="Обычный 3 2 2 5 6 3 6 4" xfId="35027"/>
    <cellStyle name="Обычный 3 2 2 5 6 3 6 5" xfId="35028"/>
    <cellStyle name="Обычный 3 2 2 5 6 3 6 6" xfId="35029"/>
    <cellStyle name="Обычный 3 2 2 5 6 3 6 7" xfId="35030"/>
    <cellStyle name="Обычный 3 2 2 5 6 3 6 8" xfId="35031"/>
    <cellStyle name="Обычный 3 2 2 5 6 3 7" xfId="35032"/>
    <cellStyle name="Обычный 3 2 2 5 6 3 7 2" xfId="35033"/>
    <cellStyle name="Обычный 3 2 2 5 6 3 7 3" xfId="35034"/>
    <cellStyle name="Обычный 3 2 2 5 6 3 7 4" xfId="35035"/>
    <cellStyle name="Обычный 3 2 2 5 6 3 7 5" xfId="35036"/>
    <cellStyle name="Обычный 3 2 2 5 6 3 7 6" xfId="35037"/>
    <cellStyle name="Обычный 3 2 2 5 6 3 7 7" xfId="35038"/>
    <cellStyle name="Обычный 3 2 2 5 6 3 7 8" xfId="35039"/>
    <cellStyle name="Обычный 3 2 2 5 6 3 8" xfId="35040"/>
    <cellStyle name="Обычный 3 2 2 5 6 3 8 2" xfId="35041"/>
    <cellStyle name="Обычный 3 2 2 5 6 3 8 3" xfId="35042"/>
    <cellStyle name="Обычный 3 2 2 5 6 3 8 4" xfId="35043"/>
    <cellStyle name="Обычный 3 2 2 5 6 3 8 5" xfId="35044"/>
    <cellStyle name="Обычный 3 2 2 5 6 3 8 6" xfId="35045"/>
    <cellStyle name="Обычный 3 2 2 5 6 3 8 7" xfId="35046"/>
    <cellStyle name="Обычный 3 2 2 5 6 3 8 8" xfId="35047"/>
    <cellStyle name="Обычный 3 2 2 5 6 3 9" xfId="35048"/>
    <cellStyle name="Обычный 3 2 2 5 6 4" xfId="35049"/>
    <cellStyle name="Обычный 3 2 2 5 6 4 10" xfId="35050"/>
    <cellStyle name="Обычный 3 2 2 5 6 4 11" xfId="35051"/>
    <cellStyle name="Обычный 3 2 2 5 6 4 12" xfId="35052"/>
    <cellStyle name="Обычный 3 2 2 5 6 4 13" xfId="35053"/>
    <cellStyle name="Обычный 3 2 2 5 6 4 14" xfId="35054"/>
    <cellStyle name="Обычный 3 2 2 5 6 4 15" xfId="35055"/>
    <cellStyle name="Обычный 3 2 2 5 6 4 16" xfId="35056"/>
    <cellStyle name="Обычный 3 2 2 5 6 4 17" xfId="35057"/>
    <cellStyle name="Обычный 3 2 2 5 6 4 18" xfId="35058"/>
    <cellStyle name="Обычный 3 2 2 5 6 4 2" xfId="35059"/>
    <cellStyle name="Обычный 3 2 2 5 6 4 2 2" xfId="35060"/>
    <cellStyle name="Обычный 3 2 2 5 6 4 2 3" xfId="35061"/>
    <cellStyle name="Обычный 3 2 2 5 6 4 2 4" xfId="35062"/>
    <cellStyle name="Обычный 3 2 2 5 6 4 2 5" xfId="35063"/>
    <cellStyle name="Обычный 3 2 2 5 6 4 2 6" xfId="35064"/>
    <cellStyle name="Обычный 3 2 2 5 6 4 2 7" xfId="35065"/>
    <cellStyle name="Обычный 3 2 2 5 6 4 2 8" xfId="35066"/>
    <cellStyle name="Обычный 3 2 2 5 6 4 3" xfId="35067"/>
    <cellStyle name="Обычный 3 2 2 5 6 4 3 2" xfId="35068"/>
    <cellStyle name="Обычный 3 2 2 5 6 4 3 3" xfId="35069"/>
    <cellStyle name="Обычный 3 2 2 5 6 4 3 4" xfId="35070"/>
    <cellStyle name="Обычный 3 2 2 5 6 4 3 5" xfId="35071"/>
    <cellStyle name="Обычный 3 2 2 5 6 4 3 6" xfId="35072"/>
    <cellStyle name="Обычный 3 2 2 5 6 4 3 7" xfId="35073"/>
    <cellStyle name="Обычный 3 2 2 5 6 4 3 8" xfId="35074"/>
    <cellStyle name="Обычный 3 2 2 5 6 4 4" xfId="35075"/>
    <cellStyle name="Обычный 3 2 2 5 6 4 4 2" xfId="35076"/>
    <cellStyle name="Обычный 3 2 2 5 6 4 4 3" xfId="35077"/>
    <cellStyle name="Обычный 3 2 2 5 6 4 4 4" xfId="35078"/>
    <cellStyle name="Обычный 3 2 2 5 6 4 4 5" xfId="35079"/>
    <cellStyle name="Обычный 3 2 2 5 6 4 4 6" xfId="35080"/>
    <cellStyle name="Обычный 3 2 2 5 6 4 4 7" xfId="35081"/>
    <cellStyle name="Обычный 3 2 2 5 6 4 4 8" xfId="35082"/>
    <cellStyle name="Обычный 3 2 2 5 6 4 5" xfId="35083"/>
    <cellStyle name="Обычный 3 2 2 5 6 4 5 2" xfId="35084"/>
    <cellStyle name="Обычный 3 2 2 5 6 4 5 3" xfId="35085"/>
    <cellStyle name="Обычный 3 2 2 5 6 4 5 4" xfId="35086"/>
    <cellStyle name="Обычный 3 2 2 5 6 4 5 5" xfId="35087"/>
    <cellStyle name="Обычный 3 2 2 5 6 4 5 6" xfId="35088"/>
    <cellStyle name="Обычный 3 2 2 5 6 4 5 7" xfId="35089"/>
    <cellStyle name="Обычный 3 2 2 5 6 4 5 8" xfId="35090"/>
    <cellStyle name="Обычный 3 2 2 5 6 4 6" xfId="35091"/>
    <cellStyle name="Обычный 3 2 2 5 6 4 6 2" xfId="35092"/>
    <cellStyle name="Обычный 3 2 2 5 6 4 6 3" xfId="35093"/>
    <cellStyle name="Обычный 3 2 2 5 6 4 6 4" xfId="35094"/>
    <cellStyle name="Обычный 3 2 2 5 6 4 6 5" xfId="35095"/>
    <cellStyle name="Обычный 3 2 2 5 6 4 6 6" xfId="35096"/>
    <cellStyle name="Обычный 3 2 2 5 6 4 6 7" xfId="35097"/>
    <cellStyle name="Обычный 3 2 2 5 6 4 6 8" xfId="35098"/>
    <cellStyle name="Обычный 3 2 2 5 6 4 7" xfId="35099"/>
    <cellStyle name="Обычный 3 2 2 5 6 4 7 2" xfId="35100"/>
    <cellStyle name="Обычный 3 2 2 5 6 4 7 3" xfId="35101"/>
    <cellStyle name="Обычный 3 2 2 5 6 4 7 4" xfId="35102"/>
    <cellStyle name="Обычный 3 2 2 5 6 4 7 5" xfId="35103"/>
    <cellStyle name="Обычный 3 2 2 5 6 4 7 6" xfId="35104"/>
    <cellStyle name="Обычный 3 2 2 5 6 4 7 7" xfId="35105"/>
    <cellStyle name="Обычный 3 2 2 5 6 4 7 8" xfId="35106"/>
    <cellStyle name="Обычный 3 2 2 5 6 4 8" xfId="35107"/>
    <cellStyle name="Обычный 3 2 2 5 6 4 8 2" xfId="35108"/>
    <cellStyle name="Обычный 3 2 2 5 6 4 8 3" xfId="35109"/>
    <cellStyle name="Обычный 3 2 2 5 6 4 8 4" xfId="35110"/>
    <cellStyle name="Обычный 3 2 2 5 6 4 8 5" xfId="35111"/>
    <cellStyle name="Обычный 3 2 2 5 6 4 8 6" xfId="35112"/>
    <cellStyle name="Обычный 3 2 2 5 6 4 8 7" xfId="35113"/>
    <cellStyle name="Обычный 3 2 2 5 6 4 8 8" xfId="35114"/>
    <cellStyle name="Обычный 3 2 2 5 6 4 9" xfId="35115"/>
    <cellStyle name="Обычный 3 2 2 5 6 5" xfId="35116"/>
    <cellStyle name="Обычный 3 2 2 5 6 5 2" xfId="35117"/>
    <cellStyle name="Обычный 3 2 2 5 6 5 3" xfId="35118"/>
    <cellStyle name="Обычный 3 2 2 5 6 5 4" xfId="35119"/>
    <cellStyle name="Обычный 3 2 2 5 6 5 5" xfId="35120"/>
    <cellStyle name="Обычный 3 2 2 5 6 5 6" xfId="35121"/>
    <cellStyle name="Обычный 3 2 2 5 6 5 7" xfId="35122"/>
    <cellStyle name="Обычный 3 2 2 5 6 5 8" xfId="35123"/>
    <cellStyle name="Обычный 3 2 2 5 6 6" xfId="35124"/>
    <cellStyle name="Обычный 3 2 2 5 6 6 2" xfId="35125"/>
    <cellStyle name="Обычный 3 2 2 5 6 6 3" xfId="35126"/>
    <cellStyle name="Обычный 3 2 2 5 6 6 4" xfId="35127"/>
    <cellStyle name="Обычный 3 2 2 5 6 6 5" xfId="35128"/>
    <cellStyle name="Обычный 3 2 2 5 6 6 6" xfId="35129"/>
    <cellStyle name="Обычный 3 2 2 5 6 6 7" xfId="35130"/>
    <cellStyle name="Обычный 3 2 2 5 6 6 8" xfId="35131"/>
    <cellStyle name="Обычный 3 2 2 5 6 7" xfId="35132"/>
    <cellStyle name="Обычный 3 2 2 5 6 7 2" xfId="35133"/>
    <cellStyle name="Обычный 3 2 2 5 6 7 3" xfId="35134"/>
    <cellStyle name="Обычный 3 2 2 5 6 7 4" xfId="35135"/>
    <cellStyle name="Обычный 3 2 2 5 6 7 5" xfId="35136"/>
    <cellStyle name="Обычный 3 2 2 5 6 7 6" xfId="35137"/>
    <cellStyle name="Обычный 3 2 2 5 6 7 7" xfId="35138"/>
    <cellStyle name="Обычный 3 2 2 5 6 7 8" xfId="35139"/>
    <cellStyle name="Обычный 3 2 2 5 6 8" xfId="35140"/>
    <cellStyle name="Обычный 3 2 2 5 6 8 2" xfId="35141"/>
    <cellStyle name="Обычный 3 2 2 5 6 8 3" xfId="35142"/>
    <cellStyle name="Обычный 3 2 2 5 6 8 4" xfId="35143"/>
    <cellStyle name="Обычный 3 2 2 5 6 8 5" xfId="35144"/>
    <cellStyle name="Обычный 3 2 2 5 6 8 6" xfId="35145"/>
    <cellStyle name="Обычный 3 2 2 5 6 8 7" xfId="35146"/>
    <cellStyle name="Обычный 3 2 2 5 6 8 8" xfId="35147"/>
    <cellStyle name="Обычный 3 2 2 5 6 9" xfId="35148"/>
    <cellStyle name="Обычный 3 2 2 5 6 9 2" xfId="35149"/>
    <cellStyle name="Обычный 3 2 2 5 6 9 3" xfId="35150"/>
    <cellStyle name="Обычный 3 2 2 5 6 9 4" xfId="35151"/>
    <cellStyle name="Обычный 3 2 2 5 6 9 5" xfId="35152"/>
    <cellStyle name="Обычный 3 2 2 5 6 9 6" xfId="35153"/>
    <cellStyle name="Обычный 3 2 2 5 6 9 7" xfId="35154"/>
    <cellStyle name="Обычный 3 2 2 5 6 9 8" xfId="35155"/>
    <cellStyle name="Обычный 3 2 2 5 7" xfId="35156"/>
    <cellStyle name="Обычный 3 2 2 5 7 10" xfId="35157"/>
    <cellStyle name="Обычный 3 2 2 5 7 10 2" xfId="35158"/>
    <cellStyle name="Обычный 3 2 2 5 7 10 3" xfId="35159"/>
    <cellStyle name="Обычный 3 2 2 5 7 10 4" xfId="35160"/>
    <cellStyle name="Обычный 3 2 2 5 7 10 5" xfId="35161"/>
    <cellStyle name="Обычный 3 2 2 5 7 10 6" xfId="35162"/>
    <cellStyle name="Обычный 3 2 2 5 7 10 7" xfId="35163"/>
    <cellStyle name="Обычный 3 2 2 5 7 10 8" xfId="35164"/>
    <cellStyle name="Обычный 3 2 2 5 7 11" xfId="35165"/>
    <cellStyle name="Обычный 3 2 2 5 7 12" xfId="35166"/>
    <cellStyle name="Обычный 3 2 2 5 7 13" xfId="35167"/>
    <cellStyle name="Обычный 3 2 2 5 7 14" xfId="35168"/>
    <cellStyle name="Обычный 3 2 2 5 7 15" xfId="35169"/>
    <cellStyle name="Обычный 3 2 2 5 7 16" xfId="35170"/>
    <cellStyle name="Обычный 3 2 2 5 7 17" xfId="35171"/>
    <cellStyle name="Обычный 3 2 2 5 7 18" xfId="35172"/>
    <cellStyle name="Обычный 3 2 2 5 7 19" xfId="35173"/>
    <cellStyle name="Обычный 3 2 2 5 7 2" xfId="35174"/>
    <cellStyle name="Обычный 3 2 2 5 7 2 10" xfId="35175"/>
    <cellStyle name="Обычный 3 2 2 5 7 2 11" xfId="35176"/>
    <cellStyle name="Обычный 3 2 2 5 7 2 12" xfId="35177"/>
    <cellStyle name="Обычный 3 2 2 5 7 2 13" xfId="35178"/>
    <cellStyle name="Обычный 3 2 2 5 7 2 14" xfId="35179"/>
    <cellStyle name="Обычный 3 2 2 5 7 2 15" xfId="35180"/>
    <cellStyle name="Обычный 3 2 2 5 7 2 16" xfId="35181"/>
    <cellStyle name="Обычный 3 2 2 5 7 2 17" xfId="35182"/>
    <cellStyle name="Обычный 3 2 2 5 7 2 18" xfId="35183"/>
    <cellStyle name="Обычный 3 2 2 5 7 2 2" xfId="35184"/>
    <cellStyle name="Обычный 3 2 2 5 7 2 2 2" xfId="35185"/>
    <cellStyle name="Обычный 3 2 2 5 7 2 2 3" xfId="35186"/>
    <cellStyle name="Обычный 3 2 2 5 7 2 2 4" xfId="35187"/>
    <cellStyle name="Обычный 3 2 2 5 7 2 2 5" xfId="35188"/>
    <cellStyle name="Обычный 3 2 2 5 7 2 2 6" xfId="35189"/>
    <cellStyle name="Обычный 3 2 2 5 7 2 2 7" xfId="35190"/>
    <cellStyle name="Обычный 3 2 2 5 7 2 2 8" xfId="35191"/>
    <cellStyle name="Обычный 3 2 2 5 7 2 3" xfId="35192"/>
    <cellStyle name="Обычный 3 2 2 5 7 2 3 2" xfId="35193"/>
    <cellStyle name="Обычный 3 2 2 5 7 2 3 3" xfId="35194"/>
    <cellStyle name="Обычный 3 2 2 5 7 2 3 4" xfId="35195"/>
    <cellStyle name="Обычный 3 2 2 5 7 2 3 5" xfId="35196"/>
    <cellStyle name="Обычный 3 2 2 5 7 2 3 6" xfId="35197"/>
    <cellStyle name="Обычный 3 2 2 5 7 2 3 7" xfId="35198"/>
    <cellStyle name="Обычный 3 2 2 5 7 2 3 8" xfId="35199"/>
    <cellStyle name="Обычный 3 2 2 5 7 2 4" xfId="35200"/>
    <cellStyle name="Обычный 3 2 2 5 7 2 4 2" xfId="35201"/>
    <cellStyle name="Обычный 3 2 2 5 7 2 4 3" xfId="35202"/>
    <cellStyle name="Обычный 3 2 2 5 7 2 4 4" xfId="35203"/>
    <cellStyle name="Обычный 3 2 2 5 7 2 4 5" xfId="35204"/>
    <cellStyle name="Обычный 3 2 2 5 7 2 4 6" xfId="35205"/>
    <cellStyle name="Обычный 3 2 2 5 7 2 4 7" xfId="35206"/>
    <cellStyle name="Обычный 3 2 2 5 7 2 4 8" xfId="35207"/>
    <cellStyle name="Обычный 3 2 2 5 7 2 5" xfId="35208"/>
    <cellStyle name="Обычный 3 2 2 5 7 2 5 2" xfId="35209"/>
    <cellStyle name="Обычный 3 2 2 5 7 2 5 3" xfId="35210"/>
    <cellStyle name="Обычный 3 2 2 5 7 2 5 4" xfId="35211"/>
    <cellStyle name="Обычный 3 2 2 5 7 2 5 5" xfId="35212"/>
    <cellStyle name="Обычный 3 2 2 5 7 2 5 6" xfId="35213"/>
    <cellStyle name="Обычный 3 2 2 5 7 2 5 7" xfId="35214"/>
    <cellStyle name="Обычный 3 2 2 5 7 2 5 8" xfId="35215"/>
    <cellStyle name="Обычный 3 2 2 5 7 2 6" xfId="35216"/>
    <cellStyle name="Обычный 3 2 2 5 7 2 6 2" xfId="35217"/>
    <cellStyle name="Обычный 3 2 2 5 7 2 6 3" xfId="35218"/>
    <cellStyle name="Обычный 3 2 2 5 7 2 6 4" xfId="35219"/>
    <cellStyle name="Обычный 3 2 2 5 7 2 6 5" xfId="35220"/>
    <cellStyle name="Обычный 3 2 2 5 7 2 6 6" xfId="35221"/>
    <cellStyle name="Обычный 3 2 2 5 7 2 6 7" xfId="35222"/>
    <cellStyle name="Обычный 3 2 2 5 7 2 6 8" xfId="35223"/>
    <cellStyle name="Обычный 3 2 2 5 7 2 7" xfId="35224"/>
    <cellStyle name="Обычный 3 2 2 5 7 2 7 2" xfId="35225"/>
    <cellStyle name="Обычный 3 2 2 5 7 2 7 3" xfId="35226"/>
    <cellStyle name="Обычный 3 2 2 5 7 2 7 4" xfId="35227"/>
    <cellStyle name="Обычный 3 2 2 5 7 2 7 5" xfId="35228"/>
    <cellStyle name="Обычный 3 2 2 5 7 2 7 6" xfId="35229"/>
    <cellStyle name="Обычный 3 2 2 5 7 2 7 7" xfId="35230"/>
    <cellStyle name="Обычный 3 2 2 5 7 2 7 8" xfId="35231"/>
    <cellStyle name="Обычный 3 2 2 5 7 2 8" xfId="35232"/>
    <cellStyle name="Обычный 3 2 2 5 7 2 8 2" xfId="35233"/>
    <cellStyle name="Обычный 3 2 2 5 7 2 8 3" xfId="35234"/>
    <cellStyle name="Обычный 3 2 2 5 7 2 8 4" xfId="35235"/>
    <cellStyle name="Обычный 3 2 2 5 7 2 8 5" xfId="35236"/>
    <cellStyle name="Обычный 3 2 2 5 7 2 8 6" xfId="35237"/>
    <cellStyle name="Обычный 3 2 2 5 7 2 8 7" xfId="35238"/>
    <cellStyle name="Обычный 3 2 2 5 7 2 8 8" xfId="35239"/>
    <cellStyle name="Обычный 3 2 2 5 7 2 9" xfId="35240"/>
    <cellStyle name="Обычный 3 2 2 5 7 20" xfId="35241"/>
    <cellStyle name="Обычный 3 2 2 5 7 21" xfId="35242"/>
    <cellStyle name="Обычный 3 2 2 5 7 22" xfId="35243"/>
    <cellStyle name="Обычный 3 2 2 5 7 3" xfId="35244"/>
    <cellStyle name="Обычный 3 2 2 5 7 3 10" xfId="35245"/>
    <cellStyle name="Обычный 3 2 2 5 7 3 11" xfId="35246"/>
    <cellStyle name="Обычный 3 2 2 5 7 3 12" xfId="35247"/>
    <cellStyle name="Обычный 3 2 2 5 7 3 13" xfId="35248"/>
    <cellStyle name="Обычный 3 2 2 5 7 3 14" xfId="35249"/>
    <cellStyle name="Обычный 3 2 2 5 7 3 15" xfId="35250"/>
    <cellStyle name="Обычный 3 2 2 5 7 3 16" xfId="35251"/>
    <cellStyle name="Обычный 3 2 2 5 7 3 17" xfId="35252"/>
    <cellStyle name="Обычный 3 2 2 5 7 3 18" xfId="35253"/>
    <cellStyle name="Обычный 3 2 2 5 7 3 2" xfId="35254"/>
    <cellStyle name="Обычный 3 2 2 5 7 3 2 2" xfId="35255"/>
    <cellStyle name="Обычный 3 2 2 5 7 3 2 3" xfId="35256"/>
    <cellStyle name="Обычный 3 2 2 5 7 3 2 4" xfId="35257"/>
    <cellStyle name="Обычный 3 2 2 5 7 3 2 5" xfId="35258"/>
    <cellStyle name="Обычный 3 2 2 5 7 3 2 6" xfId="35259"/>
    <cellStyle name="Обычный 3 2 2 5 7 3 2 7" xfId="35260"/>
    <cellStyle name="Обычный 3 2 2 5 7 3 2 8" xfId="35261"/>
    <cellStyle name="Обычный 3 2 2 5 7 3 3" xfId="35262"/>
    <cellStyle name="Обычный 3 2 2 5 7 3 3 2" xfId="35263"/>
    <cellStyle name="Обычный 3 2 2 5 7 3 3 3" xfId="35264"/>
    <cellStyle name="Обычный 3 2 2 5 7 3 3 4" xfId="35265"/>
    <cellStyle name="Обычный 3 2 2 5 7 3 3 5" xfId="35266"/>
    <cellStyle name="Обычный 3 2 2 5 7 3 3 6" xfId="35267"/>
    <cellStyle name="Обычный 3 2 2 5 7 3 3 7" xfId="35268"/>
    <cellStyle name="Обычный 3 2 2 5 7 3 3 8" xfId="35269"/>
    <cellStyle name="Обычный 3 2 2 5 7 3 4" xfId="35270"/>
    <cellStyle name="Обычный 3 2 2 5 7 3 4 2" xfId="35271"/>
    <cellStyle name="Обычный 3 2 2 5 7 3 4 3" xfId="35272"/>
    <cellStyle name="Обычный 3 2 2 5 7 3 4 4" xfId="35273"/>
    <cellStyle name="Обычный 3 2 2 5 7 3 4 5" xfId="35274"/>
    <cellStyle name="Обычный 3 2 2 5 7 3 4 6" xfId="35275"/>
    <cellStyle name="Обычный 3 2 2 5 7 3 4 7" xfId="35276"/>
    <cellStyle name="Обычный 3 2 2 5 7 3 4 8" xfId="35277"/>
    <cellStyle name="Обычный 3 2 2 5 7 3 5" xfId="35278"/>
    <cellStyle name="Обычный 3 2 2 5 7 3 5 2" xfId="35279"/>
    <cellStyle name="Обычный 3 2 2 5 7 3 5 3" xfId="35280"/>
    <cellStyle name="Обычный 3 2 2 5 7 3 5 4" xfId="35281"/>
    <cellStyle name="Обычный 3 2 2 5 7 3 5 5" xfId="35282"/>
    <cellStyle name="Обычный 3 2 2 5 7 3 5 6" xfId="35283"/>
    <cellStyle name="Обычный 3 2 2 5 7 3 5 7" xfId="35284"/>
    <cellStyle name="Обычный 3 2 2 5 7 3 5 8" xfId="35285"/>
    <cellStyle name="Обычный 3 2 2 5 7 3 6" xfId="35286"/>
    <cellStyle name="Обычный 3 2 2 5 7 3 6 2" xfId="35287"/>
    <cellStyle name="Обычный 3 2 2 5 7 3 6 3" xfId="35288"/>
    <cellStyle name="Обычный 3 2 2 5 7 3 6 4" xfId="35289"/>
    <cellStyle name="Обычный 3 2 2 5 7 3 6 5" xfId="35290"/>
    <cellStyle name="Обычный 3 2 2 5 7 3 6 6" xfId="35291"/>
    <cellStyle name="Обычный 3 2 2 5 7 3 6 7" xfId="35292"/>
    <cellStyle name="Обычный 3 2 2 5 7 3 6 8" xfId="35293"/>
    <cellStyle name="Обычный 3 2 2 5 7 3 7" xfId="35294"/>
    <cellStyle name="Обычный 3 2 2 5 7 3 7 2" xfId="35295"/>
    <cellStyle name="Обычный 3 2 2 5 7 3 7 3" xfId="35296"/>
    <cellStyle name="Обычный 3 2 2 5 7 3 7 4" xfId="35297"/>
    <cellStyle name="Обычный 3 2 2 5 7 3 7 5" xfId="35298"/>
    <cellStyle name="Обычный 3 2 2 5 7 3 7 6" xfId="35299"/>
    <cellStyle name="Обычный 3 2 2 5 7 3 7 7" xfId="35300"/>
    <cellStyle name="Обычный 3 2 2 5 7 3 7 8" xfId="35301"/>
    <cellStyle name="Обычный 3 2 2 5 7 3 8" xfId="35302"/>
    <cellStyle name="Обычный 3 2 2 5 7 3 8 2" xfId="35303"/>
    <cellStyle name="Обычный 3 2 2 5 7 3 8 3" xfId="35304"/>
    <cellStyle name="Обычный 3 2 2 5 7 3 8 4" xfId="35305"/>
    <cellStyle name="Обычный 3 2 2 5 7 3 8 5" xfId="35306"/>
    <cellStyle name="Обычный 3 2 2 5 7 3 8 6" xfId="35307"/>
    <cellStyle name="Обычный 3 2 2 5 7 3 8 7" xfId="35308"/>
    <cellStyle name="Обычный 3 2 2 5 7 3 8 8" xfId="35309"/>
    <cellStyle name="Обычный 3 2 2 5 7 3 9" xfId="35310"/>
    <cellStyle name="Обычный 3 2 2 5 7 4" xfId="35311"/>
    <cellStyle name="Обычный 3 2 2 5 7 4 2" xfId="35312"/>
    <cellStyle name="Обычный 3 2 2 5 7 4 3" xfId="35313"/>
    <cellStyle name="Обычный 3 2 2 5 7 4 4" xfId="35314"/>
    <cellStyle name="Обычный 3 2 2 5 7 4 5" xfId="35315"/>
    <cellStyle name="Обычный 3 2 2 5 7 4 6" xfId="35316"/>
    <cellStyle name="Обычный 3 2 2 5 7 4 7" xfId="35317"/>
    <cellStyle name="Обычный 3 2 2 5 7 4 8" xfId="35318"/>
    <cellStyle name="Обычный 3 2 2 5 7 5" xfId="35319"/>
    <cellStyle name="Обычный 3 2 2 5 7 5 2" xfId="35320"/>
    <cellStyle name="Обычный 3 2 2 5 7 5 3" xfId="35321"/>
    <cellStyle name="Обычный 3 2 2 5 7 5 4" xfId="35322"/>
    <cellStyle name="Обычный 3 2 2 5 7 5 5" xfId="35323"/>
    <cellStyle name="Обычный 3 2 2 5 7 5 6" xfId="35324"/>
    <cellStyle name="Обычный 3 2 2 5 7 5 7" xfId="35325"/>
    <cellStyle name="Обычный 3 2 2 5 7 5 8" xfId="35326"/>
    <cellStyle name="Обычный 3 2 2 5 7 6" xfId="35327"/>
    <cellStyle name="Обычный 3 2 2 5 7 6 2" xfId="35328"/>
    <cellStyle name="Обычный 3 2 2 5 7 6 3" xfId="35329"/>
    <cellStyle name="Обычный 3 2 2 5 7 6 4" xfId="35330"/>
    <cellStyle name="Обычный 3 2 2 5 7 6 5" xfId="35331"/>
    <cellStyle name="Обычный 3 2 2 5 7 6 6" xfId="35332"/>
    <cellStyle name="Обычный 3 2 2 5 7 6 7" xfId="35333"/>
    <cellStyle name="Обычный 3 2 2 5 7 6 8" xfId="35334"/>
    <cellStyle name="Обычный 3 2 2 5 7 7" xfId="35335"/>
    <cellStyle name="Обычный 3 2 2 5 7 7 2" xfId="35336"/>
    <cellStyle name="Обычный 3 2 2 5 7 7 3" xfId="35337"/>
    <cellStyle name="Обычный 3 2 2 5 7 7 4" xfId="35338"/>
    <cellStyle name="Обычный 3 2 2 5 7 7 5" xfId="35339"/>
    <cellStyle name="Обычный 3 2 2 5 7 7 6" xfId="35340"/>
    <cellStyle name="Обычный 3 2 2 5 7 7 7" xfId="35341"/>
    <cellStyle name="Обычный 3 2 2 5 7 7 8" xfId="35342"/>
    <cellStyle name="Обычный 3 2 2 5 7 8" xfId="35343"/>
    <cellStyle name="Обычный 3 2 2 5 7 8 2" xfId="35344"/>
    <cellStyle name="Обычный 3 2 2 5 7 8 3" xfId="35345"/>
    <cellStyle name="Обычный 3 2 2 5 7 8 4" xfId="35346"/>
    <cellStyle name="Обычный 3 2 2 5 7 8 5" xfId="35347"/>
    <cellStyle name="Обычный 3 2 2 5 7 8 6" xfId="35348"/>
    <cellStyle name="Обычный 3 2 2 5 7 8 7" xfId="35349"/>
    <cellStyle name="Обычный 3 2 2 5 7 8 8" xfId="35350"/>
    <cellStyle name="Обычный 3 2 2 5 7 9" xfId="35351"/>
    <cellStyle name="Обычный 3 2 2 5 7 9 2" xfId="35352"/>
    <cellStyle name="Обычный 3 2 2 5 7 9 3" xfId="35353"/>
    <cellStyle name="Обычный 3 2 2 5 7 9 4" xfId="35354"/>
    <cellStyle name="Обычный 3 2 2 5 7 9 5" xfId="35355"/>
    <cellStyle name="Обычный 3 2 2 5 7 9 6" xfId="35356"/>
    <cellStyle name="Обычный 3 2 2 5 7 9 7" xfId="35357"/>
    <cellStyle name="Обычный 3 2 2 5 7 9 8" xfId="35358"/>
    <cellStyle name="Обычный 3 2 2 5 8" xfId="35359"/>
    <cellStyle name="Обычный 3 2 2 5 8 10" xfId="35360"/>
    <cellStyle name="Обычный 3 2 2 5 8 11" xfId="35361"/>
    <cellStyle name="Обычный 3 2 2 5 8 12" xfId="35362"/>
    <cellStyle name="Обычный 3 2 2 5 8 13" xfId="35363"/>
    <cellStyle name="Обычный 3 2 2 5 8 14" xfId="35364"/>
    <cellStyle name="Обычный 3 2 2 5 8 15" xfId="35365"/>
    <cellStyle name="Обычный 3 2 2 5 8 16" xfId="35366"/>
    <cellStyle name="Обычный 3 2 2 5 8 17" xfId="35367"/>
    <cellStyle name="Обычный 3 2 2 5 8 18" xfId="35368"/>
    <cellStyle name="Обычный 3 2 2 5 8 2" xfId="35369"/>
    <cellStyle name="Обычный 3 2 2 5 8 2 2" xfId="35370"/>
    <cellStyle name="Обычный 3 2 2 5 8 2 3" xfId="35371"/>
    <cellStyle name="Обычный 3 2 2 5 8 2 4" xfId="35372"/>
    <cellStyle name="Обычный 3 2 2 5 8 2 5" xfId="35373"/>
    <cellStyle name="Обычный 3 2 2 5 8 2 6" xfId="35374"/>
    <cellStyle name="Обычный 3 2 2 5 8 2 7" xfId="35375"/>
    <cellStyle name="Обычный 3 2 2 5 8 2 8" xfId="35376"/>
    <cellStyle name="Обычный 3 2 2 5 8 3" xfId="35377"/>
    <cellStyle name="Обычный 3 2 2 5 8 3 2" xfId="35378"/>
    <cellStyle name="Обычный 3 2 2 5 8 3 3" xfId="35379"/>
    <cellStyle name="Обычный 3 2 2 5 8 3 4" xfId="35380"/>
    <cellStyle name="Обычный 3 2 2 5 8 3 5" xfId="35381"/>
    <cellStyle name="Обычный 3 2 2 5 8 3 6" xfId="35382"/>
    <cellStyle name="Обычный 3 2 2 5 8 3 7" xfId="35383"/>
    <cellStyle name="Обычный 3 2 2 5 8 3 8" xfId="35384"/>
    <cellStyle name="Обычный 3 2 2 5 8 4" xfId="35385"/>
    <cellStyle name="Обычный 3 2 2 5 8 4 2" xfId="35386"/>
    <cellStyle name="Обычный 3 2 2 5 8 4 3" xfId="35387"/>
    <cellStyle name="Обычный 3 2 2 5 8 4 4" xfId="35388"/>
    <cellStyle name="Обычный 3 2 2 5 8 4 5" xfId="35389"/>
    <cellStyle name="Обычный 3 2 2 5 8 4 6" xfId="35390"/>
    <cellStyle name="Обычный 3 2 2 5 8 4 7" xfId="35391"/>
    <cellStyle name="Обычный 3 2 2 5 8 4 8" xfId="35392"/>
    <cellStyle name="Обычный 3 2 2 5 8 5" xfId="35393"/>
    <cellStyle name="Обычный 3 2 2 5 8 5 2" xfId="35394"/>
    <cellStyle name="Обычный 3 2 2 5 8 5 3" xfId="35395"/>
    <cellStyle name="Обычный 3 2 2 5 8 5 4" xfId="35396"/>
    <cellStyle name="Обычный 3 2 2 5 8 5 5" xfId="35397"/>
    <cellStyle name="Обычный 3 2 2 5 8 5 6" xfId="35398"/>
    <cellStyle name="Обычный 3 2 2 5 8 5 7" xfId="35399"/>
    <cellStyle name="Обычный 3 2 2 5 8 5 8" xfId="35400"/>
    <cellStyle name="Обычный 3 2 2 5 8 6" xfId="35401"/>
    <cellStyle name="Обычный 3 2 2 5 8 6 2" xfId="35402"/>
    <cellStyle name="Обычный 3 2 2 5 8 6 3" xfId="35403"/>
    <cellStyle name="Обычный 3 2 2 5 8 6 4" xfId="35404"/>
    <cellStyle name="Обычный 3 2 2 5 8 6 5" xfId="35405"/>
    <cellStyle name="Обычный 3 2 2 5 8 6 6" xfId="35406"/>
    <cellStyle name="Обычный 3 2 2 5 8 6 7" xfId="35407"/>
    <cellStyle name="Обычный 3 2 2 5 8 6 8" xfId="35408"/>
    <cellStyle name="Обычный 3 2 2 5 8 7" xfId="35409"/>
    <cellStyle name="Обычный 3 2 2 5 8 7 2" xfId="35410"/>
    <cellStyle name="Обычный 3 2 2 5 8 7 3" xfId="35411"/>
    <cellStyle name="Обычный 3 2 2 5 8 7 4" xfId="35412"/>
    <cellStyle name="Обычный 3 2 2 5 8 7 5" xfId="35413"/>
    <cellStyle name="Обычный 3 2 2 5 8 7 6" xfId="35414"/>
    <cellStyle name="Обычный 3 2 2 5 8 7 7" xfId="35415"/>
    <cellStyle name="Обычный 3 2 2 5 8 7 8" xfId="35416"/>
    <cellStyle name="Обычный 3 2 2 5 8 8" xfId="35417"/>
    <cellStyle name="Обычный 3 2 2 5 8 8 2" xfId="35418"/>
    <cellStyle name="Обычный 3 2 2 5 8 8 3" xfId="35419"/>
    <cellStyle name="Обычный 3 2 2 5 8 8 4" xfId="35420"/>
    <cellStyle name="Обычный 3 2 2 5 8 8 5" xfId="35421"/>
    <cellStyle name="Обычный 3 2 2 5 8 8 6" xfId="35422"/>
    <cellStyle name="Обычный 3 2 2 5 8 8 7" xfId="35423"/>
    <cellStyle name="Обычный 3 2 2 5 8 8 8" xfId="35424"/>
    <cellStyle name="Обычный 3 2 2 5 8 9" xfId="35425"/>
    <cellStyle name="Обычный 3 2 2 5 9" xfId="35426"/>
    <cellStyle name="Обычный 3 2 2 5 9 10" xfId="35427"/>
    <cellStyle name="Обычный 3 2 2 5 9 11" xfId="35428"/>
    <cellStyle name="Обычный 3 2 2 5 9 12" xfId="35429"/>
    <cellStyle name="Обычный 3 2 2 5 9 13" xfId="35430"/>
    <cellStyle name="Обычный 3 2 2 5 9 14" xfId="35431"/>
    <cellStyle name="Обычный 3 2 2 5 9 15" xfId="35432"/>
    <cellStyle name="Обычный 3 2 2 5 9 16" xfId="35433"/>
    <cellStyle name="Обычный 3 2 2 5 9 17" xfId="35434"/>
    <cellStyle name="Обычный 3 2 2 5 9 18" xfId="35435"/>
    <cellStyle name="Обычный 3 2 2 5 9 2" xfId="35436"/>
    <cellStyle name="Обычный 3 2 2 5 9 2 2" xfId="35437"/>
    <cellStyle name="Обычный 3 2 2 5 9 2 3" xfId="35438"/>
    <cellStyle name="Обычный 3 2 2 5 9 2 4" xfId="35439"/>
    <cellStyle name="Обычный 3 2 2 5 9 2 5" xfId="35440"/>
    <cellStyle name="Обычный 3 2 2 5 9 2 6" xfId="35441"/>
    <cellStyle name="Обычный 3 2 2 5 9 2 7" xfId="35442"/>
    <cellStyle name="Обычный 3 2 2 5 9 2 8" xfId="35443"/>
    <cellStyle name="Обычный 3 2 2 5 9 3" xfId="35444"/>
    <cellStyle name="Обычный 3 2 2 5 9 3 2" xfId="35445"/>
    <cellStyle name="Обычный 3 2 2 5 9 3 3" xfId="35446"/>
    <cellStyle name="Обычный 3 2 2 5 9 3 4" xfId="35447"/>
    <cellStyle name="Обычный 3 2 2 5 9 3 5" xfId="35448"/>
    <cellStyle name="Обычный 3 2 2 5 9 3 6" xfId="35449"/>
    <cellStyle name="Обычный 3 2 2 5 9 3 7" xfId="35450"/>
    <cellStyle name="Обычный 3 2 2 5 9 3 8" xfId="35451"/>
    <cellStyle name="Обычный 3 2 2 5 9 4" xfId="35452"/>
    <cellStyle name="Обычный 3 2 2 5 9 4 2" xfId="35453"/>
    <cellStyle name="Обычный 3 2 2 5 9 4 3" xfId="35454"/>
    <cellStyle name="Обычный 3 2 2 5 9 4 4" xfId="35455"/>
    <cellStyle name="Обычный 3 2 2 5 9 4 5" xfId="35456"/>
    <cellStyle name="Обычный 3 2 2 5 9 4 6" xfId="35457"/>
    <cellStyle name="Обычный 3 2 2 5 9 4 7" xfId="35458"/>
    <cellStyle name="Обычный 3 2 2 5 9 4 8" xfId="35459"/>
    <cellStyle name="Обычный 3 2 2 5 9 5" xfId="35460"/>
    <cellStyle name="Обычный 3 2 2 5 9 5 2" xfId="35461"/>
    <cellStyle name="Обычный 3 2 2 5 9 5 3" xfId="35462"/>
    <cellStyle name="Обычный 3 2 2 5 9 5 4" xfId="35463"/>
    <cellStyle name="Обычный 3 2 2 5 9 5 5" xfId="35464"/>
    <cellStyle name="Обычный 3 2 2 5 9 5 6" xfId="35465"/>
    <cellStyle name="Обычный 3 2 2 5 9 5 7" xfId="35466"/>
    <cellStyle name="Обычный 3 2 2 5 9 5 8" xfId="35467"/>
    <cellStyle name="Обычный 3 2 2 5 9 6" xfId="35468"/>
    <cellStyle name="Обычный 3 2 2 5 9 6 2" xfId="35469"/>
    <cellStyle name="Обычный 3 2 2 5 9 6 3" xfId="35470"/>
    <cellStyle name="Обычный 3 2 2 5 9 6 4" xfId="35471"/>
    <cellStyle name="Обычный 3 2 2 5 9 6 5" xfId="35472"/>
    <cellStyle name="Обычный 3 2 2 5 9 6 6" xfId="35473"/>
    <cellStyle name="Обычный 3 2 2 5 9 6 7" xfId="35474"/>
    <cellStyle name="Обычный 3 2 2 5 9 6 8" xfId="35475"/>
    <cellStyle name="Обычный 3 2 2 5 9 7" xfId="35476"/>
    <cellStyle name="Обычный 3 2 2 5 9 7 2" xfId="35477"/>
    <cellStyle name="Обычный 3 2 2 5 9 7 3" xfId="35478"/>
    <cellStyle name="Обычный 3 2 2 5 9 7 4" xfId="35479"/>
    <cellStyle name="Обычный 3 2 2 5 9 7 5" xfId="35480"/>
    <cellStyle name="Обычный 3 2 2 5 9 7 6" xfId="35481"/>
    <cellStyle name="Обычный 3 2 2 5 9 7 7" xfId="35482"/>
    <cellStyle name="Обычный 3 2 2 5 9 7 8" xfId="35483"/>
    <cellStyle name="Обычный 3 2 2 5 9 8" xfId="35484"/>
    <cellStyle name="Обычный 3 2 2 5 9 8 2" xfId="35485"/>
    <cellStyle name="Обычный 3 2 2 5 9 8 3" xfId="35486"/>
    <cellStyle name="Обычный 3 2 2 5 9 8 4" xfId="35487"/>
    <cellStyle name="Обычный 3 2 2 5 9 8 5" xfId="35488"/>
    <cellStyle name="Обычный 3 2 2 5 9 8 6" xfId="35489"/>
    <cellStyle name="Обычный 3 2 2 5 9 8 7" xfId="35490"/>
    <cellStyle name="Обычный 3 2 2 5 9 8 8" xfId="35491"/>
    <cellStyle name="Обычный 3 2 2 5 9 9" xfId="35492"/>
    <cellStyle name="Обычный 3 2 2 6" xfId="35493"/>
    <cellStyle name="Обычный 3 2 2 6 10" xfId="35494"/>
    <cellStyle name="Обычный 3 2 2 6 10 2" xfId="35495"/>
    <cellStyle name="Обычный 3 2 2 6 10 3" xfId="35496"/>
    <cellStyle name="Обычный 3 2 2 6 10 4" xfId="35497"/>
    <cellStyle name="Обычный 3 2 2 6 10 5" xfId="35498"/>
    <cellStyle name="Обычный 3 2 2 6 10 6" xfId="35499"/>
    <cellStyle name="Обычный 3 2 2 6 10 7" xfId="35500"/>
    <cellStyle name="Обычный 3 2 2 6 10 8" xfId="35501"/>
    <cellStyle name="Обычный 3 2 2 6 11" xfId="35502"/>
    <cellStyle name="Обычный 3 2 2 6 11 2" xfId="35503"/>
    <cellStyle name="Обычный 3 2 2 6 11 3" xfId="35504"/>
    <cellStyle name="Обычный 3 2 2 6 11 4" xfId="35505"/>
    <cellStyle name="Обычный 3 2 2 6 11 5" xfId="35506"/>
    <cellStyle name="Обычный 3 2 2 6 11 6" xfId="35507"/>
    <cellStyle name="Обычный 3 2 2 6 11 7" xfId="35508"/>
    <cellStyle name="Обычный 3 2 2 6 11 8" xfId="35509"/>
    <cellStyle name="Обычный 3 2 2 6 12" xfId="35510"/>
    <cellStyle name="Обычный 3 2 2 6 12 2" xfId="35511"/>
    <cellStyle name="Обычный 3 2 2 6 12 3" xfId="35512"/>
    <cellStyle name="Обычный 3 2 2 6 12 4" xfId="35513"/>
    <cellStyle name="Обычный 3 2 2 6 12 5" xfId="35514"/>
    <cellStyle name="Обычный 3 2 2 6 12 6" xfId="35515"/>
    <cellStyle name="Обычный 3 2 2 6 12 7" xfId="35516"/>
    <cellStyle name="Обычный 3 2 2 6 12 8" xfId="35517"/>
    <cellStyle name="Обычный 3 2 2 6 13" xfId="35518"/>
    <cellStyle name="Обычный 3 2 2 6 14" xfId="35519"/>
    <cellStyle name="Обычный 3 2 2 6 15" xfId="35520"/>
    <cellStyle name="Обычный 3 2 2 6 16" xfId="35521"/>
    <cellStyle name="Обычный 3 2 2 6 17" xfId="35522"/>
    <cellStyle name="Обычный 3 2 2 6 18" xfId="35523"/>
    <cellStyle name="Обычный 3 2 2 6 19" xfId="35524"/>
    <cellStyle name="Обычный 3 2 2 6 2" xfId="35525"/>
    <cellStyle name="Обычный 3 2 2 6 2 10" xfId="35526"/>
    <cellStyle name="Обычный 3 2 2 6 2 10 2" xfId="35527"/>
    <cellStyle name="Обычный 3 2 2 6 2 10 3" xfId="35528"/>
    <cellStyle name="Обычный 3 2 2 6 2 10 4" xfId="35529"/>
    <cellStyle name="Обычный 3 2 2 6 2 10 5" xfId="35530"/>
    <cellStyle name="Обычный 3 2 2 6 2 10 6" xfId="35531"/>
    <cellStyle name="Обычный 3 2 2 6 2 10 7" xfId="35532"/>
    <cellStyle name="Обычный 3 2 2 6 2 10 8" xfId="35533"/>
    <cellStyle name="Обычный 3 2 2 6 2 11" xfId="35534"/>
    <cellStyle name="Обычный 3 2 2 6 2 11 2" xfId="35535"/>
    <cellStyle name="Обычный 3 2 2 6 2 11 3" xfId="35536"/>
    <cellStyle name="Обычный 3 2 2 6 2 11 4" xfId="35537"/>
    <cellStyle name="Обычный 3 2 2 6 2 11 5" xfId="35538"/>
    <cellStyle name="Обычный 3 2 2 6 2 11 6" xfId="35539"/>
    <cellStyle name="Обычный 3 2 2 6 2 11 7" xfId="35540"/>
    <cellStyle name="Обычный 3 2 2 6 2 11 8" xfId="35541"/>
    <cellStyle name="Обычный 3 2 2 6 2 12" xfId="35542"/>
    <cellStyle name="Обычный 3 2 2 6 2 13" xfId="35543"/>
    <cellStyle name="Обычный 3 2 2 6 2 14" xfId="35544"/>
    <cellStyle name="Обычный 3 2 2 6 2 15" xfId="35545"/>
    <cellStyle name="Обычный 3 2 2 6 2 16" xfId="35546"/>
    <cellStyle name="Обычный 3 2 2 6 2 17" xfId="35547"/>
    <cellStyle name="Обычный 3 2 2 6 2 18" xfId="35548"/>
    <cellStyle name="Обычный 3 2 2 6 2 19" xfId="35549"/>
    <cellStyle name="Обычный 3 2 2 6 2 2" xfId="35550"/>
    <cellStyle name="Обычный 3 2 2 6 2 2 10" xfId="35551"/>
    <cellStyle name="Обычный 3 2 2 6 2 2 10 2" xfId="35552"/>
    <cellStyle name="Обычный 3 2 2 6 2 2 10 3" xfId="35553"/>
    <cellStyle name="Обычный 3 2 2 6 2 2 10 4" xfId="35554"/>
    <cellStyle name="Обычный 3 2 2 6 2 2 10 5" xfId="35555"/>
    <cellStyle name="Обычный 3 2 2 6 2 2 10 6" xfId="35556"/>
    <cellStyle name="Обычный 3 2 2 6 2 2 10 7" xfId="35557"/>
    <cellStyle name="Обычный 3 2 2 6 2 2 10 8" xfId="35558"/>
    <cellStyle name="Обычный 3 2 2 6 2 2 11" xfId="35559"/>
    <cellStyle name="Обычный 3 2 2 6 2 2 12" xfId="35560"/>
    <cellStyle name="Обычный 3 2 2 6 2 2 13" xfId="35561"/>
    <cellStyle name="Обычный 3 2 2 6 2 2 14" xfId="35562"/>
    <cellStyle name="Обычный 3 2 2 6 2 2 15" xfId="35563"/>
    <cellStyle name="Обычный 3 2 2 6 2 2 16" xfId="35564"/>
    <cellStyle name="Обычный 3 2 2 6 2 2 17" xfId="35565"/>
    <cellStyle name="Обычный 3 2 2 6 2 2 18" xfId="35566"/>
    <cellStyle name="Обычный 3 2 2 6 2 2 19" xfId="35567"/>
    <cellStyle name="Обычный 3 2 2 6 2 2 2" xfId="35568"/>
    <cellStyle name="Обычный 3 2 2 6 2 2 2 10" xfId="35569"/>
    <cellStyle name="Обычный 3 2 2 6 2 2 2 11" xfId="35570"/>
    <cellStyle name="Обычный 3 2 2 6 2 2 2 12" xfId="35571"/>
    <cellStyle name="Обычный 3 2 2 6 2 2 2 13" xfId="35572"/>
    <cellStyle name="Обычный 3 2 2 6 2 2 2 14" xfId="35573"/>
    <cellStyle name="Обычный 3 2 2 6 2 2 2 15" xfId="35574"/>
    <cellStyle name="Обычный 3 2 2 6 2 2 2 16" xfId="35575"/>
    <cellStyle name="Обычный 3 2 2 6 2 2 2 17" xfId="35576"/>
    <cellStyle name="Обычный 3 2 2 6 2 2 2 18" xfId="35577"/>
    <cellStyle name="Обычный 3 2 2 6 2 2 2 2" xfId="35578"/>
    <cellStyle name="Обычный 3 2 2 6 2 2 2 2 2" xfId="35579"/>
    <cellStyle name="Обычный 3 2 2 6 2 2 2 2 3" xfId="35580"/>
    <cellStyle name="Обычный 3 2 2 6 2 2 2 2 4" xfId="35581"/>
    <cellStyle name="Обычный 3 2 2 6 2 2 2 2 5" xfId="35582"/>
    <cellStyle name="Обычный 3 2 2 6 2 2 2 2 6" xfId="35583"/>
    <cellStyle name="Обычный 3 2 2 6 2 2 2 2 7" xfId="35584"/>
    <cellStyle name="Обычный 3 2 2 6 2 2 2 2 8" xfId="35585"/>
    <cellStyle name="Обычный 3 2 2 6 2 2 2 3" xfId="35586"/>
    <cellStyle name="Обычный 3 2 2 6 2 2 2 3 2" xfId="35587"/>
    <cellStyle name="Обычный 3 2 2 6 2 2 2 3 3" xfId="35588"/>
    <cellStyle name="Обычный 3 2 2 6 2 2 2 3 4" xfId="35589"/>
    <cellStyle name="Обычный 3 2 2 6 2 2 2 3 5" xfId="35590"/>
    <cellStyle name="Обычный 3 2 2 6 2 2 2 3 6" xfId="35591"/>
    <cellStyle name="Обычный 3 2 2 6 2 2 2 3 7" xfId="35592"/>
    <cellStyle name="Обычный 3 2 2 6 2 2 2 3 8" xfId="35593"/>
    <cellStyle name="Обычный 3 2 2 6 2 2 2 4" xfId="35594"/>
    <cellStyle name="Обычный 3 2 2 6 2 2 2 4 2" xfId="35595"/>
    <cellStyle name="Обычный 3 2 2 6 2 2 2 4 3" xfId="35596"/>
    <cellStyle name="Обычный 3 2 2 6 2 2 2 4 4" xfId="35597"/>
    <cellStyle name="Обычный 3 2 2 6 2 2 2 4 5" xfId="35598"/>
    <cellStyle name="Обычный 3 2 2 6 2 2 2 4 6" xfId="35599"/>
    <cellStyle name="Обычный 3 2 2 6 2 2 2 4 7" xfId="35600"/>
    <cellStyle name="Обычный 3 2 2 6 2 2 2 4 8" xfId="35601"/>
    <cellStyle name="Обычный 3 2 2 6 2 2 2 5" xfId="35602"/>
    <cellStyle name="Обычный 3 2 2 6 2 2 2 5 2" xfId="35603"/>
    <cellStyle name="Обычный 3 2 2 6 2 2 2 5 3" xfId="35604"/>
    <cellStyle name="Обычный 3 2 2 6 2 2 2 5 4" xfId="35605"/>
    <cellStyle name="Обычный 3 2 2 6 2 2 2 5 5" xfId="35606"/>
    <cellStyle name="Обычный 3 2 2 6 2 2 2 5 6" xfId="35607"/>
    <cellStyle name="Обычный 3 2 2 6 2 2 2 5 7" xfId="35608"/>
    <cellStyle name="Обычный 3 2 2 6 2 2 2 5 8" xfId="35609"/>
    <cellStyle name="Обычный 3 2 2 6 2 2 2 6" xfId="35610"/>
    <cellStyle name="Обычный 3 2 2 6 2 2 2 6 2" xfId="35611"/>
    <cellStyle name="Обычный 3 2 2 6 2 2 2 6 3" xfId="35612"/>
    <cellStyle name="Обычный 3 2 2 6 2 2 2 6 4" xfId="35613"/>
    <cellStyle name="Обычный 3 2 2 6 2 2 2 6 5" xfId="35614"/>
    <cellStyle name="Обычный 3 2 2 6 2 2 2 6 6" xfId="35615"/>
    <cellStyle name="Обычный 3 2 2 6 2 2 2 6 7" xfId="35616"/>
    <cellStyle name="Обычный 3 2 2 6 2 2 2 6 8" xfId="35617"/>
    <cellStyle name="Обычный 3 2 2 6 2 2 2 7" xfId="35618"/>
    <cellStyle name="Обычный 3 2 2 6 2 2 2 7 2" xfId="35619"/>
    <cellStyle name="Обычный 3 2 2 6 2 2 2 7 3" xfId="35620"/>
    <cellStyle name="Обычный 3 2 2 6 2 2 2 7 4" xfId="35621"/>
    <cellStyle name="Обычный 3 2 2 6 2 2 2 7 5" xfId="35622"/>
    <cellStyle name="Обычный 3 2 2 6 2 2 2 7 6" xfId="35623"/>
    <cellStyle name="Обычный 3 2 2 6 2 2 2 7 7" xfId="35624"/>
    <cellStyle name="Обычный 3 2 2 6 2 2 2 7 8" xfId="35625"/>
    <cellStyle name="Обычный 3 2 2 6 2 2 2 8" xfId="35626"/>
    <cellStyle name="Обычный 3 2 2 6 2 2 2 8 2" xfId="35627"/>
    <cellStyle name="Обычный 3 2 2 6 2 2 2 8 3" xfId="35628"/>
    <cellStyle name="Обычный 3 2 2 6 2 2 2 8 4" xfId="35629"/>
    <cellStyle name="Обычный 3 2 2 6 2 2 2 8 5" xfId="35630"/>
    <cellStyle name="Обычный 3 2 2 6 2 2 2 8 6" xfId="35631"/>
    <cellStyle name="Обычный 3 2 2 6 2 2 2 8 7" xfId="35632"/>
    <cellStyle name="Обычный 3 2 2 6 2 2 2 8 8" xfId="35633"/>
    <cellStyle name="Обычный 3 2 2 6 2 2 2 9" xfId="35634"/>
    <cellStyle name="Обычный 3 2 2 6 2 2 20" xfId="35635"/>
    <cellStyle name="Обычный 3 2 2 6 2 2 21" xfId="35636"/>
    <cellStyle name="Обычный 3 2 2 6 2 2 22" xfId="35637"/>
    <cellStyle name="Обычный 3 2 2 6 2 2 3" xfId="35638"/>
    <cellStyle name="Обычный 3 2 2 6 2 2 3 10" xfId="35639"/>
    <cellStyle name="Обычный 3 2 2 6 2 2 3 11" xfId="35640"/>
    <cellStyle name="Обычный 3 2 2 6 2 2 3 12" xfId="35641"/>
    <cellStyle name="Обычный 3 2 2 6 2 2 3 13" xfId="35642"/>
    <cellStyle name="Обычный 3 2 2 6 2 2 3 14" xfId="35643"/>
    <cellStyle name="Обычный 3 2 2 6 2 2 3 15" xfId="35644"/>
    <cellStyle name="Обычный 3 2 2 6 2 2 3 16" xfId="35645"/>
    <cellStyle name="Обычный 3 2 2 6 2 2 3 17" xfId="35646"/>
    <cellStyle name="Обычный 3 2 2 6 2 2 3 18" xfId="35647"/>
    <cellStyle name="Обычный 3 2 2 6 2 2 3 2" xfId="35648"/>
    <cellStyle name="Обычный 3 2 2 6 2 2 3 2 2" xfId="35649"/>
    <cellStyle name="Обычный 3 2 2 6 2 2 3 2 3" xfId="35650"/>
    <cellStyle name="Обычный 3 2 2 6 2 2 3 2 4" xfId="35651"/>
    <cellStyle name="Обычный 3 2 2 6 2 2 3 2 5" xfId="35652"/>
    <cellStyle name="Обычный 3 2 2 6 2 2 3 2 6" xfId="35653"/>
    <cellStyle name="Обычный 3 2 2 6 2 2 3 2 7" xfId="35654"/>
    <cellStyle name="Обычный 3 2 2 6 2 2 3 2 8" xfId="35655"/>
    <cellStyle name="Обычный 3 2 2 6 2 2 3 3" xfId="35656"/>
    <cellStyle name="Обычный 3 2 2 6 2 2 3 3 2" xfId="35657"/>
    <cellStyle name="Обычный 3 2 2 6 2 2 3 3 3" xfId="35658"/>
    <cellStyle name="Обычный 3 2 2 6 2 2 3 3 4" xfId="35659"/>
    <cellStyle name="Обычный 3 2 2 6 2 2 3 3 5" xfId="35660"/>
    <cellStyle name="Обычный 3 2 2 6 2 2 3 3 6" xfId="35661"/>
    <cellStyle name="Обычный 3 2 2 6 2 2 3 3 7" xfId="35662"/>
    <cellStyle name="Обычный 3 2 2 6 2 2 3 3 8" xfId="35663"/>
    <cellStyle name="Обычный 3 2 2 6 2 2 3 4" xfId="35664"/>
    <cellStyle name="Обычный 3 2 2 6 2 2 3 4 2" xfId="35665"/>
    <cellStyle name="Обычный 3 2 2 6 2 2 3 4 3" xfId="35666"/>
    <cellStyle name="Обычный 3 2 2 6 2 2 3 4 4" xfId="35667"/>
    <cellStyle name="Обычный 3 2 2 6 2 2 3 4 5" xfId="35668"/>
    <cellStyle name="Обычный 3 2 2 6 2 2 3 4 6" xfId="35669"/>
    <cellStyle name="Обычный 3 2 2 6 2 2 3 4 7" xfId="35670"/>
    <cellStyle name="Обычный 3 2 2 6 2 2 3 4 8" xfId="35671"/>
    <cellStyle name="Обычный 3 2 2 6 2 2 3 5" xfId="35672"/>
    <cellStyle name="Обычный 3 2 2 6 2 2 3 5 2" xfId="35673"/>
    <cellStyle name="Обычный 3 2 2 6 2 2 3 5 3" xfId="35674"/>
    <cellStyle name="Обычный 3 2 2 6 2 2 3 5 4" xfId="35675"/>
    <cellStyle name="Обычный 3 2 2 6 2 2 3 5 5" xfId="35676"/>
    <cellStyle name="Обычный 3 2 2 6 2 2 3 5 6" xfId="35677"/>
    <cellStyle name="Обычный 3 2 2 6 2 2 3 5 7" xfId="35678"/>
    <cellStyle name="Обычный 3 2 2 6 2 2 3 5 8" xfId="35679"/>
    <cellStyle name="Обычный 3 2 2 6 2 2 3 6" xfId="35680"/>
    <cellStyle name="Обычный 3 2 2 6 2 2 3 6 2" xfId="35681"/>
    <cellStyle name="Обычный 3 2 2 6 2 2 3 6 3" xfId="35682"/>
    <cellStyle name="Обычный 3 2 2 6 2 2 3 6 4" xfId="35683"/>
    <cellStyle name="Обычный 3 2 2 6 2 2 3 6 5" xfId="35684"/>
    <cellStyle name="Обычный 3 2 2 6 2 2 3 6 6" xfId="35685"/>
    <cellStyle name="Обычный 3 2 2 6 2 2 3 6 7" xfId="35686"/>
    <cellStyle name="Обычный 3 2 2 6 2 2 3 6 8" xfId="35687"/>
    <cellStyle name="Обычный 3 2 2 6 2 2 3 7" xfId="35688"/>
    <cellStyle name="Обычный 3 2 2 6 2 2 3 7 2" xfId="35689"/>
    <cellStyle name="Обычный 3 2 2 6 2 2 3 7 3" xfId="35690"/>
    <cellStyle name="Обычный 3 2 2 6 2 2 3 7 4" xfId="35691"/>
    <cellStyle name="Обычный 3 2 2 6 2 2 3 7 5" xfId="35692"/>
    <cellStyle name="Обычный 3 2 2 6 2 2 3 7 6" xfId="35693"/>
    <cellStyle name="Обычный 3 2 2 6 2 2 3 7 7" xfId="35694"/>
    <cellStyle name="Обычный 3 2 2 6 2 2 3 7 8" xfId="35695"/>
    <cellStyle name="Обычный 3 2 2 6 2 2 3 8" xfId="35696"/>
    <cellStyle name="Обычный 3 2 2 6 2 2 3 8 2" xfId="35697"/>
    <cellStyle name="Обычный 3 2 2 6 2 2 3 8 3" xfId="35698"/>
    <cellStyle name="Обычный 3 2 2 6 2 2 3 8 4" xfId="35699"/>
    <cellStyle name="Обычный 3 2 2 6 2 2 3 8 5" xfId="35700"/>
    <cellStyle name="Обычный 3 2 2 6 2 2 3 8 6" xfId="35701"/>
    <cellStyle name="Обычный 3 2 2 6 2 2 3 8 7" xfId="35702"/>
    <cellStyle name="Обычный 3 2 2 6 2 2 3 8 8" xfId="35703"/>
    <cellStyle name="Обычный 3 2 2 6 2 2 3 9" xfId="35704"/>
    <cellStyle name="Обычный 3 2 2 6 2 2 4" xfId="35705"/>
    <cellStyle name="Обычный 3 2 2 6 2 2 4 2" xfId="35706"/>
    <cellStyle name="Обычный 3 2 2 6 2 2 4 3" xfId="35707"/>
    <cellStyle name="Обычный 3 2 2 6 2 2 4 4" xfId="35708"/>
    <cellStyle name="Обычный 3 2 2 6 2 2 4 5" xfId="35709"/>
    <cellStyle name="Обычный 3 2 2 6 2 2 4 6" xfId="35710"/>
    <cellStyle name="Обычный 3 2 2 6 2 2 4 7" xfId="35711"/>
    <cellStyle name="Обычный 3 2 2 6 2 2 4 8" xfId="35712"/>
    <cellStyle name="Обычный 3 2 2 6 2 2 5" xfId="35713"/>
    <cellStyle name="Обычный 3 2 2 6 2 2 5 2" xfId="35714"/>
    <cellStyle name="Обычный 3 2 2 6 2 2 5 3" xfId="35715"/>
    <cellStyle name="Обычный 3 2 2 6 2 2 5 4" xfId="35716"/>
    <cellStyle name="Обычный 3 2 2 6 2 2 5 5" xfId="35717"/>
    <cellStyle name="Обычный 3 2 2 6 2 2 5 6" xfId="35718"/>
    <cellStyle name="Обычный 3 2 2 6 2 2 5 7" xfId="35719"/>
    <cellStyle name="Обычный 3 2 2 6 2 2 5 8" xfId="35720"/>
    <cellStyle name="Обычный 3 2 2 6 2 2 6" xfId="35721"/>
    <cellStyle name="Обычный 3 2 2 6 2 2 6 2" xfId="35722"/>
    <cellStyle name="Обычный 3 2 2 6 2 2 6 3" xfId="35723"/>
    <cellStyle name="Обычный 3 2 2 6 2 2 6 4" xfId="35724"/>
    <cellStyle name="Обычный 3 2 2 6 2 2 6 5" xfId="35725"/>
    <cellStyle name="Обычный 3 2 2 6 2 2 6 6" xfId="35726"/>
    <cellStyle name="Обычный 3 2 2 6 2 2 6 7" xfId="35727"/>
    <cellStyle name="Обычный 3 2 2 6 2 2 6 8" xfId="35728"/>
    <cellStyle name="Обычный 3 2 2 6 2 2 7" xfId="35729"/>
    <cellStyle name="Обычный 3 2 2 6 2 2 7 2" xfId="35730"/>
    <cellStyle name="Обычный 3 2 2 6 2 2 7 3" xfId="35731"/>
    <cellStyle name="Обычный 3 2 2 6 2 2 7 4" xfId="35732"/>
    <cellStyle name="Обычный 3 2 2 6 2 2 7 5" xfId="35733"/>
    <cellStyle name="Обычный 3 2 2 6 2 2 7 6" xfId="35734"/>
    <cellStyle name="Обычный 3 2 2 6 2 2 7 7" xfId="35735"/>
    <cellStyle name="Обычный 3 2 2 6 2 2 7 8" xfId="35736"/>
    <cellStyle name="Обычный 3 2 2 6 2 2 8" xfId="35737"/>
    <cellStyle name="Обычный 3 2 2 6 2 2 8 2" xfId="35738"/>
    <cellStyle name="Обычный 3 2 2 6 2 2 8 3" xfId="35739"/>
    <cellStyle name="Обычный 3 2 2 6 2 2 8 4" xfId="35740"/>
    <cellStyle name="Обычный 3 2 2 6 2 2 8 5" xfId="35741"/>
    <cellStyle name="Обычный 3 2 2 6 2 2 8 6" xfId="35742"/>
    <cellStyle name="Обычный 3 2 2 6 2 2 8 7" xfId="35743"/>
    <cellStyle name="Обычный 3 2 2 6 2 2 8 8" xfId="35744"/>
    <cellStyle name="Обычный 3 2 2 6 2 2 9" xfId="35745"/>
    <cellStyle name="Обычный 3 2 2 6 2 2 9 2" xfId="35746"/>
    <cellStyle name="Обычный 3 2 2 6 2 2 9 3" xfId="35747"/>
    <cellStyle name="Обычный 3 2 2 6 2 2 9 4" xfId="35748"/>
    <cellStyle name="Обычный 3 2 2 6 2 2 9 5" xfId="35749"/>
    <cellStyle name="Обычный 3 2 2 6 2 2 9 6" xfId="35750"/>
    <cellStyle name="Обычный 3 2 2 6 2 2 9 7" xfId="35751"/>
    <cellStyle name="Обычный 3 2 2 6 2 2 9 8" xfId="35752"/>
    <cellStyle name="Обычный 3 2 2 6 2 20" xfId="35753"/>
    <cellStyle name="Обычный 3 2 2 6 2 21" xfId="35754"/>
    <cellStyle name="Обычный 3 2 2 6 2 22" xfId="35755"/>
    <cellStyle name="Обычный 3 2 2 6 2 23" xfId="35756"/>
    <cellStyle name="Обычный 3 2 2 6 2 3" xfId="35757"/>
    <cellStyle name="Обычный 3 2 2 6 2 3 10" xfId="35758"/>
    <cellStyle name="Обычный 3 2 2 6 2 3 11" xfId="35759"/>
    <cellStyle name="Обычный 3 2 2 6 2 3 12" xfId="35760"/>
    <cellStyle name="Обычный 3 2 2 6 2 3 13" xfId="35761"/>
    <cellStyle name="Обычный 3 2 2 6 2 3 14" xfId="35762"/>
    <cellStyle name="Обычный 3 2 2 6 2 3 15" xfId="35763"/>
    <cellStyle name="Обычный 3 2 2 6 2 3 16" xfId="35764"/>
    <cellStyle name="Обычный 3 2 2 6 2 3 17" xfId="35765"/>
    <cellStyle name="Обычный 3 2 2 6 2 3 18" xfId="35766"/>
    <cellStyle name="Обычный 3 2 2 6 2 3 2" xfId="35767"/>
    <cellStyle name="Обычный 3 2 2 6 2 3 2 2" xfId="35768"/>
    <cellStyle name="Обычный 3 2 2 6 2 3 2 3" xfId="35769"/>
    <cellStyle name="Обычный 3 2 2 6 2 3 2 4" xfId="35770"/>
    <cellStyle name="Обычный 3 2 2 6 2 3 2 5" xfId="35771"/>
    <cellStyle name="Обычный 3 2 2 6 2 3 2 6" xfId="35772"/>
    <cellStyle name="Обычный 3 2 2 6 2 3 2 7" xfId="35773"/>
    <cellStyle name="Обычный 3 2 2 6 2 3 2 8" xfId="35774"/>
    <cellStyle name="Обычный 3 2 2 6 2 3 3" xfId="35775"/>
    <cellStyle name="Обычный 3 2 2 6 2 3 3 2" xfId="35776"/>
    <cellStyle name="Обычный 3 2 2 6 2 3 3 3" xfId="35777"/>
    <cellStyle name="Обычный 3 2 2 6 2 3 3 4" xfId="35778"/>
    <cellStyle name="Обычный 3 2 2 6 2 3 3 5" xfId="35779"/>
    <cellStyle name="Обычный 3 2 2 6 2 3 3 6" xfId="35780"/>
    <cellStyle name="Обычный 3 2 2 6 2 3 3 7" xfId="35781"/>
    <cellStyle name="Обычный 3 2 2 6 2 3 3 8" xfId="35782"/>
    <cellStyle name="Обычный 3 2 2 6 2 3 4" xfId="35783"/>
    <cellStyle name="Обычный 3 2 2 6 2 3 4 2" xfId="35784"/>
    <cellStyle name="Обычный 3 2 2 6 2 3 4 3" xfId="35785"/>
    <cellStyle name="Обычный 3 2 2 6 2 3 4 4" xfId="35786"/>
    <cellStyle name="Обычный 3 2 2 6 2 3 4 5" xfId="35787"/>
    <cellStyle name="Обычный 3 2 2 6 2 3 4 6" xfId="35788"/>
    <cellStyle name="Обычный 3 2 2 6 2 3 4 7" xfId="35789"/>
    <cellStyle name="Обычный 3 2 2 6 2 3 4 8" xfId="35790"/>
    <cellStyle name="Обычный 3 2 2 6 2 3 5" xfId="35791"/>
    <cellStyle name="Обычный 3 2 2 6 2 3 5 2" xfId="35792"/>
    <cellStyle name="Обычный 3 2 2 6 2 3 5 3" xfId="35793"/>
    <cellStyle name="Обычный 3 2 2 6 2 3 5 4" xfId="35794"/>
    <cellStyle name="Обычный 3 2 2 6 2 3 5 5" xfId="35795"/>
    <cellStyle name="Обычный 3 2 2 6 2 3 5 6" xfId="35796"/>
    <cellStyle name="Обычный 3 2 2 6 2 3 5 7" xfId="35797"/>
    <cellStyle name="Обычный 3 2 2 6 2 3 5 8" xfId="35798"/>
    <cellStyle name="Обычный 3 2 2 6 2 3 6" xfId="35799"/>
    <cellStyle name="Обычный 3 2 2 6 2 3 6 2" xfId="35800"/>
    <cellStyle name="Обычный 3 2 2 6 2 3 6 3" xfId="35801"/>
    <cellStyle name="Обычный 3 2 2 6 2 3 6 4" xfId="35802"/>
    <cellStyle name="Обычный 3 2 2 6 2 3 6 5" xfId="35803"/>
    <cellStyle name="Обычный 3 2 2 6 2 3 6 6" xfId="35804"/>
    <cellStyle name="Обычный 3 2 2 6 2 3 6 7" xfId="35805"/>
    <cellStyle name="Обычный 3 2 2 6 2 3 6 8" xfId="35806"/>
    <cellStyle name="Обычный 3 2 2 6 2 3 7" xfId="35807"/>
    <cellStyle name="Обычный 3 2 2 6 2 3 7 2" xfId="35808"/>
    <cellStyle name="Обычный 3 2 2 6 2 3 7 3" xfId="35809"/>
    <cellStyle name="Обычный 3 2 2 6 2 3 7 4" xfId="35810"/>
    <cellStyle name="Обычный 3 2 2 6 2 3 7 5" xfId="35811"/>
    <cellStyle name="Обычный 3 2 2 6 2 3 7 6" xfId="35812"/>
    <cellStyle name="Обычный 3 2 2 6 2 3 7 7" xfId="35813"/>
    <cellStyle name="Обычный 3 2 2 6 2 3 7 8" xfId="35814"/>
    <cellStyle name="Обычный 3 2 2 6 2 3 8" xfId="35815"/>
    <cellStyle name="Обычный 3 2 2 6 2 3 8 2" xfId="35816"/>
    <cellStyle name="Обычный 3 2 2 6 2 3 8 3" xfId="35817"/>
    <cellStyle name="Обычный 3 2 2 6 2 3 8 4" xfId="35818"/>
    <cellStyle name="Обычный 3 2 2 6 2 3 8 5" xfId="35819"/>
    <cellStyle name="Обычный 3 2 2 6 2 3 8 6" xfId="35820"/>
    <cellStyle name="Обычный 3 2 2 6 2 3 8 7" xfId="35821"/>
    <cellStyle name="Обычный 3 2 2 6 2 3 8 8" xfId="35822"/>
    <cellStyle name="Обычный 3 2 2 6 2 3 9" xfId="35823"/>
    <cellStyle name="Обычный 3 2 2 6 2 4" xfId="35824"/>
    <cellStyle name="Обычный 3 2 2 6 2 4 10" xfId="35825"/>
    <cellStyle name="Обычный 3 2 2 6 2 4 11" xfId="35826"/>
    <cellStyle name="Обычный 3 2 2 6 2 4 12" xfId="35827"/>
    <cellStyle name="Обычный 3 2 2 6 2 4 13" xfId="35828"/>
    <cellStyle name="Обычный 3 2 2 6 2 4 14" xfId="35829"/>
    <cellStyle name="Обычный 3 2 2 6 2 4 15" xfId="35830"/>
    <cellStyle name="Обычный 3 2 2 6 2 4 16" xfId="35831"/>
    <cellStyle name="Обычный 3 2 2 6 2 4 17" xfId="35832"/>
    <cellStyle name="Обычный 3 2 2 6 2 4 18" xfId="35833"/>
    <cellStyle name="Обычный 3 2 2 6 2 4 2" xfId="35834"/>
    <cellStyle name="Обычный 3 2 2 6 2 4 2 2" xfId="35835"/>
    <cellStyle name="Обычный 3 2 2 6 2 4 2 3" xfId="35836"/>
    <cellStyle name="Обычный 3 2 2 6 2 4 2 4" xfId="35837"/>
    <cellStyle name="Обычный 3 2 2 6 2 4 2 5" xfId="35838"/>
    <cellStyle name="Обычный 3 2 2 6 2 4 2 6" xfId="35839"/>
    <cellStyle name="Обычный 3 2 2 6 2 4 2 7" xfId="35840"/>
    <cellStyle name="Обычный 3 2 2 6 2 4 2 8" xfId="35841"/>
    <cellStyle name="Обычный 3 2 2 6 2 4 3" xfId="35842"/>
    <cellStyle name="Обычный 3 2 2 6 2 4 3 2" xfId="35843"/>
    <cellStyle name="Обычный 3 2 2 6 2 4 3 3" xfId="35844"/>
    <cellStyle name="Обычный 3 2 2 6 2 4 3 4" xfId="35845"/>
    <cellStyle name="Обычный 3 2 2 6 2 4 3 5" xfId="35846"/>
    <cellStyle name="Обычный 3 2 2 6 2 4 3 6" xfId="35847"/>
    <cellStyle name="Обычный 3 2 2 6 2 4 3 7" xfId="35848"/>
    <cellStyle name="Обычный 3 2 2 6 2 4 3 8" xfId="35849"/>
    <cellStyle name="Обычный 3 2 2 6 2 4 4" xfId="35850"/>
    <cellStyle name="Обычный 3 2 2 6 2 4 4 2" xfId="35851"/>
    <cellStyle name="Обычный 3 2 2 6 2 4 4 3" xfId="35852"/>
    <cellStyle name="Обычный 3 2 2 6 2 4 4 4" xfId="35853"/>
    <cellStyle name="Обычный 3 2 2 6 2 4 4 5" xfId="35854"/>
    <cellStyle name="Обычный 3 2 2 6 2 4 4 6" xfId="35855"/>
    <cellStyle name="Обычный 3 2 2 6 2 4 4 7" xfId="35856"/>
    <cellStyle name="Обычный 3 2 2 6 2 4 4 8" xfId="35857"/>
    <cellStyle name="Обычный 3 2 2 6 2 4 5" xfId="35858"/>
    <cellStyle name="Обычный 3 2 2 6 2 4 5 2" xfId="35859"/>
    <cellStyle name="Обычный 3 2 2 6 2 4 5 3" xfId="35860"/>
    <cellStyle name="Обычный 3 2 2 6 2 4 5 4" xfId="35861"/>
    <cellStyle name="Обычный 3 2 2 6 2 4 5 5" xfId="35862"/>
    <cellStyle name="Обычный 3 2 2 6 2 4 5 6" xfId="35863"/>
    <cellStyle name="Обычный 3 2 2 6 2 4 5 7" xfId="35864"/>
    <cellStyle name="Обычный 3 2 2 6 2 4 5 8" xfId="35865"/>
    <cellStyle name="Обычный 3 2 2 6 2 4 6" xfId="35866"/>
    <cellStyle name="Обычный 3 2 2 6 2 4 6 2" xfId="35867"/>
    <cellStyle name="Обычный 3 2 2 6 2 4 6 3" xfId="35868"/>
    <cellStyle name="Обычный 3 2 2 6 2 4 6 4" xfId="35869"/>
    <cellStyle name="Обычный 3 2 2 6 2 4 6 5" xfId="35870"/>
    <cellStyle name="Обычный 3 2 2 6 2 4 6 6" xfId="35871"/>
    <cellStyle name="Обычный 3 2 2 6 2 4 6 7" xfId="35872"/>
    <cellStyle name="Обычный 3 2 2 6 2 4 6 8" xfId="35873"/>
    <cellStyle name="Обычный 3 2 2 6 2 4 7" xfId="35874"/>
    <cellStyle name="Обычный 3 2 2 6 2 4 7 2" xfId="35875"/>
    <cellStyle name="Обычный 3 2 2 6 2 4 7 3" xfId="35876"/>
    <cellStyle name="Обычный 3 2 2 6 2 4 7 4" xfId="35877"/>
    <cellStyle name="Обычный 3 2 2 6 2 4 7 5" xfId="35878"/>
    <cellStyle name="Обычный 3 2 2 6 2 4 7 6" xfId="35879"/>
    <cellStyle name="Обычный 3 2 2 6 2 4 7 7" xfId="35880"/>
    <cellStyle name="Обычный 3 2 2 6 2 4 7 8" xfId="35881"/>
    <cellStyle name="Обычный 3 2 2 6 2 4 8" xfId="35882"/>
    <cellStyle name="Обычный 3 2 2 6 2 4 8 2" xfId="35883"/>
    <cellStyle name="Обычный 3 2 2 6 2 4 8 3" xfId="35884"/>
    <cellStyle name="Обычный 3 2 2 6 2 4 8 4" xfId="35885"/>
    <cellStyle name="Обычный 3 2 2 6 2 4 8 5" xfId="35886"/>
    <cellStyle name="Обычный 3 2 2 6 2 4 8 6" xfId="35887"/>
    <cellStyle name="Обычный 3 2 2 6 2 4 8 7" xfId="35888"/>
    <cellStyle name="Обычный 3 2 2 6 2 4 8 8" xfId="35889"/>
    <cellStyle name="Обычный 3 2 2 6 2 4 9" xfId="35890"/>
    <cellStyle name="Обычный 3 2 2 6 2 5" xfId="35891"/>
    <cellStyle name="Обычный 3 2 2 6 2 5 2" xfId="35892"/>
    <cellStyle name="Обычный 3 2 2 6 2 5 3" xfId="35893"/>
    <cellStyle name="Обычный 3 2 2 6 2 5 4" xfId="35894"/>
    <cellStyle name="Обычный 3 2 2 6 2 5 5" xfId="35895"/>
    <cellStyle name="Обычный 3 2 2 6 2 5 6" xfId="35896"/>
    <cellStyle name="Обычный 3 2 2 6 2 5 7" xfId="35897"/>
    <cellStyle name="Обычный 3 2 2 6 2 5 8" xfId="35898"/>
    <cellStyle name="Обычный 3 2 2 6 2 6" xfId="35899"/>
    <cellStyle name="Обычный 3 2 2 6 2 6 2" xfId="35900"/>
    <cellStyle name="Обычный 3 2 2 6 2 6 3" xfId="35901"/>
    <cellStyle name="Обычный 3 2 2 6 2 6 4" xfId="35902"/>
    <cellStyle name="Обычный 3 2 2 6 2 6 5" xfId="35903"/>
    <cellStyle name="Обычный 3 2 2 6 2 6 6" xfId="35904"/>
    <cellStyle name="Обычный 3 2 2 6 2 6 7" xfId="35905"/>
    <cellStyle name="Обычный 3 2 2 6 2 6 8" xfId="35906"/>
    <cellStyle name="Обычный 3 2 2 6 2 7" xfId="35907"/>
    <cellStyle name="Обычный 3 2 2 6 2 7 2" xfId="35908"/>
    <cellStyle name="Обычный 3 2 2 6 2 7 3" xfId="35909"/>
    <cellStyle name="Обычный 3 2 2 6 2 7 4" xfId="35910"/>
    <cellStyle name="Обычный 3 2 2 6 2 7 5" xfId="35911"/>
    <cellStyle name="Обычный 3 2 2 6 2 7 6" xfId="35912"/>
    <cellStyle name="Обычный 3 2 2 6 2 7 7" xfId="35913"/>
    <cellStyle name="Обычный 3 2 2 6 2 7 8" xfId="35914"/>
    <cellStyle name="Обычный 3 2 2 6 2 8" xfId="35915"/>
    <cellStyle name="Обычный 3 2 2 6 2 8 2" xfId="35916"/>
    <cellStyle name="Обычный 3 2 2 6 2 8 3" xfId="35917"/>
    <cellStyle name="Обычный 3 2 2 6 2 8 4" xfId="35918"/>
    <cellStyle name="Обычный 3 2 2 6 2 8 5" xfId="35919"/>
    <cellStyle name="Обычный 3 2 2 6 2 8 6" xfId="35920"/>
    <cellStyle name="Обычный 3 2 2 6 2 8 7" xfId="35921"/>
    <cellStyle name="Обычный 3 2 2 6 2 8 8" xfId="35922"/>
    <cellStyle name="Обычный 3 2 2 6 2 9" xfId="35923"/>
    <cellStyle name="Обычный 3 2 2 6 2 9 2" xfId="35924"/>
    <cellStyle name="Обычный 3 2 2 6 2 9 3" xfId="35925"/>
    <cellStyle name="Обычный 3 2 2 6 2 9 4" xfId="35926"/>
    <cellStyle name="Обычный 3 2 2 6 2 9 5" xfId="35927"/>
    <cellStyle name="Обычный 3 2 2 6 2 9 6" xfId="35928"/>
    <cellStyle name="Обычный 3 2 2 6 2 9 7" xfId="35929"/>
    <cellStyle name="Обычный 3 2 2 6 2 9 8" xfId="35930"/>
    <cellStyle name="Обычный 3 2 2 6 20" xfId="35931"/>
    <cellStyle name="Обычный 3 2 2 6 21" xfId="35932"/>
    <cellStyle name="Обычный 3 2 2 6 22" xfId="35933"/>
    <cellStyle name="Обычный 3 2 2 6 23" xfId="35934"/>
    <cellStyle name="Обычный 3 2 2 6 24" xfId="35935"/>
    <cellStyle name="Обычный 3 2 2 6 3" xfId="35936"/>
    <cellStyle name="Обычный 3 2 2 6 3 10" xfId="35937"/>
    <cellStyle name="Обычный 3 2 2 6 3 10 2" xfId="35938"/>
    <cellStyle name="Обычный 3 2 2 6 3 10 3" xfId="35939"/>
    <cellStyle name="Обычный 3 2 2 6 3 10 4" xfId="35940"/>
    <cellStyle name="Обычный 3 2 2 6 3 10 5" xfId="35941"/>
    <cellStyle name="Обычный 3 2 2 6 3 10 6" xfId="35942"/>
    <cellStyle name="Обычный 3 2 2 6 3 10 7" xfId="35943"/>
    <cellStyle name="Обычный 3 2 2 6 3 10 8" xfId="35944"/>
    <cellStyle name="Обычный 3 2 2 6 3 11" xfId="35945"/>
    <cellStyle name="Обычный 3 2 2 6 3 12" xfId="35946"/>
    <cellStyle name="Обычный 3 2 2 6 3 13" xfId="35947"/>
    <cellStyle name="Обычный 3 2 2 6 3 14" xfId="35948"/>
    <cellStyle name="Обычный 3 2 2 6 3 15" xfId="35949"/>
    <cellStyle name="Обычный 3 2 2 6 3 16" xfId="35950"/>
    <cellStyle name="Обычный 3 2 2 6 3 17" xfId="35951"/>
    <cellStyle name="Обычный 3 2 2 6 3 18" xfId="35952"/>
    <cellStyle name="Обычный 3 2 2 6 3 19" xfId="35953"/>
    <cellStyle name="Обычный 3 2 2 6 3 2" xfId="35954"/>
    <cellStyle name="Обычный 3 2 2 6 3 2 10" xfId="35955"/>
    <cellStyle name="Обычный 3 2 2 6 3 2 11" xfId="35956"/>
    <cellStyle name="Обычный 3 2 2 6 3 2 12" xfId="35957"/>
    <cellStyle name="Обычный 3 2 2 6 3 2 13" xfId="35958"/>
    <cellStyle name="Обычный 3 2 2 6 3 2 14" xfId="35959"/>
    <cellStyle name="Обычный 3 2 2 6 3 2 15" xfId="35960"/>
    <cellStyle name="Обычный 3 2 2 6 3 2 16" xfId="35961"/>
    <cellStyle name="Обычный 3 2 2 6 3 2 17" xfId="35962"/>
    <cellStyle name="Обычный 3 2 2 6 3 2 18" xfId="35963"/>
    <cellStyle name="Обычный 3 2 2 6 3 2 2" xfId="35964"/>
    <cellStyle name="Обычный 3 2 2 6 3 2 2 2" xfId="35965"/>
    <cellStyle name="Обычный 3 2 2 6 3 2 2 3" xfId="35966"/>
    <cellStyle name="Обычный 3 2 2 6 3 2 2 4" xfId="35967"/>
    <cellStyle name="Обычный 3 2 2 6 3 2 2 5" xfId="35968"/>
    <cellStyle name="Обычный 3 2 2 6 3 2 2 6" xfId="35969"/>
    <cellStyle name="Обычный 3 2 2 6 3 2 2 7" xfId="35970"/>
    <cellStyle name="Обычный 3 2 2 6 3 2 2 8" xfId="35971"/>
    <cellStyle name="Обычный 3 2 2 6 3 2 3" xfId="35972"/>
    <cellStyle name="Обычный 3 2 2 6 3 2 3 2" xfId="35973"/>
    <cellStyle name="Обычный 3 2 2 6 3 2 3 3" xfId="35974"/>
    <cellStyle name="Обычный 3 2 2 6 3 2 3 4" xfId="35975"/>
    <cellStyle name="Обычный 3 2 2 6 3 2 3 5" xfId="35976"/>
    <cellStyle name="Обычный 3 2 2 6 3 2 3 6" xfId="35977"/>
    <cellStyle name="Обычный 3 2 2 6 3 2 3 7" xfId="35978"/>
    <cellStyle name="Обычный 3 2 2 6 3 2 3 8" xfId="35979"/>
    <cellStyle name="Обычный 3 2 2 6 3 2 4" xfId="35980"/>
    <cellStyle name="Обычный 3 2 2 6 3 2 4 2" xfId="35981"/>
    <cellStyle name="Обычный 3 2 2 6 3 2 4 3" xfId="35982"/>
    <cellStyle name="Обычный 3 2 2 6 3 2 4 4" xfId="35983"/>
    <cellStyle name="Обычный 3 2 2 6 3 2 4 5" xfId="35984"/>
    <cellStyle name="Обычный 3 2 2 6 3 2 4 6" xfId="35985"/>
    <cellStyle name="Обычный 3 2 2 6 3 2 4 7" xfId="35986"/>
    <cellStyle name="Обычный 3 2 2 6 3 2 4 8" xfId="35987"/>
    <cellStyle name="Обычный 3 2 2 6 3 2 5" xfId="35988"/>
    <cellStyle name="Обычный 3 2 2 6 3 2 5 2" xfId="35989"/>
    <cellStyle name="Обычный 3 2 2 6 3 2 5 3" xfId="35990"/>
    <cellStyle name="Обычный 3 2 2 6 3 2 5 4" xfId="35991"/>
    <cellStyle name="Обычный 3 2 2 6 3 2 5 5" xfId="35992"/>
    <cellStyle name="Обычный 3 2 2 6 3 2 5 6" xfId="35993"/>
    <cellStyle name="Обычный 3 2 2 6 3 2 5 7" xfId="35994"/>
    <cellStyle name="Обычный 3 2 2 6 3 2 5 8" xfId="35995"/>
    <cellStyle name="Обычный 3 2 2 6 3 2 6" xfId="35996"/>
    <cellStyle name="Обычный 3 2 2 6 3 2 6 2" xfId="35997"/>
    <cellStyle name="Обычный 3 2 2 6 3 2 6 3" xfId="35998"/>
    <cellStyle name="Обычный 3 2 2 6 3 2 6 4" xfId="35999"/>
    <cellStyle name="Обычный 3 2 2 6 3 2 6 5" xfId="36000"/>
    <cellStyle name="Обычный 3 2 2 6 3 2 6 6" xfId="36001"/>
    <cellStyle name="Обычный 3 2 2 6 3 2 6 7" xfId="36002"/>
    <cellStyle name="Обычный 3 2 2 6 3 2 6 8" xfId="36003"/>
    <cellStyle name="Обычный 3 2 2 6 3 2 7" xfId="36004"/>
    <cellStyle name="Обычный 3 2 2 6 3 2 7 2" xfId="36005"/>
    <cellStyle name="Обычный 3 2 2 6 3 2 7 3" xfId="36006"/>
    <cellStyle name="Обычный 3 2 2 6 3 2 7 4" xfId="36007"/>
    <cellStyle name="Обычный 3 2 2 6 3 2 7 5" xfId="36008"/>
    <cellStyle name="Обычный 3 2 2 6 3 2 7 6" xfId="36009"/>
    <cellStyle name="Обычный 3 2 2 6 3 2 7 7" xfId="36010"/>
    <cellStyle name="Обычный 3 2 2 6 3 2 7 8" xfId="36011"/>
    <cellStyle name="Обычный 3 2 2 6 3 2 8" xfId="36012"/>
    <cellStyle name="Обычный 3 2 2 6 3 2 8 2" xfId="36013"/>
    <cellStyle name="Обычный 3 2 2 6 3 2 8 3" xfId="36014"/>
    <cellStyle name="Обычный 3 2 2 6 3 2 8 4" xfId="36015"/>
    <cellStyle name="Обычный 3 2 2 6 3 2 8 5" xfId="36016"/>
    <cellStyle name="Обычный 3 2 2 6 3 2 8 6" xfId="36017"/>
    <cellStyle name="Обычный 3 2 2 6 3 2 8 7" xfId="36018"/>
    <cellStyle name="Обычный 3 2 2 6 3 2 8 8" xfId="36019"/>
    <cellStyle name="Обычный 3 2 2 6 3 2 9" xfId="36020"/>
    <cellStyle name="Обычный 3 2 2 6 3 20" xfId="36021"/>
    <cellStyle name="Обычный 3 2 2 6 3 21" xfId="36022"/>
    <cellStyle name="Обычный 3 2 2 6 3 22" xfId="36023"/>
    <cellStyle name="Обычный 3 2 2 6 3 3" xfId="36024"/>
    <cellStyle name="Обычный 3 2 2 6 3 3 10" xfId="36025"/>
    <cellStyle name="Обычный 3 2 2 6 3 3 11" xfId="36026"/>
    <cellStyle name="Обычный 3 2 2 6 3 3 12" xfId="36027"/>
    <cellStyle name="Обычный 3 2 2 6 3 3 13" xfId="36028"/>
    <cellStyle name="Обычный 3 2 2 6 3 3 14" xfId="36029"/>
    <cellStyle name="Обычный 3 2 2 6 3 3 15" xfId="36030"/>
    <cellStyle name="Обычный 3 2 2 6 3 3 16" xfId="36031"/>
    <cellStyle name="Обычный 3 2 2 6 3 3 17" xfId="36032"/>
    <cellStyle name="Обычный 3 2 2 6 3 3 18" xfId="36033"/>
    <cellStyle name="Обычный 3 2 2 6 3 3 2" xfId="36034"/>
    <cellStyle name="Обычный 3 2 2 6 3 3 2 2" xfId="36035"/>
    <cellStyle name="Обычный 3 2 2 6 3 3 2 3" xfId="36036"/>
    <cellStyle name="Обычный 3 2 2 6 3 3 2 4" xfId="36037"/>
    <cellStyle name="Обычный 3 2 2 6 3 3 2 5" xfId="36038"/>
    <cellStyle name="Обычный 3 2 2 6 3 3 2 6" xfId="36039"/>
    <cellStyle name="Обычный 3 2 2 6 3 3 2 7" xfId="36040"/>
    <cellStyle name="Обычный 3 2 2 6 3 3 2 8" xfId="36041"/>
    <cellStyle name="Обычный 3 2 2 6 3 3 3" xfId="36042"/>
    <cellStyle name="Обычный 3 2 2 6 3 3 3 2" xfId="36043"/>
    <cellStyle name="Обычный 3 2 2 6 3 3 3 3" xfId="36044"/>
    <cellStyle name="Обычный 3 2 2 6 3 3 3 4" xfId="36045"/>
    <cellStyle name="Обычный 3 2 2 6 3 3 3 5" xfId="36046"/>
    <cellStyle name="Обычный 3 2 2 6 3 3 3 6" xfId="36047"/>
    <cellStyle name="Обычный 3 2 2 6 3 3 3 7" xfId="36048"/>
    <cellStyle name="Обычный 3 2 2 6 3 3 3 8" xfId="36049"/>
    <cellStyle name="Обычный 3 2 2 6 3 3 4" xfId="36050"/>
    <cellStyle name="Обычный 3 2 2 6 3 3 4 2" xfId="36051"/>
    <cellStyle name="Обычный 3 2 2 6 3 3 4 3" xfId="36052"/>
    <cellStyle name="Обычный 3 2 2 6 3 3 4 4" xfId="36053"/>
    <cellStyle name="Обычный 3 2 2 6 3 3 4 5" xfId="36054"/>
    <cellStyle name="Обычный 3 2 2 6 3 3 4 6" xfId="36055"/>
    <cellStyle name="Обычный 3 2 2 6 3 3 4 7" xfId="36056"/>
    <cellStyle name="Обычный 3 2 2 6 3 3 4 8" xfId="36057"/>
    <cellStyle name="Обычный 3 2 2 6 3 3 5" xfId="36058"/>
    <cellStyle name="Обычный 3 2 2 6 3 3 5 2" xfId="36059"/>
    <cellStyle name="Обычный 3 2 2 6 3 3 5 3" xfId="36060"/>
    <cellStyle name="Обычный 3 2 2 6 3 3 5 4" xfId="36061"/>
    <cellStyle name="Обычный 3 2 2 6 3 3 5 5" xfId="36062"/>
    <cellStyle name="Обычный 3 2 2 6 3 3 5 6" xfId="36063"/>
    <cellStyle name="Обычный 3 2 2 6 3 3 5 7" xfId="36064"/>
    <cellStyle name="Обычный 3 2 2 6 3 3 5 8" xfId="36065"/>
    <cellStyle name="Обычный 3 2 2 6 3 3 6" xfId="36066"/>
    <cellStyle name="Обычный 3 2 2 6 3 3 6 2" xfId="36067"/>
    <cellStyle name="Обычный 3 2 2 6 3 3 6 3" xfId="36068"/>
    <cellStyle name="Обычный 3 2 2 6 3 3 6 4" xfId="36069"/>
    <cellStyle name="Обычный 3 2 2 6 3 3 6 5" xfId="36070"/>
    <cellStyle name="Обычный 3 2 2 6 3 3 6 6" xfId="36071"/>
    <cellStyle name="Обычный 3 2 2 6 3 3 6 7" xfId="36072"/>
    <cellStyle name="Обычный 3 2 2 6 3 3 6 8" xfId="36073"/>
    <cellStyle name="Обычный 3 2 2 6 3 3 7" xfId="36074"/>
    <cellStyle name="Обычный 3 2 2 6 3 3 7 2" xfId="36075"/>
    <cellStyle name="Обычный 3 2 2 6 3 3 7 3" xfId="36076"/>
    <cellStyle name="Обычный 3 2 2 6 3 3 7 4" xfId="36077"/>
    <cellStyle name="Обычный 3 2 2 6 3 3 7 5" xfId="36078"/>
    <cellStyle name="Обычный 3 2 2 6 3 3 7 6" xfId="36079"/>
    <cellStyle name="Обычный 3 2 2 6 3 3 7 7" xfId="36080"/>
    <cellStyle name="Обычный 3 2 2 6 3 3 7 8" xfId="36081"/>
    <cellStyle name="Обычный 3 2 2 6 3 3 8" xfId="36082"/>
    <cellStyle name="Обычный 3 2 2 6 3 3 8 2" xfId="36083"/>
    <cellStyle name="Обычный 3 2 2 6 3 3 8 3" xfId="36084"/>
    <cellStyle name="Обычный 3 2 2 6 3 3 8 4" xfId="36085"/>
    <cellStyle name="Обычный 3 2 2 6 3 3 8 5" xfId="36086"/>
    <cellStyle name="Обычный 3 2 2 6 3 3 8 6" xfId="36087"/>
    <cellStyle name="Обычный 3 2 2 6 3 3 8 7" xfId="36088"/>
    <cellStyle name="Обычный 3 2 2 6 3 3 8 8" xfId="36089"/>
    <cellStyle name="Обычный 3 2 2 6 3 3 9" xfId="36090"/>
    <cellStyle name="Обычный 3 2 2 6 3 4" xfId="36091"/>
    <cellStyle name="Обычный 3 2 2 6 3 4 2" xfId="36092"/>
    <cellStyle name="Обычный 3 2 2 6 3 4 3" xfId="36093"/>
    <cellStyle name="Обычный 3 2 2 6 3 4 4" xfId="36094"/>
    <cellStyle name="Обычный 3 2 2 6 3 4 5" xfId="36095"/>
    <cellStyle name="Обычный 3 2 2 6 3 4 6" xfId="36096"/>
    <cellStyle name="Обычный 3 2 2 6 3 4 7" xfId="36097"/>
    <cellStyle name="Обычный 3 2 2 6 3 4 8" xfId="36098"/>
    <cellStyle name="Обычный 3 2 2 6 3 5" xfId="36099"/>
    <cellStyle name="Обычный 3 2 2 6 3 5 2" xfId="36100"/>
    <cellStyle name="Обычный 3 2 2 6 3 5 3" xfId="36101"/>
    <cellStyle name="Обычный 3 2 2 6 3 5 4" xfId="36102"/>
    <cellStyle name="Обычный 3 2 2 6 3 5 5" xfId="36103"/>
    <cellStyle name="Обычный 3 2 2 6 3 5 6" xfId="36104"/>
    <cellStyle name="Обычный 3 2 2 6 3 5 7" xfId="36105"/>
    <cellStyle name="Обычный 3 2 2 6 3 5 8" xfId="36106"/>
    <cellStyle name="Обычный 3 2 2 6 3 6" xfId="36107"/>
    <cellStyle name="Обычный 3 2 2 6 3 6 2" xfId="36108"/>
    <cellStyle name="Обычный 3 2 2 6 3 6 3" xfId="36109"/>
    <cellStyle name="Обычный 3 2 2 6 3 6 4" xfId="36110"/>
    <cellStyle name="Обычный 3 2 2 6 3 6 5" xfId="36111"/>
    <cellStyle name="Обычный 3 2 2 6 3 6 6" xfId="36112"/>
    <cellStyle name="Обычный 3 2 2 6 3 6 7" xfId="36113"/>
    <cellStyle name="Обычный 3 2 2 6 3 6 8" xfId="36114"/>
    <cellStyle name="Обычный 3 2 2 6 3 7" xfId="36115"/>
    <cellStyle name="Обычный 3 2 2 6 3 7 2" xfId="36116"/>
    <cellStyle name="Обычный 3 2 2 6 3 7 3" xfId="36117"/>
    <cellStyle name="Обычный 3 2 2 6 3 7 4" xfId="36118"/>
    <cellStyle name="Обычный 3 2 2 6 3 7 5" xfId="36119"/>
    <cellStyle name="Обычный 3 2 2 6 3 7 6" xfId="36120"/>
    <cellStyle name="Обычный 3 2 2 6 3 7 7" xfId="36121"/>
    <cellStyle name="Обычный 3 2 2 6 3 7 8" xfId="36122"/>
    <cellStyle name="Обычный 3 2 2 6 3 8" xfId="36123"/>
    <cellStyle name="Обычный 3 2 2 6 3 8 2" xfId="36124"/>
    <cellStyle name="Обычный 3 2 2 6 3 8 3" xfId="36125"/>
    <cellStyle name="Обычный 3 2 2 6 3 8 4" xfId="36126"/>
    <cellStyle name="Обычный 3 2 2 6 3 8 5" xfId="36127"/>
    <cellStyle name="Обычный 3 2 2 6 3 8 6" xfId="36128"/>
    <cellStyle name="Обычный 3 2 2 6 3 8 7" xfId="36129"/>
    <cellStyle name="Обычный 3 2 2 6 3 8 8" xfId="36130"/>
    <cellStyle name="Обычный 3 2 2 6 3 9" xfId="36131"/>
    <cellStyle name="Обычный 3 2 2 6 3 9 2" xfId="36132"/>
    <cellStyle name="Обычный 3 2 2 6 3 9 3" xfId="36133"/>
    <cellStyle name="Обычный 3 2 2 6 3 9 4" xfId="36134"/>
    <cellStyle name="Обычный 3 2 2 6 3 9 5" xfId="36135"/>
    <cellStyle name="Обычный 3 2 2 6 3 9 6" xfId="36136"/>
    <cellStyle name="Обычный 3 2 2 6 3 9 7" xfId="36137"/>
    <cellStyle name="Обычный 3 2 2 6 3 9 8" xfId="36138"/>
    <cellStyle name="Обычный 3 2 2 6 4" xfId="36139"/>
    <cellStyle name="Обычный 3 2 2 6 4 10" xfId="36140"/>
    <cellStyle name="Обычный 3 2 2 6 4 11" xfId="36141"/>
    <cellStyle name="Обычный 3 2 2 6 4 12" xfId="36142"/>
    <cellStyle name="Обычный 3 2 2 6 4 13" xfId="36143"/>
    <cellStyle name="Обычный 3 2 2 6 4 14" xfId="36144"/>
    <cellStyle name="Обычный 3 2 2 6 4 15" xfId="36145"/>
    <cellStyle name="Обычный 3 2 2 6 4 16" xfId="36146"/>
    <cellStyle name="Обычный 3 2 2 6 4 17" xfId="36147"/>
    <cellStyle name="Обычный 3 2 2 6 4 18" xfId="36148"/>
    <cellStyle name="Обычный 3 2 2 6 4 2" xfId="36149"/>
    <cellStyle name="Обычный 3 2 2 6 4 2 2" xfId="36150"/>
    <cellStyle name="Обычный 3 2 2 6 4 2 3" xfId="36151"/>
    <cellStyle name="Обычный 3 2 2 6 4 2 4" xfId="36152"/>
    <cellStyle name="Обычный 3 2 2 6 4 2 5" xfId="36153"/>
    <cellStyle name="Обычный 3 2 2 6 4 2 6" xfId="36154"/>
    <cellStyle name="Обычный 3 2 2 6 4 2 7" xfId="36155"/>
    <cellStyle name="Обычный 3 2 2 6 4 2 8" xfId="36156"/>
    <cellStyle name="Обычный 3 2 2 6 4 3" xfId="36157"/>
    <cellStyle name="Обычный 3 2 2 6 4 3 2" xfId="36158"/>
    <cellStyle name="Обычный 3 2 2 6 4 3 3" xfId="36159"/>
    <cellStyle name="Обычный 3 2 2 6 4 3 4" xfId="36160"/>
    <cellStyle name="Обычный 3 2 2 6 4 3 5" xfId="36161"/>
    <cellStyle name="Обычный 3 2 2 6 4 3 6" xfId="36162"/>
    <cellStyle name="Обычный 3 2 2 6 4 3 7" xfId="36163"/>
    <cellStyle name="Обычный 3 2 2 6 4 3 8" xfId="36164"/>
    <cellStyle name="Обычный 3 2 2 6 4 4" xfId="36165"/>
    <cellStyle name="Обычный 3 2 2 6 4 4 2" xfId="36166"/>
    <cellStyle name="Обычный 3 2 2 6 4 4 3" xfId="36167"/>
    <cellStyle name="Обычный 3 2 2 6 4 4 4" xfId="36168"/>
    <cellStyle name="Обычный 3 2 2 6 4 4 5" xfId="36169"/>
    <cellStyle name="Обычный 3 2 2 6 4 4 6" xfId="36170"/>
    <cellStyle name="Обычный 3 2 2 6 4 4 7" xfId="36171"/>
    <cellStyle name="Обычный 3 2 2 6 4 4 8" xfId="36172"/>
    <cellStyle name="Обычный 3 2 2 6 4 5" xfId="36173"/>
    <cellStyle name="Обычный 3 2 2 6 4 5 2" xfId="36174"/>
    <cellStyle name="Обычный 3 2 2 6 4 5 3" xfId="36175"/>
    <cellStyle name="Обычный 3 2 2 6 4 5 4" xfId="36176"/>
    <cellStyle name="Обычный 3 2 2 6 4 5 5" xfId="36177"/>
    <cellStyle name="Обычный 3 2 2 6 4 5 6" xfId="36178"/>
    <cellStyle name="Обычный 3 2 2 6 4 5 7" xfId="36179"/>
    <cellStyle name="Обычный 3 2 2 6 4 5 8" xfId="36180"/>
    <cellStyle name="Обычный 3 2 2 6 4 6" xfId="36181"/>
    <cellStyle name="Обычный 3 2 2 6 4 6 2" xfId="36182"/>
    <cellStyle name="Обычный 3 2 2 6 4 6 3" xfId="36183"/>
    <cellStyle name="Обычный 3 2 2 6 4 6 4" xfId="36184"/>
    <cellStyle name="Обычный 3 2 2 6 4 6 5" xfId="36185"/>
    <cellStyle name="Обычный 3 2 2 6 4 6 6" xfId="36186"/>
    <cellStyle name="Обычный 3 2 2 6 4 6 7" xfId="36187"/>
    <cellStyle name="Обычный 3 2 2 6 4 6 8" xfId="36188"/>
    <cellStyle name="Обычный 3 2 2 6 4 7" xfId="36189"/>
    <cellStyle name="Обычный 3 2 2 6 4 7 2" xfId="36190"/>
    <cellStyle name="Обычный 3 2 2 6 4 7 3" xfId="36191"/>
    <cellStyle name="Обычный 3 2 2 6 4 7 4" xfId="36192"/>
    <cellStyle name="Обычный 3 2 2 6 4 7 5" xfId="36193"/>
    <cellStyle name="Обычный 3 2 2 6 4 7 6" xfId="36194"/>
    <cellStyle name="Обычный 3 2 2 6 4 7 7" xfId="36195"/>
    <cellStyle name="Обычный 3 2 2 6 4 7 8" xfId="36196"/>
    <cellStyle name="Обычный 3 2 2 6 4 8" xfId="36197"/>
    <cellStyle name="Обычный 3 2 2 6 4 8 2" xfId="36198"/>
    <cellStyle name="Обычный 3 2 2 6 4 8 3" xfId="36199"/>
    <cellStyle name="Обычный 3 2 2 6 4 8 4" xfId="36200"/>
    <cellStyle name="Обычный 3 2 2 6 4 8 5" xfId="36201"/>
    <cellStyle name="Обычный 3 2 2 6 4 8 6" xfId="36202"/>
    <cellStyle name="Обычный 3 2 2 6 4 8 7" xfId="36203"/>
    <cellStyle name="Обычный 3 2 2 6 4 8 8" xfId="36204"/>
    <cellStyle name="Обычный 3 2 2 6 4 9" xfId="36205"/>
    <cellStyle name="Обычный 3 2 2 6 5" xfId="36206"/>
    <cellStyle name="Обычный 3 2 2 6 5 10" xfId="36207"/>
    <cellStyle name="Обычный 3 2 2 6 5 11" xfId="36208"/>
    <cellStyle name="Обычный 3 2 2 6 5 12" xfId="36209"/>
    <cellStyle name="Обычный 3 2 2 6 5 13" xfId="36210"/>
    <cellStyle name="Обычный 3 2 2 6 5 14" xfId="36211"/>
    <cellStyle name="Обычный 3 2 2 6 5 15" xfId="36212"/>
    <cellStyle name="Обычный 3 2 2 6 5 16" xfId="36213"/>
    <cellStyle name="Обычный 3 2 2 6 5 17" xfId="36214"/>
    <cellStyle name="Обычный 3 2 2 6 5 18" xfId="36215"/>
    <cellStyle name="Обычный 3 2 2 6 5 2" xfId="36216"/>
    <cellStyle name="Обычный 3 2 2 6 5 2 2" xfId="36217"/>
    <cellStyle name="Обычный 3 2 2 6 5 2 3" xfId="36218"/>
    <cellStyle name="Обычный 3 2 2 6 5 2 4" xfId="36219"/>
    <cellStyle name="Обычный 3 2 2 6 5 2 5" xfId="36220"/>
    <cellStyle name="Обычный 3 2 2 6 5 2 6" xfId="36221"/>
    <cellStyle name="Обычный 3 2 2 6 5 2 7" xfId="36222"/>
    <cellStyle name="Обычный 3 2 2 6 5 2 8" xfId="36223"/>
    <cellStyle name="Обычный 3 2 2 6 5 3" xfId="36224"/>
    <cellStyle name="Обычный 3 2 2 6 5 3 2" xfId="36225"/>
    <cellStyle name="Обычный 3 2 2 6 5 3 3" xfId="36226"/>
    <cellStyle name="Обычный 3 2 2 6 5 3 4" xfId="36227"/>
    <cellStyle name="Обычный 3 2 2 6 5 3 5" xfId="36228"/>
    <cellStyle name="Обычный 3 2 2 6 5 3 6" xfId="36229"/>
    <cellStyle name="Обычный 3 2 2 6 5 3 7" xfId="36230"/>
    <cellStyle name="Обычный 3 2 2 6 5 3 8" xfId="36231"/>
    <cellStyle name="Обычный 3 2 2 6 5 4" xfId="36232"/>
    <cellStyle name="Обычный 3 2 2 6 5 4 2" xfId="36233"/>
    <cellStyle name="Обычный 3 2 2 6 5 4 3" xfId="36234"/>
    <cellStyle name="Обычный 3 2 2 6 5 4 4" xfId="36235"/>
    <cellStyle name="Обычный 3 2 2 6 5 4 5" xfId="36236"/>
    <cellStyle name="Обычный 3 2 2 6 5 4 6" xfId="36237"/>
    <cellStyle name="Обычный 3 2 2 6 5 4 7" xfId="36238"/>
    <cellStyle name="Обычный 3 2 2 6 5 4 8" xfId="36239"/>
    <cellStyle name="Обычный 3 2 2 6 5 5" xfId="36240"/>
    <cellStyle name="Обычный 3 2 2 6 5 5 2" xfId="36241"/>
    <cellStyle name="Обычный 3 2 2 6 5 5 3" xfId="36242"/>
    <cellStyle name="Обычный 3 2 2 6 5 5 4" xfId="36243"/>
    <cellStyle name="Обычный 3 2 2 6 5 5 5" xfId="36244"/>
    <cellStyle name="Обычный 3 2 2 6 5 5 6" xfId="36245"/>
    <cellStyle name="Обычный 3 2 2 6 5 5 7" xfId="36246"/>
    <cellStyle name="Обычный 3 2 2 6 5 5 8" xfId="36247"/>
    <cellStyle name="Обычный 3 2 2 6 5 6" xfId="36248"/>
    <cellStyle name="Обычный 3 2 2 6 5 6 2" xfId="36249"/>
    <cellStyle name="Обычный 3 2 2 6 5 6 3" xfId="36250"/>
    <cellStyle name="Обычный 3 2 2 6 5 6 4" xfId="36251"/>
    <cellStyle name="Обычный 3 2 2 6 5 6 5" xfId="36252"/>
    <cellStyle name="Обычный 3 2 2 6 5 6 6" xfId="36253"/>
    <cellStyle name="Обычный 3 2 2 6 5 6 7" xfId="36254"/>
    <cellStyle name="Обычный 3 2 2 6 5 6 8" xfId="36255"/>
    <cellStyle name="Обычный 3 2 2 6 5 7" xfId="36256"/>
    <cellStyle name="Обычный 3 2 2 6 5 7 2" xfId="36257"/>
    <cellStyle name="Обычный 3 2 2 6 5 7 3" xfId="36258"/>
    <cellStyle name="Обычный 3 2 2 6 5 7 4" xfId="36259"/>
    <cellStyle name="Обычный 3 2 2 6 5 7 5" xfId="36260"/>
    <cellStyle name="Обычный 3 2 2 6 5 7 6" xfId="36261"/>
    <cellStyle name="Обычный 3 2 2 6 5 7 7" xfId="36262"/>
    <cellStyle name="Обычный 3 2 2 6 5 7 8" xfId="36263"/>
    <cellStyle name="Обычный 3 2 2 6 5 8" xfId="36264"/>
    <cellStyle name="Обычный 3 2 2 6 5 8 2" xfId="36265"/>
    <cellStyle name="Обычный 3 2 2 6 5 8 3" xfId="36266"/>
    <cellStyle name="Обычный 3 2 2 6 5 8 4" xfId="36267"/>
    <cellStyle name="Обычный 3 2 2 6 5 8 5" xfId="36268"/>
    <cellStyle name="Обычный 3 2 2 6 5 8 6" xfId="36269"/>
    <cellStyle name="Обычный 3 2 2 6 5 8 7" xfId="36270"/>
    <cellStyle name="Обычный 3 2 2 6 5 8 8" xfId="36271"/>
    <cellStyle name="Обычный 3 2 2 6 5 9" xfId="36272"/>
    <cellStyle name="Обычный 3 2 2 6 6" xfId="36273"/>
    <cellStyle name="Обычный 3 2 2 6 6 2" xfId="36274"/>
    <cellStyle name="Обычный 3 2 2 6 6 3" xfId="36275"/>
    <cellStyle name="Обычный 3 2 2 6 6 4" xfId="36276"/>
    <cellStyle name="Обычный 3 2 2 6 6 5" xfId="36277"/>
    <cellStyle name="Обычный 3 2 2 6 6 6" xfId="36278"/>
    <cellStyle name="Обычный 3 2 2 6 6 7" xfId="36279"/>
    <cellStyle name="Обычный 3 2 2 6 6 8" xfId="36280"/>
    <cellStyle name="Обычный 3 2 2 6 7" xfId="36281"/>
    <cellStyle name="Обычный 3 2 2 6 7 2" xfId="36282"/>
    <cellStyle name="Обычный 3 2 2 6 7 3" xfId="36283"/>
    <cellStyle name="Обычный 3 2 2 6 7 4" xfId="36284"/>
    <cellStyle name="Обычный 3 2 2 6 7 5" xfId="36285"/>
    <cellStyle name="Обычный 3 2 2 6 7 6" xfId="36286"/>
    <cellStyle name="Обычный 3 2 2 6 7 7" xfId="36287"/>
    <cellStyle name="Обычный 3 2 2 6 7 8" xfId="36288"/>
    <cellStyle name="Обычный 3 2 2 6 8" xfId="36289"/>
    <cellStyle name="Обычный 3 2 2 6 8 2" xfId="36290"/>
    <cellStyle name="Обычный 3 2 2 6 8 3" xfId="36291"/>
    <cellStyle name="Обычный 3 2 2 6 8 4" xfId="36292"/>
    <cellStyle name="Обычный 3 2 2 6 8 5" xfId="36293"/>
    <cellStyle name="Обычный 3 2 2 6 8 6" xfId="36294"/>
    <cellStyle name="Обычный 3 2 2 6 8 7" xfId="36295"/>
    <cellStyle name="Обычный 3 2 2 6 8 8" xfId="36296"/>
    <cellStyle name="Обычный 3 2 2 6 9" xfId="36297"/>
    <cellStyle name="Обычный 3 2 2 6 9 2" xfId="36298"/>
    <cellStyle name="Обычный 3 2 2 6 9 3" xfId="36299"/>
    <cellStyle name="Обычный 3 2 2 6 9 4" xfId="36300"/>
    <cellStyle name="Обычный 3 2 2 6 9 5" xfId="36301"/>
    <cellStyle name="Обычный 3 2 2 6 9 6" xfId="36302"/>
    <cellStyle name="Обычный 3 2 2 6 9 7" xfId="36303"/>
    <cellStyle name="Обычный 3 2 2 6 9 8" xfId="36304"/>
    <cellStyle name="Обычный 3 2 2 7" xfId="36305"/>
    <cellStyle name="Обычный 3 2 2 7 10" xfId="36306"/>
    <cellStyle name="Обычный 3 2 2 7 10 2" xfId="36307"/>
    <cellStyle name="Обычный 3 2 2 7 10 3" xfId="36308"/>
    <cellStyle name="Обычный 3 2 2 7 10 4" xfId="36309"/>
    <cellStyle name="Обычный 3 2 2 7 10 5" xfId="36310"/>
    <cellStyle name="Обычный 3 2 2 7 10 6" xfId="36311"/>
    <cellStyle name="Обычный 3 2 2 7 10 7" xfId="36312"/>
    <cellStyle name="Обычный 3 2 2 7 10 8" xfId="36313"/>
    <cellStyle name="Обычный 3 2 2 7 11" xfId="36314"/>
    <cellStyle name="Обычный 3 2 2 7 11 2" xfId="36315"/>
    <cellStyle name="Обычный 3 2 2 7 11 3" xfId="36316"/>
    <cellStyle name="Обычный 3 2 2 7 11 4" xfId="36317"/>
    <cellStyle name="Обычный 3 2 2 7 11 5" xfId="36318"/>
    <cellStyle name="Обычный 3 2 2 7 11 6" xfId="36319"/>
    <cellStyle name="Обычный 3 2 2 7 11 7" xfId="36320"/>
    <cellStyle name="Обычный 3 2 2 7 11 8" xfId="36321"/>
    <cellStyle name="Обычный 3 2 2 7 12" xfId="36322"/>
    <cellStyle name="Обычный 3 2 2 7 12 2" xfId="36323"/>
    <cellStyle name="Обычный 3 2 2 7 12 3" xfId="36324"/>
    <cellStyle name="Обычный 3 2 2 7 12 4" xfId="36325"/>
    <cellStyle name="Обычный 3 2 2 7 12 5" xfId="36326"/>
    <cellStyle name="Обычный 3 2 2 7 12 6" xfId="36327"/>
    <cellStyle name="Обычный 3 2 2 7 12 7" xfId="36328"/>
    <cellStyle name="Обычный 3 2 2 7 12 8" xfId="36329"/>
    <cellStyle name="Обычный 3 2 2 7 13" xfId="36330"/>
    <cellStyle name="Обычный 3 2 2 7 14" xfId="36331"/>
    <cellStyle name="Обычный 3 2 2 7 15" xfId="36332"/>
    <cellStyle name="Обычный 3 2 2 7 16" xfId="36333"/>
    <cellStyle name="Обычный 3 2 2 7 17" xfId="36334"/>
    <cellStyle name="Обычный 3 2 2 7 18" xfId="36335"/>
    <cellStyle name="Обычный 3 2 2 7 19" xfId="36336"/>
    <cellStyle name="Обычный 3 2 2 7 2" xfId="36337"/>
    <cellStyle name="Обычный 3 2 2 7 2 10" xfId="36338"/>
    <cellStyle name="Обычный 3 2 2 7 2 10 2" xfId="36339"/>
    <cellStyle name="Обычный 3 2 2 7 2 10 3" xfId="36340"/>
    <cellStyle name="Обычный 3 2 2 7 2 10 4" xfId="36341"/>
    <cellStyle name="Обычный 3 2 2 7 2 10 5" xfId="36342"/>
    <cellStyle name="Обычный 3 2 2 7 2 10 6" xfId="36343"/>
    <cellStyle name="Обычный 3 2 2 7 2 10 7" xfId="36344"/>
    <cellStyle name="Обычный 3 2 2 7 2 10 8" xfId="36345"/>
    <cellStyle name="Обычный 3 2 2 7 2 11" xfId="36346"/>
    <cellStyle name="Обычный 3 2 2 7 2 11 2" xfId="36347"/>
    <cellStyle name="Обычный 3 2 2 7 2 11 3" xfId="36348"/>
    <cellStyle name="Обычный 3 2 2 7 2 11 4" xfId="36349"/>
    <cellStyle name="Обычный 3 2 2 7 2 11 5" xfId="36350"/>
    <cellStyle name="Обычный 3 2 2 7 2 11 6" xfId="36351"/>
    <cellStyle name="Обычный 3 2 2 7 2 11 7" xfId="36352"/>
    <cellStyle name="Обычный 3 2 2 7 2 11 8" xfId="36353"/>
    <cellStyle name="Обычный 3 2 2 7 2 12" xfId="36354"/>
    <cellStyle name="Обычный 3 2 2 7 2 13" xfId="36355"/>
    <cellStyle name="Обычный 3 2 2 7 2 14" xfId="36356"/>
    <cellStyle name="Обычный 3 2 2 7 2 15" xfId="36357"/>
    <cellStyle name="Обычный 3 2 2 7 2 16" xfId="36358"/>
    <cellStyle name="Обычный 3 2 2 7 2 17" xfId="36359"/>
    <cellStyle name="Обычный 3 2 2 7 2 18" xfId="36360"/>
    <cellStyle name="Обычный 3 2 2 7 2 19" xfId="36361"/>
    <cellStyle name="Обычный 3 2 2 7 2 2" xfId="36362"/>
    <cellStyle name="Обычный 3 2 2 7 2 2 10" xfId="36363"/>
    <cellStyle name="Обычный 3 2 2 7 2 2 10 2" xfId="36364"/>
    <cellStyle name="Обычный 3 2 2 7 2 2 10 3" xfId="36365"/>
    <cellStyle name="Обычный 3 2 2 7 2 2 10 4" xfId="36366"/>
    <cellStyle name="Обычный 3 2 2 7 2 2 10 5" xfId="36367"/>
    <cellStyle name="Обычный 3 2 2 7 2 2 10 6" xfId="36368"/>
    <cellStyle name="Обычный 3 2 2 7 2 2 10 7" xfId="36369"/>
    <cellStyle name="Обычный 3 2 2 7 2 2 10 8" xfId="36370"/>
    <cellStyle name="Обычный 3 2 2 7 2 2 11" xfId="36371"/>
    <cellStyle name="Обычный 3 2 2 7 2 2 12" xfId="36372"/>
    <cellStyle name="Обычный 3 2 2 7 2 2 13" xfId="36373"/>
    <cellStyle name="Обычный 3 2 2 7 2 2 14" xfId="36374"/>
    <cellStyle name="Обычный 3 2 2 7 2 2 15" xfId="36375"/>
    <cellStyle name="Обычный 3 2 2 7 2 2 16" xfId="36376"/>
    <cellStyle name="Обычный 3 2 2 7 2 2 17" xfId="36377"/>
    <cellStyle name="Обычный 3 2 2 7 2 2 18" xfId="36378"/>
    <cellStyle name="Обычный 3 2 2 7 2 2 19" xfId="36379"/>
    <cellStyle name="Обычный 3 2 2 7 2 2 2" xfId="36380"/>
    <cellStyle name="Обычный 3 2 2 7 2 2 2 10" xfId="36381"/>
    <cellStyle name="Обычный 3 2 2 7 2 2 2 11" xfId="36382"/>
    <cellStyle name="Обычный 3 2 2 7 2 2 2 12" xfId="36383"/>
    <cellStyle name="Обычный 3 2 2 7 2 2 2 13" xfId="36384"/>
    <cellStyle name="Обычный 3 2 2 7 2 2 2 14" xfId="36385"/>
    <cellStyle name="Обычный 3 2 2 7 2 2 2 15" xfId="36386"/>
    <cellStyle name="Обычный 3 2 2 7 2 2 2 16" xfId="36387"/>
    <cellStyle name="Обычный 3 2 2 7 2 2 2 17" xfId="36388"/>
    <cellStyle name="Обычный 3 2 2 7 2 2 2 18" xfId="36389"/>
    <cellStyle name="Обычный 3 2 2 7 2 2 2 2" xfId="36390"/>
    <cellStyle name="Обычный 3 2 2 7 2 2 2 2 2" xfId="36391"/>
    <cellStyle name="Обычный 3 2 2 7 2 2 2 2 3" xfId="36392"/>
    <cellStyle name="Обычный 3 2 2 7 2 2 2 2 4" xfId="36393"/>
    <cellStyle name="Обычный 3 2 2 7 2 2 2 2 5" xfId="36394"/>
    <cellStyle name="Обычный 3 2 2 7 2 2 2 2 6" xfId="36395"/>
    <cellStyle name="Обычный 3 2 2 7 2 2 2 2 7" xfId="36396"/>
    <cellStyle name="Обычный 3 2 2 7 2 2 2 2 8" xfId="36397"/>
    <cellStyle name="Обычный 3 2 2 7 2 2 2 3" xfId="36398"/>
    <cellStyle name="Обычный 3 2 2 7 2 2 2 3 2" xfId="36399"/>
    <cellStyle name="Обычный 3 2 2 7 2 2 2 3 3" xfId="36400"/>
    <cellStyle name="Обычный 3 2 2 7 2 2 2 3 4" xfId="36401"/>
    <cellStyle name="Обычный 3 2 2 7 2 2 2 3 5" xfId="36402"/>
    <cellStyle name="Обычный 3 2 2 7 2 2 2 3 6" xfId="36403"/>
    <cellStyle name="Обычный 3 2 2 7 2 2 2 3 7" xfId="36404"/>
    <cellStyle name="Обычный 3 2 2 7 2 2 2 3 8" xfId="36405"/>
    <cellStyle name="Обычный 3 2 2 7 2 2 2 4" xfId="36406"/>
    <cellStyle name="Обычный 3 2 2 7 2 2 2 4 2" xfId="36407"/>
    <cellStyle name="Обычный 3 2 2 7 2 2 2 4 3" xfId="36408"/>
    <cellStyle name="Обычный 3 2 2 7 2 2 2 4 4" xfId="36409"/>
    <cellStyle name="Обычный 3 2 2 7 2 2 2 4 5" xfId="36410"/>
    <cellStyle name="Обычный 3 2 2 7 2 2 2 4 6" xfId="36411"/>
    <cellStyle name="Обычный 3 2 2 7 2 2 2 4 7" xfId="36412"/>
    <cellStyle name="Обычный 3 2 2 7 2 2 2 4 8" xfId="36413"/>
    <cellStyle name="Обычный 3 2 2 7 2 2 2 5" xfId="36414"/>
    <cellStyle name="Обычный 3 2 2 7 2 2 2 5 2" xfId="36415"/>
    <cellStyle name="Обычный 3 2 2 7 2 2 2 5 3" xfId="36416"/>
    <cellStyle name="Обычный 3 2 2 7 2 2 2 5 4" xfId="36417"/>
    <cellStyle name="Обычный 3 2 2 7 2 2 2 5 5" xfId="36418"/>
    <cellStyle name="Обычный 3 2 2 7 2 2 2 5 6" xfId="36419"/>
    <cellStyle name="Обычный 3 2 2 7 2 2 2 5 7" xfId="36420"/>
    <cellStyle name="Обычный 3 2 2 7 2 2 2 5 8" xfId="36421"/>
    <cellStyle name="Обычный 3 2 2 7 2 2 2 6" xfId="36422"/>
    <cellStyle name="Обычный 3 2 2 7 2 2 2 6 2" xfId="36423"/>
    <cellStyle name="Обычный 3 2 2 7 2 2 2 6 3" xfId="36424"/>
    <cellStyle name="Обычный 3 2 2 7 2 2 2 6 4" xfId="36425"/>
    <cellStyle name="Обычный 3 2 2 7 2 2 2 6 5" xfId="36426"/>
    <cellStyle name="Обычный 3 2 2 7 2 2 2 6 6" xfId="36427"/>
    <cellStyle name="Обычный 3 2 2 7 2 2 2 6 7" xfId="36428"/>
    <cellStyle name="Обычный 3 2 2 7 2 2 2 6 8" xfId="36429"/>
    <cellStyle name="Обычный 3 2 2 7 2 2 2 7" xfId="36430"/>
    <cellStyle name="Обычный 3 2 2 7 2 2 2 7 2" xfId="36431"/>
    <cellStyle name="Обычный 3 2 2 7 2 2 2 7 3" xfId="36432"/>
    <cellStyle name="Обычный 3 2 2 7 2 2 2 7 4" xfId="36433"/>
    <cellStyle name="Обычный 3 2 2 7 2 2 2 7 5" xfId="36434"/>
    <cellStyle name="Обычный 3 2 2 7 2 2 2 7 6" xfId="36435"/>
    <cellStyle name="Обычный 3 2 2 7 2 2 2 7 7" xfId="36436"/>
    <cellStyle name="Обычный 3 2 2 7 2 2 2 7 8" xfId="36437"/>
    <cellStyle name="Обычный 3 2 2 7 2 2 2 8" xfId="36438"/>
    <cellStyle name="Обычный 3 2 2 7 2 2 2 8 2" xfId="36439"/>
    <cellStyle name="Обычный 3 2 2 7 2 2 2 8 3" xfId="36440"/>
    <cellStyle name="Обычный 3 2 2 7 2 2 2 8 4" xfId="36441"/>
    <cellStyle name="Обычный 3 2 2 7 2 2 2 8 5" xfId="36442"/>
    <cellStyle name="Обычный 3 2 2 7 2 2 2 8 6" xfId="36443"/>
    <cellStyle name="Обычный 3 2 2 7 2 2 2 8 7" xfId="36444"/>
    <cellStyle name="Обычный 3 2 2 7 2 2 2 8 8" xfId="36445"/>
    <cellStyle name="Обычный 3 2 2 7 2 2 2 9" xfId="36446"/>
    <cellStyle name="Обычный 3 2 2 7 2 2 20" xfId="36447"/>
    <cellStyle name="Обычный 3 2 2 7 2 2 21" xfId="36448"/>
    <cellStyle name="Обычный 3 2 2 7 2 2 22" xfId="36449"/>
    <cellStyle name="Обычный 3 2 2 7 2 2 3" xfId="36450"/>
    <cellStyle name="Обычный 3 2 2 7 2 2 3 10" xfId="36451"/>
    <cellStyle name="Обычный 3 2 2 7 2 2 3 11" xfId="36452"/>
    <cellStyle name="Обычный 3 2 2 7 2 2 3 12" xfId="36453"/>
    <cellStyle name="Обычный 3 2 2 7 2 2 3 13" xfId="36454"/>
    <cellStyle name="Обычный 3 2 2 7 2 2 3 14" xfId="36455"/>
    <cellStyle name="Обычный 3 2 2 7 2 2 3 15" xfId="36456"/>
    <cellStyle name="Обычный 3 2 2 7 2 2 3 16" xfId="36457"/>
    <cellStyle name="Обычный 3 2 2 7 2 2 3 17" xfId="36458"/>
    <cellStyle name="Обычный 3 2 2 7 2 2 3 18" xfId="36459"/>
    <cellStyle name="Обычный 3 2 2 7 2 2 3 2" xfId="36460"/>
    <cellStyle name="Обычный 3 2 2 7 2 2 3 2 2" xfId="36461"/>
    <cellStyle name="Обычный 3 2 2 7 2 2 3 2 3" xfId="36462"/>
    <cellStyle name="Обычный 3 2 2 7 2 2 3 2 4" xfId="36463"/>
    <cellStyle name="Обычный 3 2 2 7 2 2 3 2 5" xfId="36464"/>
    <cellStyle name="Обычный 3 2 2 7 2 2 3 2 6" xfId="36465"/>
    <cellStyle name="Обычный 3 2 2 7 2 2 3 2 7" xfId="36466"/>
    <cellStyle name="Обычный 3 2 2 7 2 2 3 2 8" xfId="36467"/>
    <cellStyle name="Обычный 3 2 2 7 2 2 3 3" xfId="36468"/>
    <cellStyle name="Обычный 3 2 2 7 2 2 3 3 2" xfId="36469"/>
    <cellStyle name="Обычный 3 2 2 7 2 2 3 3 3" xfId="36470"/>
    <cellStyle name="Обычный 3 2 2 7 2 2 3 3 4" xfId="36471"/>
    <cellStyle name="Обычный 3 2 2 7 2 2 3 3 5" xfId="36472"/>
    <cellStyle name="Обычный 3 2 2 7 2 2 3 3 6" xfId="36473"/>
    <cellStyle name="Обычный 3 2 2 7 2 2 3 3 7" xfId="36474"/>
    <cellStyle name="Обычный 3 2 2 7 2 2 3 3 8" xfId="36475"/>
    <cellStyle name="Обычный 3 2 2 7 2 2 3 4" xfId="36476"/>
    <cellStyle name="Обычный 3 2 2 7 2 2 3 4 2" xfId="36477"/>
    <cellStyle name="Обычный 3 2 2 7 2 2 3 4 3" xfId="36478"/>
    <cellStyle name="Обычный 3 2 2 7 2 2 3 4 4" xfId="36479"/>
    <cellStyle name="Обычный 3 2 2 7 2 2 3 4 5" xfId="36480"/>
    <cellStyle name="Обычный 3 2 2 7 2 2 3 4 6" xfId="36481"/>
    <cellStyle name="Обычный 3 2 2 7 2 2 3 4 7" xfId="36482"/>
    <cellStyle name="Обычный 3 2 2 7 2 2 3 4 8" xfId="36483"/>
    <cellStyle name="Обычный 3 2 2 7 2 2 3 5" xfId="36484"/>
    <cellStyle name="Обычный 3 2 2 7 2 2 3 5 2" xfId="36485"/>
    <cellStyle name="Обычный 3 2 2 7 2 2 3 5 3" xfId="36486"/>
    <cellStyle name="Обычный 3 2 2 7 2 2 3 5 4" xfId="36487"/>
    <cellStyle name="Обычный 3 2 2 7 2 2 3 5 5" xfId="36488"/>
    <cellStyle name="Обычный 3 2 2 7 2 2 3 5 6" xfId="36489"/>
    <cellStyle name="Обычный 3 2 2 7 2 2 3 5 7" xfId="36490"/>
    <cellStyle name="Обычный 3 2 2 7 2 2 3 5 8" xfId="36491"/>
    <cellStyle name="Обычный 3 2 2 7 2 2 3 6" xfId="36492"/>
    <cellStyle name="Обычный 3 2 2 7 2 2 3 6 2" xfId="36493"/>
    <cellStyle name="Обычный 3 2 2 7 2 2 3 6 3" xfId="36494"/>
    <cellStyle name="Обычный 3 2 2 7 2 2 3 6 4" xfId="36495"/>
    <cellStyle name="Обычный 3 2 2 7 2 2 3 6 5" xfId="36496"/>
    <cellStyle name="Обычный 3 2 2 7 2 2 3 6 6" xfId="36497"/>
    <cellStyle name="Обычный 3 2 2 7 2 2 3 6 7" xfId="36498"/>
    <cellStyle name="Обычный 3 2 2 7 2 2 3 6 8" xfId="36499"/>
    <cellStyle name="Обычный 3 2 2 7 2 2 3 7" xfId="36500"/>
    <cellStyle name="Обычный 3 2 2 7 2 2 3 7 2" xfId="36501"/>
    <cellStyle name="Обычный 3 2 2 7 2 2 3 7 3" xfId="36502"/>
    <cellStyle name="Обычный 3 2 2 7 2 2 3 7 4" xfId="36503"/>
    <cellStyle name="Обычный 3 2 2 7 2 2 3 7 5" xfId="36504"/>
    <cellStyle name="Обычный 3 2 2 7 2 2 3 7 6" xfId="36505"/>
    <cellStyle name="Обычный 3 2 2 7 2 2 3 7 7" xfId="36506"/>
    <cellStyle name="Обычный 3 2 2 7 2 2 3 7 8" xfId="36507"/>
    <cellStyle name="Обычный 3 2 2 7 2 2 3 8" xfId="36508"/>
    <cellStyle name="Обычный 3 2 2 7 2 2 3 8 2" xfId="36509"/>
    <cellStyle name="Обычный 3 2 2 7 2 2 3 8 3" xfId="36510"/>
    <cellStyle name="Обычный 3 2 2 7 2 2 3 8 4" xfId="36511"/>
    <cellStyle name="Обычный 3 2 2 7 2 2 3 8 5" xfId="36512"/>
    <cellStyle name="Обычный 3 2 2 7 2 2 3 8 6" xfId="36513"/>
    <cellStyle name="Обычный 3 2 2 7 2 2 3 8 7" xfId="36514"/>
    <cellStyle name="Обычный 3 2 2 7 2 2 3 8 8" xfId="36515"/>
    <cellStyle name="Обычный 3 2 2 7 2 2 3 9" xfId="36516"/>
    <cellStyle name="Обычный 3 2 2 7 2 2 4" xfId="36517"/>
    <cellStyle name="Обычный 3 2 2 7 2 2 4 2" xfId="36518"/>
    <cellStyle name="Обычный 3 2 2 7 2 2 4 3" xfId="36519"/>
    <cellStyle name="Обычный 3 2 2 7 2 2 4 4" xfId="36520"/>
    <cellStyle name="Обычный 3 2 2 7 2 2 4 5" xfId="36521"/>
    <cellStyle name="Обычный 3 2 2 7 2 2 4 6" xfId="36522"/>
    <cellStyle name="Обычный 3 2 2 7 2 2 4 7" xfId="36523"/>
    <cellStyle name="Обычный 3 2 2 7 2 2 4 8" xfId="36524"/>
    <cellStyle name="Обычный 3 2 2 7 2 2 5" xfId="36525"/>
    <cellStyle name="Обычный 3 2 2 7 2 2 5 2" xfId="36526"/>
    <cellStyle name="Обычный 3 2 2 7 2 2 5 3" xfId="36527"/>
    <cellStyle name="Обычный 3 2 2 7 2 2 5 4" xfId="36528"/>
    <cellStyle name="Обычный 3 2 2 7 2 2 5 5" xfId="36529"/>
    <cellStyle name="Обычный 3 2 2 7 2 2 5 6" xfId="36530"/>
    <cellStyle name="Обычный 3 2 2 7 2 2 5 7" xfId="36531"/>
    <cellStyle name="Обычный 3 2 2 7 2 2 5 8" xfId="36532"/>
    <cellStyle name="Обычный 3 2 2 7 2 2 6" xfId="36533"/>
    <cellStyle name="Обычный 3 2 2 7 2 2 6 2" xfId="36534"/>
    <cellStyle name="Обычный 3 2 2 7 2 2 6 3" xfId="36535"/>
    <cellStyle name="Обычный 3 2 2 7 2 2 6 4" xfId="36536"/>
    <cellStyle name="Обычный 3 2 2 7 2 2 6 5" xfId="36537"/>
    <cellStyle name="Обычный 3 2 2 7 2 2 6 6" xfId="36538"/>
    <cellStyle name="Обычный 3 2 2 7 2 2 6 7" xfId="36539"/>
    <cellStyle name="Обычный 3 2 2 7 2 2 6 8" xfId="36540"/>
    <cellStyle name="Обычный 3 2 2 7 2 2 7" xfId="36541"/>
    <cellStyle name="Обычный 3 2 2 7 2 2 7 2" xfId="36542"/>
    <cellStyle name="Обычный 3 2 2 7 2 2 7 3" xfId="36543"/>
    <cellStyle name="Обычный 3 2 2 7 2 2 7 4" xfId="36544"/>
    <cellStyle name="Обычный 3 2 2 7 2 2 7 5" xfId="36545"/>
    <cellStyle name="Обычный 3 2 2 7 2 2 7 6" xfId="36546"/>
    <cellStyle name="Обычный 3 2 2 7 2 2 7 7" xfId="36547"/>
    <cellStyle name="Обычный 3 2 2 7 2 2 7 8" xfId="36548"/>
    <cellStyle name="Обычный 3 2 2 7 2 2 8" xfId="36549"/>
    <cellStyle name="Обычный 3 2 2 7 2 2 8 2" xfId="36550"/>
    <cellStyle name="Обычный 3 2 2 7 2 2 8 3" xfId="36551"/>
    <cellStyle name="Обычный 3 2 2 7 2 2 8 4" xfId="36552"/>
    <cellStyle name="Обычный 3 2 2 7 2 2 8 5" xfId="36553"/>
    <cellStyle name="Обычный 3 2 2 7 2 2 8 6" xfId="36554"/>
    <cellStyle name="Обычный 3 2 2 7 2 2 8 7" xfId="36555"/>
    <cellStyle name="Обычный 3 2 2 7 2 2 8 8" xfId="36556"/>
    <cellStyle name="Обычный 3 2 2 7 2 2 9" xfId="36557"/>
    <cellStyle name="Обычный 3 2 2 7 2 2 9 2" xfId="36558"/>
    <cellStyle name="Обычный 3 2 2 7 2 2 9 3" xfId="36559"/>
    <cellStyle name="Обычный 3 2 2 7 2 2 9 4" xfId="36560"/>
    <cellStyle name="Обычный 3 2 2 7 2 2 9 5" xfId="36561"/>
    <cellStyle name="Обычный 3 2 2 7 2 2 9 6" xfId="36562"/>
    <cellStyle name="Обычный 3 2 2 7 2 2 9 7" xfId="36563"/>
    <cellStyle name="Обычный 3 2 2 7 2 2 9 8" xfId="36564"/>
    <cellStyle name="Обычный 3 2 2 7 2 20" xfId="36565"/>
    <cellStyle name="Обычный 3 2 2 7 2 21" xfId="36566"/>
    <cellStyle name="Обычный 3 2 2 7 2 22" xfId="36567"/>
    <cellStyle name="Обычный 3 2 2 7 2 23" xfId="36568"/>
    <cellStyle name="Обычный 3 2 2 7 2 3" xfId="36569"/>
    <cellStyle name="Обычный 3 2 2 7 2 3 10" xfId="36570"/>
    <cellStyle name="Обычный 3 2 2 7 2 3 11" xfId="36571"/>
    <cellStyle name="Обычный 3 2 2 7 2 3 12" xfId="36572"/>
    <cellStyle name="Обычный 3 2 2 7 2 3 13" xfId="36573"/>
    <cellStyle name="Обычный 3 2 2 7 2 3 14" xfId="36574"/>
    <cellStyle name="Обычный 3 2 2 7 2 3 15" xfId="36575"/>
    <cellStyle name="Обычный 3 2 2 7 2 3 16" xfId="36576"/>
    <cellStyle name="Обычный 3 2 2 7 2 3 17" xfId="36577"/>
    <cellStyle name="Обычный 3 2 2 7 2 3 18" xfId="36578"/>
    <cellStyle name="Обычный 3 2 2 7 2 3 2" xfId="36579"/>
    <cellStyle name="Обычный 3 2 2 7 2 3 2 2" xfId="36580"/>
    <cellStyle name="Обычный 3 2 2 7 2 3 2 3" xfId="36581"/>
    <cellStyle name="Обычный 3 2 2 7 2 3 2 4" xfId="36582"/>
    <cellStyle name="Обычный 3 2 2 7 2 3 2 5" xfId="36583"/>
    <cellStyle name="Обычный 3 2 2 7 2 3 2 6" xfId="36584"/>
    <cellStyle name="Обычный 3 2 2 7 2 3 2 7" xfId="36585"/>
    <cellStyle name="Обычный 3 2 2 7 2 3 2 8" xfId="36586"/>
    <cellStyle name="Обычный 3 2 2 7 2 3 3" xfId="36587"/>
    <cellStyle name="Обычный 3 2 2 7 2 3 3 2" xfId="36588"/>
    <cellStyle name="Обычный 3 2 2 7 2 3 3 3" xfId="36589"/>
    <cellStyle name="Обычный 3 2 2 7 2 3 3 4" xfId="36590"/>
    <cellStyle name="Обычный 3 2 2 7 2 3 3 5" xfId="36591"/>
    <cellStyle name="Обычный 3 2 2 7 2 3 3 6" xfId="36592"/>
    <cellStyle name="Обычный 3 2 2 7 2 3 3 7" xfId="36593"/>
    <cellStyle name="Обычный 3 2 2 7 2 3 3 8" xfId="36594"/>
    <cellStyle name="Обычный 3 2 2 7 2 3 4" xfId="36595"/>
    <cellStyle name="Обычный 3 2 2 7 2 3 4 2" xfId="36596"/>
    <cellStyle name="Обычный 3 2 2 7 2 3 4 3" xfId="36597"/>
    <cellStyle name="Обычный 3 2 2 7 2 3 4 4" xfId="36598"/>
    <cellStyle name="Обычный 3 2 2 7 2 3 4 5" xfId="36599"/>
    <cellStyle name="Обычный 3 2 2 7 2 3 4 6" xfId="36600"/>
    <cellStyle name="Обычный 3 2 2 7 2 3 4 7" xfId="36601"/>
    <cellStyle name="Обычный 3 2 2 7 2 3 4 8" xfId="36602"/>
    <cellStyle name="Обычный 3 2 2 7 2 3 5" xfId="36603"/>
    <cellStyle name="Обычный 3 2 2 7 2 3 5 2" xfId="36604"/>
    <cellStyle name="Обычный 3 2 2 7 2 3 5 3" xfId="36605"/>
    <cellStyle name="Обычный 3 2 2 7 2 3 5 4" xfId="36606"/>
    <cellStyle name="Обычный 3 2 2 7 2 3 5 5" xfId="36607"/>
    <cellStyle name="Обычный 3 2 2 7 2 3 5 6" xfId="36608"/>
    <cellStyle name="Обычный 3 2 2 7 2 3 5 7" xfId="36609"/>
    <cellStyle name="Обычный 3 2 2 7 2 3 5 8" xfId="36610"/>
    <cellStyle name="Обычный 3 2 2 7 2 3 6" xfId="36611"/>
    <cellStyle name="Обычный 3 2 2 7 2 3 6 2" xfId="36612"/>
    <cellStyle name="Обычный 3 2 2 7 2 3 6 3" xfId="36613"/>
    <cellStyle name="Обычный 3 2 2 7 2 3 6 4" xfId="36614"/>
    <cellStyle name="Обычный 3 2 2 7 2 3 6 5" xfId="36615"/>
    <cellStyle name="Обычный 3 2 2 7 2 3 6 6" xfId="36616"/>
    <cellStyle name="Обычный 3 2 2 7 2 3 6 7" xfId="36617"/>
    <cellStyle name="Обычный 3 2 2 7 2 3 6 8" xfId="36618"/>
    <cellStyle name="Обычный 3 2 2 7 2 3 7" xfId="36619"/>
    <cellStyle name="Обычный 3 2 2 7 2 3 7 2" xfId="36620"/>
    <cellStyle name="Обычный 3 2 2 7 2 3 7 3" xfId="36621"/>
    <cellStyle name="Обычный 3 2 2 7 2 3 7 4" xfId="36622"/>
    <cellStyle name="Обычный 3 2 2 7 2 3 7 5" xfId="36623"/>
    <cellStyle name="Обычный 3 2 2 7 2 3 7 6" xfId="36624"/>
    <cellStyle name="Обычный 3 2 2 7 2 3 7 7" xfId="36625"/>
    <cellStyle name="Обычный 3 2 2 7 2 3 7 8" xfId="36626"/>
    <cellStyle name="Обычный 3 2 2 7 2 3 8" xfId="36627"/>
    <cellStyle name="Обычный 3 2 2 7 2 3 8 2" xfId="36628"/>
    <cellStyle name="Обычный 3 2 2 7 2 3 8 3" xfId="36629"/>
    <cellStyle name="Обычный 3 2 2 7 2 3 8 4" xfId="36630"/>
    <cellStyle name="Обычный 3 2 2 7 2 3 8 5" xfId="36631"/>
    <cellStyle name="Обычный 3 2 2 7 2 3 8 6" xfId="36632"/>
    <cellStyle name="Обычный 3 2 2 7 2 3 8 7" xfId="36633"/>
    <cellStyle name="Обычный 3 2 2 7 2 3 8 8" xfId="36634"/>
    <cellStyle name="Обычный 3 2 2 7 2 3 9" xfId="36635"/>
    <cellStyle name="Обычный 3 2 2 7 2 4" xfId="36636"/>
    <cellStyle name="Обычный 3 2 2 7 2 4 10" xfId="36637"/>
    <cellStyle name="Обычный 3 2 2 7 2 4 11" xfId="36638"/>
    <cellStyle name="Обычный 3 2 2 7 2 4 12" xfId="36639"/>
    <cellStyle name="Обычный 3 2 2 7 2 4 13" xfId="36640"/>
    <cellStyle name="Обычный 3 2 2 7 2 4 14" xfId="36641"/>
    <cellStyle name="Обычный 3 2 2 7 2 4 15" xfId="36642"/>
    <cellStyle name="Обычный 3 2 2 7 2 4 16" xfId="36643"/>
    <cellStyle name="Обычный 3 2 2 7 2 4 17" xfId="36644"/>
    <cellStyle name="Обычный 3 2 2 7 2 4 18" xfId="36645"/>
    <cellStyle name="Обычный 3 2 2 7 2 4 2" xfId="36646"/>
    <cellStyle name="Обычный 3 2 2 7 2 4 2 2" xfId="36647"/>
    <cellStyle name="Обычный 3 2 2 7 2 4 2 3" xfId="36648"/>
    <cellStyle name="Обычный 3 2 2 7 2 4 2 4" xfId="36649"/>
    <cellStyle name="Обычный 3 2 2 7 2 4 2 5" xfId="36650"/>
    <cellStyle name="Обычный 3 2 2 7 2 4 2 6" xfId="36651"/>
    <cellStyle name="Обычный 3 2 2 7 2 4 2 7" xfId="36652"/>
    <cellStyle name="Обычный 3 2 2 7 2 4 2 8" xfId="36653"/>
    <cellStyle name="Обычный 3 2 2 7 2 4 3" xfId="36654"/>
    <cellStyle name="Обычный 3 2 2 7 2 4 3 2" xfId="36655"/>
    <cellStyle name="Обычный 3 2 2 7 2 4 3 3" xfId="36656"/>
    <cellStyle name="Обычный 3 2 2 7 2 4 3 4" xfId="36657"/>
    <cellStyle name="Обычный 3 2 2 7 2 4 3 5" xfId="36658"/>
    <cellStyle name="Обычный 3 2 2 7 2 4 3 6" xfId="36659"/>
    <cellStyle name="Обычный 3 2 2 7 2 4 3 7" xfId="36660"/>
    <cellStyle name="Обычный 3 2 2 7 2 4 3 8" xfId="36661"/>
    <cellStyle name="Обычный 3 2 2 7 2 4 4" xfId="36662"/>
    <cellStyle name="Обычный 3 2 2 7 2 4 4 2" xfId="36663"/>
    <cellStyle name="Обычный 3 2 2 7 2 4 4 3" xfId="36664"/>
    <cellStyle name="Обычный 3 2 2 7 2 4 4 4" xfId="36665"/>
    <cellStyle name="Обычный 3 2 2 7 2 4 4 5" xfId="36666"/>
    <cellStyle name="Обычный 3 2 2 7 2 4 4 6" xfId="36667"/>
    <cellStyle name="Обычный 3 2 2 7 2 4 4 7" xfId="36668"/>
    <cellStyle name="Обычный 3 2 2 7 2 4 4 8" xfId="36669"/>
    <cellStyle name="Обычный 3 2 2 7 2 4 5" xfId="36670"/>
    <cellStyle name="Обычный 3 2 2 7 2 4 5 2" xfId="36671"/>
    <cellStyle name="Обычный 3 2 2 7 2 4 5 3" xfId="36672"/>
    <cellStyle name="Обычный 3 2 2 7 2 4 5 4" xfId="36673"/>
    <cellStyle name="Обычный 3 2 2 7 2 4 5 5" xfId="36674"/>
    <cellStyle name="Обычный 3 2 2 7 2 4 5 6" xfId="36675"/>
    <cellStyle name="Обычный 3 2 2 7 2 4 5 7" xfId="36676"/>
    <cellStyle name="Обычный 3 2 2 7 2 4 5 8" xfId="36677"/>
    <cellStyle name="Обычный 3 2 2 7 2 4 6" xfId="36678"/>
    <cellStyle name="Обычный 3 2 2 7 2 4 6 2" xfId="36679"/>
    <cellStyle name="Обычный 3 2 2 7 2 4 6 3" xfId="36680"/>
    <cellStyle name="Обычный 3 2 2 7 2 4 6 4" xfId="36681"/>
    <cellStyle name="Обычный 3 2 2 7 2 4 6 5" xfId="36682"/>
    <cellStyle name="Обычный 3 2 2 7 2 4 6 6" xfId="36683"/>
    <cellStyle name="Обычный 3 2 2 7 2 4 6 7" xfId="36684"/>
    <cellStyle name="Обычный 3 2 2 7 2 4 6 8" xfId="36685"/>
    <cellStyle name="Обычный 3 2 2 7 2 4 7" xfId="36686"/>
    <cellStyle name="Обычный 3 2 2 7 2 4 7 2" xfId="36687"/>
    <cellStyle name="Обычный 3 2 2 7 2 4 7 3" xfId="36688"/>
    <cellStyle name="Обычный 3 2 2 7 2 4 7 4" xfId="36689"/>
    <cellStyle name="Обычный 3 2 2 7 2 4 7 5" xfId="36690"/>
    <cellStyle name="Обычный 3 2 2 7 2 4 7 6" xfId="36691"/>
    <cellStyle name="Обычный 3 2 2 7 2 4 7 7" xfId="36692"/>
    <cellStyle name="Обычный 3 2 2 7 2 4 7 8" xfId="36693"/>
    <cellStyle name="Обычный 3 2 2 7 2 4 8" xfId="36694"/>
    <cellStyle name="Обычный 3 2 2 7 2 4 8 2" xfId="36695"/>
    <cellStyle name="Обычный 3 2 2 7 2 4 8 3" xfId="36696"/>
    <cellStyle name="Обычный 3 2 2 7 2 4 8 4" xfId="36697"/>
    <cellStyle name="Обычный 3 2 2 7 2 4 8 5" xfId="36698"/>
    <cellStyle name="Обычный 3 2 2 7 2 4 8 6" xfId="36699"/>
    <cellStyle name="Обычный 3 2 2 7 2 4 8 7" xfId="36700"/>
    <cellStyle name="Обычный 3 2 2 7 2 4 8 8" xfId="36701"/>
    <cellStyle name="Обычный 3 2 2 7 2 4 9" xfId="36702"/>
    <cellStyle name="Обычный 3 2 2 7 2 5" xfId="36703"/>
    <cellStyle name="Обычный 3 2 2 7 2 5 2" xfId="36704"/>
    <cellStyle name="Обычный 3 2 2 7 2 5 3" xfId="36705"/>
    <cellStyle name="Обычный 3 2 2 7 2 5 4" xfId="36706"/>
    <cellStyle name="Обычный 3 2 2 7 2 5 5" xfId="36707"/>
    <cellStyle name="Обычный 3 2 2 7 2 5 6" xfId="36708"/>
    <cellStyle name="Обычный 3 2 2 7 2 5 7" xfId="36709"/>
    <cellStyle name="Обычный 3 2 2 7 2 5 8" xfId="36710"/>
    <cellStyle name="Обычный 3 2 2 7 2 6" xfId="36711"/>
    <cellStyle name="Обычный 3 2 2 7 2 6 2" xfId="36712"/>
    <cellStyle name="Обычный 3 2 2 7 2 6 3" xfId="36713"/>
    <cellStyle name="Обычный 3 2 2 7 2 6 4" xfId="36714"/>
    <cellStyle name="Обычный 3 2 2 7 2 6 5" xfId="36715"/>
    <cellStyle name="Обычный 3 2 2 7 2 6 6" xfId="36716"/>
    <cellStyle name="Обычный 3 2 2 7 2 6 7" xfId="36717"/>
    <cellStyle name="Обычный 3 2 2 7 2 6 8" xfId="36718"/>
    <cellStyle name="Обычный 3 2 2 7 2 7" xfId="36719"/>
    <cellStyle name="Обычный 3 2 2 7 2 7 2" xfId="36720"/>
    <cellStyle name="Обычный 3 2 2 7 2 7 3" xfId="36721"/>
    <cellStyle name="Обычный 3 2 2 7 2 7 4" xfId="36722"/>
    <cellStyle name="Обычный 3 2 2 7 2 7 5" xfId="36723"/>
    <cellStyle name="Обычный 3 2 2 7 2 7 6" xfId="36724"/>
    <cellStyle name="Обычный 3 2 2 7 2 7 7" xfId="36725"/>
    <cellStyle name="Обычный 3 2 2 7 2 7 8" xfId="36726"/>
    <cellStyle name="Обычный 3 2 2 7 2 8" xfId="36727"/>
    <cellStyle name="Обычный 3 2 2 7 2 8 2" xfId="36728"/>
    <cellStyle name="Обычный 3 2 2 7 2 8 3" xfId="36729"/>
    <cellStyle name="Обычный 3 2 2 7 2 8 4" xfId="36730"/>
    <cellStyle name="Обычный 3 2 2 7 2 8 5" xfId="36731"/>
    <cellStyle name="Обычный 3 2 2 7 2 8 6" xfId="36732"/>
    <cellStyle name="Обычный 3 2 2 7 2 8 7" xfId="36733"/>
    <cellStyle name="Обычный 3 2 2 7 2 8 8" xfId="36734"/>
    <cellStyle name="Обычный 3 2 2 7 2 9" xfId="36735"/>
    <cellStyle name="Обычный 3 2 2 7 2 9 2" xfId="36736"/>
    <cellStyle name="Обычный 3 2 2 7 2 9 3" xfId="36737"/>
    <cellStyle name="Обычный 3 2 2 7 2 9 4" xfId="36738"/>
    <cellStyle name="Обычный 3 2 2 7 2 9 5" xfId="36739"/>
    <cellStyle name="Обычный 3 2 2 7 2 9 6" xfId="36740"/>
    <cellStyle name="Обычный 3 2 2 7 2 9 7" xfId="36741"/>
    <cellStyle name="Обычный 3 2 2 7 2 9 8" xfId="36742"/>
    <cellStyle name="Обычный 3 2 2 7 20" xfId="36743"/>
    <cellStyle name="Обычный 3 2 2 7 21" xfId="36744"/>
    <cellStyle name="Обычный 3 2 2 7 22" xfId="36745"/>
    <cellStyle name="Обычный 3 2 2 7 23" xfId="36746"/>
    <cellStyle name="Обычный 3 2 2 7 24" xfId="36747"/>
    <cellStyle name="Обычный 3 2 2 7 3" xfId="36748"/>
    <cellStyle name="Обычный 3 2 2 7 3 10" xfId="36749"/>
    <cellStyle name="Обычный 3 2 2 7 3 10 2" xfId="36750"/>
    <cellStyle name="Обычный 3 2 2 7 3 10 3" xfId="36751"/>
    <cellStyle name="Обычный 3 2 2 7 3 10 4" xfId="36752"/>
    <cellStyle name="Обычный 3 2 2 7 3 10 5" xfId="36753"/>
    <cellStyle name="Обычный 3 2 2 7 3 10 6" xfId="36754"/>
    <cellStyle name="Обычный 3 2 2 7 3 10 7" xfId="36755"/>
    <cellStyle name="Обычный 3 2 2 7 3 10 8" xfId="36756"/>
    <cellStyle name="Обычный 3 2 2 7 3 11" xfId="36757"/>
    <cellStyle name="Обычный 3 2 2 7 3 12" xfId="36758"/>
    <cellStyle name="Обычный 3 2 2 7 3 13" xfId="36759"/>
    <cellStyle name="Обычный 3 2 2 7 3 14" xfId="36760"/>
    <cellStyle name="Обычный 3 2 2 7 3 15" xfId="36761"/>
    <cellStyle name="Обычный 3 2 2 7 3 16" xfId="36762"/>
    <cellStyle name="Обычный 3 2 2 7 3 17" xfId="36763"/>
    <cellStyle name="Обычный 3 2 2 7 3 18" xfId="36764"/>
    <cellStyle name="Обычный 3 2 2 7 3 19" xfId="36765"/>
    <cellStyle name="Обычный 3 2 2 7 3 2" xfId="36766"/>
    <cellStyle name="Обычный 3 2 2 7 3 2 10" xfId="36767"/>
    <cellStyle name="Обычный 3 2 2 7 3 2 11" xfId="36768"/>
    <cellStyle name="Обычный 3 2 2 7 3 2 12" xfId="36769"/>
    <cellStyle name="Обычный 3 2 2 7 3 2 13" xfId="36770"/>
    <cellStyle name="Обычный 3 2 2 7 3 2 14" xfId="36771"/>
    <cellStyle name="Обычный 3 2 2 7 3 2 15" xfId="36772"/>
    <cellStyle name="Обычный 3 2 2 7 3 2 16" xfId="36773"/>
    <cellStyle name="Обычный 3 2 2 7 3 2 17" xfId="36774"/>
    <cellStyle name="Обычный 3 2 2 7 3 2 18" xfId="36775"/>
    <cellStyle name="Обычный 3 2 2 7 3 2 2" xfId="36776"/>
    <cellStyle name="Обычный 3 2 2 7 3 2 2 2" xfId="36777"/>
    <cellStyle name="Обычный 3 2 2 7 3 2 2 3" xfId="36778"/>
    <cellStyle name="Обычный 3 2 2 7 3 2 2 4" xfId="36779"/>
    <cellStyle name="Обычный 3 2 2 7 3 2 2 5" xfId="36780"/>
    <cellStyle name="Обычный 3 2 2 7 3 2 2 6" xfId="36781"/>
    <cellStyle name="Обычный 3 2 2 7 3 2 2 7" xfId="36782"/>
    <cellStyle name="Обычный 3 2 2 7 3 2 2 8" xfId="36783"/>
    <cellStyle name="Обычный 3 2 2 7 3 2 3" xfId="36784"/>
    <cellStyle name="Обычный 3 2 2 7 3 2 3 2" xfId="36785"/>
    <cellStyle name="Обычный 3 2 2 7 3 2 3 3" xfId="36786"/>
    <cellStyle name="Обычный 3 2 2 7 3 2 3 4" xfId="36787"/>
    <cellStyle name="Обычный 3 2 2 7 3 2 3 5" xfId="36788"/>
    <cellStyle name="Обычный 3 2 2 7 3 2 3 6" xfId="36789"/>
    <cellStyle name="Обычный 3 2 2 7 3 2 3 7" xfId="36790"/>
    <cellStyle name="Обычный 3 2 2 7 3 2 3 8" xfId="36791"/>
    <cellStyle name="Обычный 3 2 2 7 3 2 4" xfId="36792"/>
    <cellStyle name="Обычный 3 2 2 7 3 2 4 2" xfId="36793"/>
    <cellStyle name="Обычный 3 2 2 7 3 2 4 3" xfId="36794"/>
    <cellStyle name="Обычный 3 2 2 7 3 2 4 4" xfId="36795"/>
    <cellStyle name="Обычный 3 2 2 7 3 2 4 5" xfId="36796"/>
    <cellStyle name="Обычный 3 2 2 7 3 2 4 6" xfId="36797"/>
    <cellStyle name="Обычный 3 2 2 7 3 2 4 7" xfId="36798"/>
    <cellStyle name="Обычный 3 2 2 7 3 2 4 8" xfId="36799"/>
    <cellStyle name="Обычный 3 2 2 7 3 2 5" xfId="36800"/>
    <cellStyle name="Обычный 3 2 2 7 3 2 5 2" xfId="36801"/>
    <cellStyle name="Обычный 3 2 2 7 3 2 5 3" xfId="36802"/>
    <cellStyle name="Обычный 3 2 2 7 3 2 5 4" xfId="36803"/>
    <cellStyle name="Обычный 3 2 2 7 3 2 5 5" xfId="36804"/>
    <cellStyle name="Обычный 3 2 2 7 3 2 5 6" xfId="36805"/>
    <cellStyle name="Обычный 3 2 2 7 3 2 5 7" xfId="36806"/>
    <cellStyle name="Обычный 3 2 2 7 3 2 5 8" xfId="36807"/>
    <cellStyle name="Обычный 3 2 2 7 3 2 6" xfId="36808"/>
    <cellStyle name="Обычный 3 2 2 7 3 2 6 2" xfId="36809"/>
    <cellStyle name="Обычный 3 2 2 7 3 2 6 3" xfId="36810"/>
    <cellStyle name="Обычный 3 2 2 7 3 2 6 4" xfId="36811"/>
    <cellStyle name="Обычный 3 2 2 7 3 2 6 5" xfId="36812"/>
    <cellStyle name="Обычный 3 2 2 7 3 2 6 6" xfId="36813"/>
    <cellStyle name="Обычный 3 2 2 7 3 2 6 7" xfId="36814"/>
    <cellStyle name="Обычный 3 2 2 7 3 2 6 8" xfId="36815"/>
    <cellStyle name="Обычный 3 2 2 7 3 2 7" xfId="36816"/>
    <cellStyle name="Обычный 3 2 2 7 3 2 7 2" xfId="36817"/>
    <cellStyle name="Обычный 3 2 2 7 3 2 7 3" xfId="36818"/>
    <cellStyle name="Обычный 3 2 2 7 3 2 7 4" xfId="36819"/>
    <cellStyle name="Обычный 3 2 2 7 3 2 7 5" xfId="36820"/>
    <cellStyle name="Обычный 3 2 2 7 3 2 7 6" xfId="36821"/>
    <cellStyle name="Обычный 3 2 2 7 3 2 7 7" xfId="36822"/>
    <cellStyle name="Обычный 3 2 2 7 3 2 7 8" xfId="36823"/>
    <cellStyle name="Обычный 3 2 2 7 3 2 8" xfId="36824"/>
    <cellStyle name="Обычный 3 2 2 7 3 2 8 2" xfId="36825"/>
    <cellStyle name="Обычный 3 2 2 7 3 2 8 3" xfId="36826"/>
    <cellStyle name="Обычный 3 2 2 7 3 2 8 4" xfId="36827"/>
    <cellStyle name="Обычный 3 2 2 7 3 2 8 5" xfId="36828"/>
    <cellStyle name="Обычный 3 2 2 7 3 2 8 6" xfId="36829"/>
    <cellStyle name="Обычный 3 2 2 7 3 2 8 7" xfId="36830"/>
    <cellStyle name="Обычный 3 2 2 7 3 2 8 8" xfId="36831"/>
    <cellStyle name="Обычный 3 2 2 7 3 2 9" xfId="36832"/>
    <cellStyle name="Обычный 3 2 2 7 3 20" xfId="36833"/>
    <cellStyle name="Обычный 3 2 2 7 3 21" xfId="36834"/>
    <cellStyle name="Обычный 3 2 2 7 3 22" xfId="36835"/>
    <cellStyle name="Обычный 3 2 2 7 3 3" xfId="36836"/>
    <cellStyle name="Обычный 3 2 2 7 3 3 10" xfId="36837"/>
    <cellStyle name="Обычный 3 2 2 7 3 3 11" xfId="36838"/>
    <cellStyle name="Обычный 3 2 2 7 3 3 12" xfId="36839"/>
    <cellStyle name="Обычный 3 2 2 7 3 3 13" xfId="36840"/>
    <cellStyle name="Обычный 3 2 2 7 3 3 14" xfId="36841"/>
    <cellStyle name="Обычный 3 2 2 7 3 3 15" xfId="36842"/>
    <cellStyle name="Обычный 3 2 2 7 3 3 16" xfId="36843"/>
    <cellStyle name="Обычный 3 2 2 7 3 3 17" xfId="36844"/>
    <cellStyle name="Обычный 3 2 2 7 3 3 18" xfId="36845"/>
    <cellStyle name="Обычный 3 2 2 7 3 3 2" xfId="36846"/>
    <cellStyle name="Обычный 3 2 2 7 3 3 2 2" xfId="36847"/>
    <cellStyle name="Обычный 3 2 2 7 3 3 2 3" xfId="36848"/>
    <cellStyle name="Обычный 3 2 2 7 3 3 2 4" xfId="36849"/>
    <cellStyle name="Обычный 3 2 2 7 3 3 2 5" xfId="36850"/>
    <cellStyle name="Обычный 3 2 2 7 3 3 2 6" xfId="36851"/>
    <cellStyle name="Обычный 3 2 2 7 3 3 2 7" xfId="36852"/>
    <cellStyle name="Обычный 3 2 2 7 3 3 2 8" xfId="36853"/>
    <cellStyle name="Обычный 3 2 2 7 3 3 3" xfId="36854"/>
    <cellStyle name="Обычный 3 2 2 7 3 3 3 2" xfId="36855"/>
    <cellStyle name="Обычный 3 2 2 7 3 3 3 3" xfId="36856"/>
    <cellStyle name="Обычный 3 2 2 7 3 3 3 4" xfId="36857"/>
    <cellStyle name="Обычный 3 2 2 7 3 3 3 5" xfId="36858"/>
    <cellStyle name="Обычный 3 2 2 7 3 3 3 6" xfId="36859"/>
    <cellStyle name="Обычный 3 2 2 7 3 3 3 7" xfId="36860"/>
    <cellStyle name="Обычный 3 2 2 7 3 3 3 8" xfId="36861"/>
    <cellStyle name="Обычный 3 2 2 7 3 3 4" xfId="36862"/>
    <cellStyle name="Обычный 3 2 2 7 3 3 4 2" xfId="36863"/>
    <cellStyle name="Обычный 3 2 2 7 3 3 4 3" xfId="36864"/>
    <cellStyle name="Обычный 3 2 2 7 3 3 4 4" xfId="36865"/>
    <cellStyle name="Обычный 3 2 2 7 3 3 4 5" xfId="36866"/>
    <cellStyle name="Обычный 3 2 2 7 3 3 4 6" xfId="36867"/>
    <cellStyle name="Обычный 3 2 2 7 3 3 4 7" xfId="36868"/>
    <cellStyle name="Обычный 3 2 2 7 3 3 4 8" xfId="36869"/>
    <cellStyle name="Обычный 3 2 2 7 3 3 5" xfId="36870"/>
    <cellStyle name="Обычный 3 2 2 7 3 3 5 2" xfId="36871"/>
    <cellStyle name="Обычный 3 2 2 7 3 3 5 3" xfId="36872"/>
    <cellStyle name="Обычный 3 2 2 7 3 3 5 4" xfId="36873"/>
    <cellStyle name="Обычный 3 2 2 7 3 3 5 5" xfId="36874"/>
    <cellStyle name="Обычный 3 2 2 7 3 3 5 6" xfId="36875"/>
    <cellStyle name="Обычный 3 2 2 7 3 3 5 7" xfId="36876"/>
    <cellStyle name="Обычный 3 2 2 7 3 3 5 8" xfId="36877"/>
    <cellStyle name="Обычный 3 2 2 7 3 3 6" xfId="36878"/>
    <cellStyle name="Обычный 3 2 2 7 3 3 6 2" xfId="36879"/>
    <cellStyle name="Обычный 3 2 2 7 3 3 6 3" xfId="36880"/>
    <cellStyle name="Обычный 3 2 2 7 3 3 6 4" xfId="36881"/>
    <cellStyle name="Обычный 3 2 2 7 3 3 6 5" xfId="36882"/>
    <cellStyle name="Обычный 3 2 2 7 3 3 6 6" xfId="36883"/>
    <cellStyle name="Обычный 3 2 2 7 3 3 6 7" xfId="36884"/>
    <cellStyle name="Обычный 3 2 2 7 3 3 6 8" xfId="36885"/>
    <cellStyle name="Обычный 3 2 2 7 3 3 7" xfId="36886"/>
    <cellStyle name="Обычный 3 2 2 7 3 3 7 2" xfId="36887"/>
    <cellStyle name="Обычный 3 2 2 7 3 3 7 3" xfId="36888"/>
    <cellStyle name="Обычный 3 2 2 7 3 3 7 4" xfId="36889"/>
    <cellStyle name="Обычный 3 2 2 7 3 3 7 5" xfId="36890"/>
    <cellStyle name="Обычный 3 2 2 7 3 3 7 6" xfId="36891"/>
    <cellStyle name="Обычный 3 2 2 7 3 3 7 7" xfId="36892"/>
    <cellStyle name="Обычный 3 2 2 7 3 3 7 8" xfId="36893"/>
    <cellStyle name="Обычный 3 2 2 7 3 3 8" xfId="36894"/>
    <cellStyle name="Обычный 3 2 2 7 3 3 8 2" xfId="36895"/>
    <cellStyle name="Обычный 3 2 2 7 3 3 8 3" xfId="36896"/>
    <cellStyle name="Обычный 3 2 2 7 3 3 8 4" xfId="36897"/>
    <cellStyle name="Обычный 3 2 2 7 3 3 8 5" xfId="36898"/>
    <cellStyle name="Обычный 3 2 2 7 3 3 8 6" xfId="36899"/>
    <cellStyle name="Обычный 3 2 2 7 3 3 8 7" xfId="36900"/>
    <cellStyle name="Обычный 3 2 2 7 3 3 8 8" xfId="36901"/>
    <cellStyle name="Обычный 3 2 2 7 3 3 9" xfId="36902"/>
    <cellStyle name="Обычный 3 2 2 7 3 4" xfId="36903"/>
    <cellStyle name="Обычный 3 2 2 7 3 4 2" xfId="36904"/>
    <cellStyle name="Обычный 3 2 2 7 3 4 3" xfId="36905"/>
    <cellStyle name="Обычный 3 2 2 7 3 4 4" xfId="36906"/>
    <cellStyle name="Обычный 3 2 2 7 3 4 5" xfId="36907"/>
    <cellStyle name="Обычный 3 2 2 7 3 4 6" xfId="36908"/>
    <cellStyle name="Обычный 3 2 2 7 3 4 7" xfId="36909"/>
    <cellStyle name="Обычный 3 2 2 7 3 4 8" xfId="36910"/>
    <cellStyle name="Обычный 3 2 2 7 3 5" xfId="36911"/>
    <cellStyle name="Обычный 3 2 2 7 3 5 2" xfId="36912"/>
    <cellStyle name="Обычный 3 2 2 7 3 5 3" xfId="36913"/>
    <cellStyle name="Обычный 3 2 2 7 3 5 4" xfId="36914"/>
    <cellStyle name="Обычный 3 2 2 7 3 5 5" xfId="36915"/>
    <cellStyle name="Обычный 3 2 2 7 3 5 6" xfId="36916"/>
    <cellStyle name="Обычный 3 2 2 7 3 5 7" xfId="36917"/>
    <cellStyle name="Обычный 3 2 2 7 3 5 8" xfId="36918"/>
    <cellStyle name="Обычный 3 2 2 7 3 6" xfId="36919"/>
    <cellStyle name="Обычный 3 2 2 7 3 6 2" xfId="36920"/>
    <cellStyle name="Обычный 3 2 2 7 3 6 3" xfId="36921"/>
    <cellStyle name="Обычный 3 2 2 7 3 6 4" xfId="36922"/>
    <cellStyle name="Обычный 3 2 2 7 3 6 5" xfId="36923"/>
    <cellStyle name="Обычный 3 2 2 7 3 6 6" xfId="36924"/>
    <cellStyle name="Обычный 3 2 2 7 3 6 7" xfId="36925"/>
    <cellStyle name="Обычный 3 2 2 7 3 6 8" xfId="36926"/>
    <cellStyle name="Обычный 3 2 2 7 3 7" xfId="36927"/>
    <cellStyle name="Обычный 3 2 2 7 3 7 2" xfId="36928"/>
    <cellStyle name="Обычный 3 2 2 7 3 7 3" xfId="36929"/>
    <cellStyle name="Обычный 3 2 2 7 3 7 4" xfId="36930"/>
    <cellStyle name="Обычный 3 2 2 7 3 7 5" xfId="36931"/>
    <cellStyle name="Обычный 3 2 2 7 3 7 6" xfId="36932"/>
    <cellStyle name="Обычный 3 2 2 7 3 7 7" xfId="36933"/>
    <cellStyle name="Обычный 3 2 2 7 3 7 8" xfId="36934"/>
    <cellStyle name="Обычный 3 2 2 7 3 8" xfId="36935"/>
    <cellStyle name="Обычный 3 2 2 7 3 8 2" xfId="36936"/>
    <cellStyle name="Обычный 3 2 2 7 3 8 3" xfId="36937"/>
    <cellStyle name="Обычный 3 2 2 7 3 8 4" xfId="36938"/>
    <cellStyle name="Обычный 3 2 2 7 3 8 5" xfId="36939"/>
    <cellStyle name="Обычный 3 2 2 7 3 8 6" xfId="36940"/>
    <cellStyle name="Обычный 3 2 2 7 3 8 7" xfId="36941"/>
    <cellStyle name="Обычный 3 2 2 7 3 8 8" xfId="36942"/>
    <cellStyle name="Обычный 3 2 2 7 3 9" xfId="36943"/>
    <cellStyle name="Обычный 3 2 2 7 3 9 2" xfId="36944"/>
    <cellStyle name="Обычный 3 2 2 7 3 9 3" xfId="36945"/>
    <cellStyle name="Обычный 3 2 2 7 3 9 4" xfId="36946"/>
    <cellStyle name="Обычный 3 2 2 7 3 9 5" xfId="36947"/>
    <cellStyle name="Обычный 3 2 2 7 3 9 6" xfId="36948"/>
    <cellStyle name="Обычный 3 2 2 7 3 9 7" xfId="36949"/>
    <cellStyle name="Обычный 3 2 2 7 3 9 8" xfId="36950"/>
    <cellStyle name="Обычный 3 2 2 7 4" xfId="36951"/>
    <cellStyle name="Обычный 3 2 2 7 4 10" xfId="36952"/>
    <cellStyle name="Обычный 3 2 2 7 4 11" xfId="36953"/>
    <cellStyle name="Обычный 3 2 2 7 4 12" xfId="36954"/>
    <cellStyle name="Обычный 3 2 2 7 4 13" xfId="36955"/>
    <cellStyle name="Обычный 3 2 2 7 4 14" xfId="36956"/>
    <cellStyle name="Обычный 3 2 2 7 4 15" xfId="36957"/>
    <cellStyle name="Обычный 3 2 2 7 4 16" xfId="36958"/>
    <cellStyle name="Обычный 3 2 2 7 4 17" xfId="36959"/>
    <cellStyle name="Обычный 3 2 2 7 4 18" xfId="36960"/>
    <cellStyle name="Обычный 3 2 2 7 4 2" xfId="36961"/>
    <cellStyle name="Обычный 3 2 2 7 4 2 2" xfId="36962"/>
    <cellStyle name="Обычный 3 2 2 7 4 2 3" xfId="36963"/>
    <cellStyle name="Обычный 3 2 2 7 4 2 4" xfId="36964"/>
    <cellStyle name="Обычный 3 2 2 7 4 2 5" xfId="36965"/>
    <cellStyle name="Обычный 3 2 2 7 4 2 6" xfId="36966"/>
    <cellStyle name="Обычный 3 2 2 7 4 2 7" xfId="36967"/>
    <cellStyle name="Обычный 3 2 2 7 4 2 8" xfId="36968"/>
    <cellStyle name="Обычный 3 2 2 7 4 3" xfId="36969"/>
    <cellStyle name="Обычный 3 2 2 7 4 3 2" xfId="36970"/>
    <cellStyle name="Обычный 3 2 2 7 4 3 3" xfId="36971"/>
    <cellStyle name="Обычный 3 2 2 7 4 3 4" xfId="36972"/>
    <cellStyle name="Обычный 3 2 2 7 4 3 5" xfId="36973"/>
    <cellStyle name="Обычный 3 2 2 7 4 3 6" xfId="36974"/>
    <cellStyle name="Обычный 3 2 2 7 4 3 7" xfId="36975"/>
    <cellStyle name="Обычный 3 2 2 7 4 3 8" xfId="36976"/>
    <cellStyle name="Обычный 3 2 2 7 4 4" xfId="36977"/>
    <cellStyle name="Обычный 3 2 2 7 4 4 2" xfId="36978"/>
    <cellStyle name="Обычный 3 2 2 7 4 4 3" xfId="36979"/>
    <cellStyle name="Обычный 3 2 2 7 4 4 4" xfId="36980"/>
    <cellStyle name="Обычный 3 2 2 7 4 4 5" xfId="36981"/>
    <cellStyle name="Обычный 3 2 2 7 4 4 6" xfId="36982"/>
    <cellStyle name="Обычный 3 2 2 7 4 4 7" xfId="36983"/>
    <cellStyle name="Обычный 3 2 2 7 4 4 8" xfId="36984"/>
    <cellStyle name="Обычный 3 2 2 7 4 5" xfId="36985"/>
    <cellStyle name="Обычный 3 2 2 7 4 5 2" xfId="36986"/>
    <cellStyle name="Обычный 3 2 2 7 4 5 3" xfId="36987"/>
    <cellStyle name="Обычный 3 2 2 7 4 5 4" xfId="36988"/>
    <cellStyle name="Обычный 3 2 2 7 4 5 5" xfId="36989"/>
    <cellStyle name="Обычный 3 2 2 7 4 5 6" xfId="36990"/>
    <cellStyle name="Обычный 3 2 2 7 4 5 7" xfId="36991"/>
    <cellStyle name="Обычный 3 2 2 7 4 5 8" xfId="36992"/>
    <cellStyle name="Обычный 3 2 2 7 4 6" xfId="36993"/>
    <cellStyle name="Обычный 3 2 2 7 4 6 2" xfId="36994"/>
    <cellStyle name="Обычный 3 2 2 7 4 6 3" xfId="36995"/>
    <cellStyle name="Обычный 3 2 2 7 4 6 4" xfId="36996"/>
    <cellStyle name="Обычный 3 2 2 7 4 6 5" xfId="36997"/>
    <cellStyle name="Обычный 3 2 2 7 4 6 6" xfId="36998"/>
    <cellStyle name="Обычный 3 2 2 7 4 6 7" xfId="36999"/>
    <cellStyle name="Обычный 3 2 2 7 4 6 8" xfId="37000"/>
    <cellStyle name="Обычный 3 2 2 7 4 7" xfId="37001"/>
    <cellStyle name="Обычный 3 2 2 7 4 7 2" xfId="37002"/>
    <cellStyle name="Обычный 3 2 2 7 4 7 3" xfId="37003"/>
    <cellStyle name="Обычный 3 2 2 7 4 7 4" xfId="37004"/>
    <cellStyle name="Обычный 3 2 2 7 4 7 5" xfId="37005"/>
    <cellStyle name="Обычный 3 2 2 7 4 7 6" xfId="37006"/>
    <cellStyle name="Обычный 3 2 2 7 4 7 7" xfId="37007"/>
    <cellStyle name="Обычный 3 2 2 7 4 7 8" xfId="37008"/>
    <cellStyle name="Обычный 3 2 2 7 4 8" xfId="37009"/>
    <cellStyle name="Обычный 3 2 2 7 4 8 2" xfId="37010"/>
    <cellStyle name="Обычный 3 2 2 7 4 8 3" xfId="37011"/>
    <cellStyle name="Обычный 3 2 2 7 4 8 4" xfId="37012"/>
    <cellStyle name="Обычный 3 2 2 7 4 8 5" xfId="37013"/>
    <cellStyle name="Обычный 3 2 2 7 4 8 6" xfId="37014"/>
    <cellStyle name="Обычный 3 2 2 7 4 8 7" xfId="37015"/>
    <cellStyle name="Обычный 3 2 2 7 4 8 8" xfId="37016"/>
    <cellStyle name="Обычный 3 2 2 7 4 9" xfId="37017"/>
    <cellStyle name="Обычный 3 2 2 7 5" xfId="37018"/>
    <cellStyle name="Обычный 3 2 2 7 5 10" xfId="37019"/>
    <cellStyle name="Обычный 3 2 2 7 5 11" xfId="37020"/>
    <cellStyle name="Обычный 3 2 2 7 5 12" xfId="37021"/>
    <cellStyle name="Обычный 3 2 2 7 5 13" xfId="37022"/>
    <cellStyle name="Обычный 3 2 2 7 5 14" xfId="37023"/>
    <cellStyle name="Обычный 3 2 2 7 5 15" xfId="37024"/>
    <cellStyle name="Обычный 3 2 2 7 5 16" xfId="37025"/>
    <cellStyle name="Обычный 3 2 2 7 5 17" xfId="37026"/>
    <cellStyle name="Обычный 3 2 2 7 5 18" xfId="37027"/>
    <cellStyle name="Обычный 3 2 2 7 5 2" xfId="37028"/>
    <cellStyle name="Обычный 3 2 2 7 5 2 2" xfId="37029"/>
    <cellStyle name="Обычный 3 2 2 7 5 2 3" xfId="37030"/>
    <cellStyle name="Обычный 3 2 2 7 5 2 4" xfId="37031"/>
    <cellStyle name="Обычный 3 2 2 7 5 2 5" xfId="37032"/>
    <cellStyle name="Обычный 3 2 2 7 5 2 6" xfId="37033"/>
    <cellStyle name="Обычный 3 2 2 7 5 2 7" xfId="37034"/>
    <cellStyle name="Обычный 3 2 2 7 5 2 8" xfId="37035"/>
    <cellStyle name="Обычный 3 2 2 7 5 3" xfId="37036"/>
    <cellStyle name="Обычный 3 2 2 7 5 3 2" xfId="37037"/>
    <cellStyle name="Обычный 3 2 2 7 5 3 3" xfId="37038"/>
    <cellStyle name="Обычный 3 2 2 7 5 3 4" xfId="37039"/>
    <cellStyle name="Обычный 3 2 2 7 5 3 5" xfId="37040"/>
    <cellStyle name="Обычный 3 2 2 7 5 3 6" xfId="37041"/>
    <cellStyle name="Обычный 3 2 2 7 5 3 7" xfId="37042"/>
    <cellStyle name="Обычный 3 2 2 7 5 3 8" xfId="37043"/>
    <cellStyle name="Обычный 3 2 2 7 5 4" xfId="37044"/>
    <cellStyle name="Обычный 3 2 2 7 5 4 2" xfId="37045"/>
    <cellStyle name="Обычный 3 2 2 7 5 4 3" xfId="37046"/>
    <cellStyle name="Обычный 3 2 2 7 5 4 4" xfId="37047"/>
    <cellStyle name="Обычный 3 2 2 7 5 4 5" xfId="37048"/>
    <cellStyle name="Обычный 3 2 2 7 5 4 6" xfId="37049"/>
    <cellStyle name="Обычный 3 2 2 7 5 4 7" xfId="37050"/>
    <cellStyle name="Обычный 3 2 2 7 5 4 8" xfId="37051"/>
    <cellStyle name="Обычный 3 2 2 7 5 5" xfId="37052"/>
    <cellStyle name="Обычный 3 2 2 7 5 5 2" xfId="37053"/>
    <cellStyle name="Обычный 3 2 2 7 5 5 3" xfId="37054"/>
    <cellStyle name="Обычный 3 2 2 7 5 5 4" xfId="37055"/>
    <cellStyle name="Обычный 3 2 2 7 5 5 5" xfId="37056"/>
    <cellStyle name="Обычный 3 2 2 7 5 5 6" xfId="37057"/>
    <cellStyle name="Обычный 3 2 2 7 5 5 7" xfId="37058"/>
    <cellStyle name="Обычный 3 2 2 7 5 5 8" xfId="37059"/>
    <cellStyle name="Обычный 3 2 2 7 5 6" xfId="37060"/>
    <cellStyle name="Обычный 3 2 2 7 5 6 2" xfId="37061"/>
    <cellStyle name="Обычный 3 2 2 7 5 6 3" xfId="37062"/>
    <cellStyle name="Обычный 3 2 2 7 5 6 4" xfId="37063"/>
    <cellStyle name="Обычный 3 2 2 7 5 6 5" xfId="37064"/>
    <cellStyle name="Обычный 3 2 2 7 5 6 6" xfId="37065"/>
    <cellStyle name="Обычный 3 2 2 7 5 6 7" xfId="37066"/>
    <cellStyle name="Обычный 3 2 2 7 5 6 8" xfId="37067"/>
    <cellStyle name="Обычный 3 2 2 7 5 7" xfId="37068"/>
    <cellStyle name="Обычный 3 2 2 7 5 7 2" xfId="37069"/>
    <cellStyle name="Обычный 3 2 2 7 5 7 3" xfId="37070"/>
    <cellStyle name="Обычный 3 2 2 7 5 7 4" xfId="37071"/>
    <cellStyle name="Обычный 3 2 2 7 5 7 5" xfId="37072"/>
    <cellStyle name="Обычный 3 2 2 7 5 7 6" xfId="37073"/>
    <cellStyle name="Обычный 3 2 2 7 5 7 7" xfId="37074"/>
    <cellStyle name="Обычный 3 2 2 7 5 7 8" xfId="37075"/>
    <cellStyle name="Обычный 3 2 2 7 5 8" xfId="37076"/>
    <cellStyle name="Обычный 3 2 2 7 5 8 2" xfId="37077"/>
    <cellStyle name="Обычный 3 2 2 7 5 8 3" xfId="37078"/>
    <cellStyle name="Обычный 3 2 2 7 5 8 4" xfId="37079"/>
    <cellStyle name="Обычный 3 2 2 7 5 8 5" xfId="37080"/>
    <cellStyle name="Обычный 3 2 2 7 5 8 6" xfId="37081"/>
    <cellStyle name="Обычный 3 2 2 7 5 8 7" xfId="37082"/>
    <cellStyle name="Обычный 3 2 2 7 5 8 8" xfId="37083"/>
    <cellStyle name="Обычный 3 2 2 7 5 9" xfId="37084"/>
    <cellStyle name="Обычный 3 2 2 7 6" xfId="37085"/>
    <cellStyle name="Обычный 3 2 2 7 6 2" xfId="37086"/>
    <cellStyle name="Обычный 3 2 2 7 6 3" xfId="37087"/>
    <cellStyle name="Обычный 3 2 2 7 6 4" xfId="37088"/>
    <cellStyle name="Обычный 3 2 2 7 6 5" xfId="37089"/>
    <cellStyle name="Обычный 3 2 2 7 6 6" xfId="37090"/>
    <cellStyle name="Обычный 3 2 2 7 6 7" xfId="37091"/>
    <cellStyle name="Обычный 3 2 2 7 6 8" xfId="37092"/>
    <cellStyle name="Обычный 3 2 2 7 7" xfId="37093"/>
    <cellStyle name="Обычный 3 2 2 7 7 2" xfId="37094"/>
    <cellStyle name="Обычный 3 2 2 7 7 3" xfId="37095"/>
    <cellStyle name="Обычный 3 2 2 7 7 4" xfId="37096"/>
    <cellStyle name="Обычный 3 2 2 7 7 5" xfId="37097"/>
    <cellStyle name="Обычный 3 2 2 7 7 6" xfId="37098"/>
    <cellStyle name="Обычный 3 2 2 7 7 7" xfId="37099"/>
    <cellStyle name="Обычный 3 2 2 7 7 8" xfId="37100"/>
    <cellStyle name="Обычный 3 2 2 7 8" xfId="37101"/>
    <cellStyle name="Обычный 3 2 2 7 8 2" xfId="37102"/>
    <cellStyle name="Обычный 3 2 2 7 8 3" xfId="37103"/>
    <cellStyle name="Обычный 3 2 2 7 8 4" xfId="37104"/>
    <cellStyle name="Обычный 3 2 2 7 8 5" xfId="37105"/>
    <cellStyle name="Обычный 3 2 2 7 8 6" xfId="37106"/>
    <cellStyle name="Обычный 3 2 2 7 8 7" xfId="37107"/>
    <cellStyle name="Обычный 3 2 2 7 8 8" xfId="37108"/>
    <cellStyle name="Обычный 3 2 2 7 9" xfId="37109"/>
    <cellStyle name="Обычный 3 2 2 7 9 2" xfId="37110"/>
    <cellStyle name="Обычный 3 2 2 7 9 3" xfId="37111"/>
    <cellStyle name="Обычный 3 2 2 7 9 4" xfId="37112"/>
    <cellStyle name="Обычный 3 2 2 7 9 5" xfId="37113"/>
    <cellStyle name="Обычный 3 2 2 7 9 6" xfId="37114"/>
    <cellStyle name="Обычный 3 2 2 7 9 7" xfId="37115"/>
    <cellStyle name="Обычный 3 2 2 7 9 8" xfId="37116"/>
    <cellStyle name="Обычный 3 2 2 8" xfId="37117"/>
    <cellStyle name="Обычный 3 2 2 8 10" xfId="37118"/>
    <cellStyle name="Обычный 3 2 2 8 10 2" xfId="37119"/>
    <cellStyle name="Обычный 3 2 2 8 10 3" xfId="37120"/>
    <cellStyle name="Обычный 3 2 2 8 10 4" xfId="37121"/>
    <cellStyle name="Обычный 3 2 2 8 10 5" xfId="37122"/>
    <cellStyle name="Обычный 3 2 2 8 10 6" xfId="37123"/>
    <cellStyle name="Обычный 3 2 2 8 10 7" xfId="37124"/>
    <cellStyle name="Обычный 3 2 2 8 10 8" xfId="37125"/>
    <cellStyle name="Обычный 3 2 2 8 11" xfId="37126"/>
    <cellStyle name="Обычный 3 2 2 8 11 2" xfId="37127"/>
    <cellStyle name="Обычный 3 2 2 8 11 3" xfId="37128"/>
    <cellStyle name="Обычный 3 2 2 8 11 4" xfId="37129"/>
    <cellStyle name="Обычный 3 2 2 8 11 5" xfId="37130"/>
    <cellStyle name="Обычный 3 2 2 8 11 6" xfId="37131"/>
    <cellStyle name="Обычный 3 2 2 8 11 7" xfId="37132"/>
    <cellStyle name="Обычный 3 2 2 8 11 8" xfId="37133"/>
    <cellStyle name="Обычный 3 2 2 8 12" xfId="37134"/>
    <cellStyle name="Обычный 3 2 2 8 12 2" xfId="37135"/>
    <cellStyle name="Обычный 3 2 2 8 12 3" xfId="37136"/>
    <cellStyle name="Обычный 3 2 2 8 12 4" xfId="37137"/>
    <cellStyle name="Обычный 3 2 2 8 12 5" xfId="37138"/>
    <cellStyle name="Обычный 3 2 2 8 12 6" xfId="37139"/>
    <cellStyle name="Обычный 3 2 2 8 12 7" xfId="37140"/>
    <cellStyle name="Обычный 3 2 2 8 12 8" xfId="37141"/>
    <cellStyle name="Обычный 3 2 2 8 13" xfId="37142"/>
    <cellStyle name="Обычный 3 2 2 8 14" xfId="37143"/>
    <cellStyle name="Обычный 3 2 2 8 15" xfId="37144"/>
    <cellStyle name="Обычный 3 2 2 8 16" xfId="37145"/>
    <cellStyle name="Обычный 3 2 2 8 17" xfId="37146"/>
    <cellStyle name="Обычный 3 2 2 8 18" xfId="37147"/>
    <cellStyle name="Обычный 3 2 2 8 19" xfId="37148"/>
    <cellStyle name="Обычный 3 2 2 8 2" xfId="37149"/>
    <cellStyle name="Обычный 3 2 2 8 2 10" xfId="37150"/>
    <cellStyle name="Обычный 3 2 2 8 2 10 2" xfId="37151"/>
    <cellStyle name="Обычный 3 2 2 8 2 10 3" xfId="37152"/>
    <cellStyle name="Обычный 3 2 2 8 2 10 4" xfId="37153"/>
    <cellStyle name="Обычный 3 2 2 8 2 10 5" xfId="37154"/>
    <cellStyle name="Обычный 3 2 2 8 2 10 6" xfId="37155"/>
    <cellStyle name="Обычный 3 2 2 8 2 10 7" xfId="37156"/>
    <cellStyle name="Обычный 3 2 2 8 2 10 8" xfId="37157"/>
    <cellStyle name="Обычный 3 2 2 8 2 11" xfId="37158"/>
    <cellStyle name="Обычный 3 2 2 8 2 11 2" xfId="37159"/>
    <cellStyle name="Обычный 3 2 2 8 2 11 3" xfId="37160"/>
    <cellStyle name="Обычный 3 2 2 8 2 11 4" xfId="37161"/>
    <cellStyle name="Обычный 3 2 2 8 2 11 5" xfId="37162"/>
    <cellStyle name="Обычный 3 2 2 8 2 11 6" xfId="37163"/>
    <cellStyle name="Обычный 3 2 2 8 2 11 7" xfId="37164"/>
    <cellStyle name="Обычный 3 2 2 8 2 11 8" xfId="37165"/>
    <cellStyle name="Обычный 3 2 2 8 2 12" xfId="37166"/>
    <cellStyle name="Обычный 3 2 2 8 2 13" xfId="37167"/>
    <cellStyle name="Обычный 3 2 2 8 2 14" xfId="37168"/>
    <cellStyle name="Обычный 3 2 2 8 2 15" xfId="37169"/>
    <cellStyle name="Обычный 3 2 2 8 2 16" xfId="37170"/>
    <cellStyle name="Обычный 3 2 2 8 2 17" xfId="37171"/>
    <cellStyle name="Обычный 3 2 2 8 2 18" xfId="37172"/>
    <cellStyle name="Обычный 3 2 2 8 2 19" xfId="37173"/>
    <cellStyle name="Обычный 3 2 2 8 2 2" xfId="37174"/>
    <cellStyle name="Обычный 3 2 2 8 2 2 10" xfId="37175"/>
    <cellStyle name="Обычный 3 2 2 8 2 2 10 2" xfId="37176"/>
    <cellStyle name="Обычный 3 2 2 8 2 2 10 3" xfId="37177"/>
    <cellStyle name="Обычный 3 2 2 8 2 2 10 4" xfId="37178"/>
    <cellStyle name="Обычный 3 2 2 8 2 2 10 5" xfId="37179"/>
    <cellStyle name="Обычный 3 2 2 8 2 2 10 6" xfId="37180"/>
    <cellStyle name="Обычный 3 2 2 8 2 2 10 7" xfId="37181"/>
    <cellStyle name="Обычный 3 2 2 8 2 2 10 8" xfId="37182"/>
    <cellStyle name="Обычный 3 2 2 8 2 2 11" xfId="37183"/>
    <cellStyle name="Обычный 3 2 2 8 2 2 12" xfId="37184"/>
    <cellStyle name="Обычный 3 2 2 8 2 2 13" xfId="37185"/>
    <cellStyle name="Обычный 3 2 2 8 2 2 14" xfId="37186"/>
    <cellStyle name="Обычный 3 2 2 8 2 2 15" xfId="37187"/>
    <cellStyle name="Обычный 3 2 2 8 2 2 16" xfId="37188"/>
    <cellStyle name="Обычный 3 2 2 8 2 2 17" xfId="37189"/>
    <cellStyle name="Обычный 3 2 2 8 2 2 18" xfId="37190"/>
    <cellStyle name="Обычный 3 2 2 8 2 2 19" xfId="37191"/>
    <cellStyle name="Обычный 3 2 2 8 2 2 2" xfId="37192"/>
    <cellStyle name="Обычный 3 2 2 8 2 2 2 10" xfId="37193"/>
    <cellStyle name="Обычный 3 2 2 8 2 2 2 11" xfId="37194"/>
    <cellStyle name="Обычный 3 2 2 8 2 2 2 12" xfId="37195"/>
    <cellStyle name="Обычный 3 2 2 8 2 2 2 13" xfId="37196"/>
    <cellStyle name="Обычный 3 2 2 8 2 2 2 14" xfId="37197"/>
    <cellStyle name="Обычный 3 2 2 8 2 2 2 15" xfId="37198"/>
    <cellStyle name="Обычный 3 2 2 8 2 2 2 16" xfId="37199"/>
    <cellStyle name="Обычный 3 2 2 8 2 2 2 17" xfId="37200"/>
    <cellStyle name="Обычный 3 2 2 8 2 2 2 18" xfId="37201"/>
    <cellStyle name="Обычный 3 2 2 8 2 2 2 2" xfId="37202"/>
    <cellStyle name="Обычный 3 2 2 8 2 2 2 2 2" xfId="37203"/>
    <cellStyle name="Обычный 3 2 2 8 2 2 2 2 3" xfId="37204"/>
    <cellStyle name="Обычный 3 2 2 8 2 2 2 2 4" xfId="37205"/>
    <cellStyle name="Обычный 3 2 2 8 2 2 2 2 5" xfId="37206"/>
    <cellStyle name="Обычный 3 2 2 8 2 2 2 2 6" xfId="37207"/>
    <cellStyle name="Обычный 3 2 2 8 2 2 2 2 7" xfId="37208"/>
    <cellStyle name="Обычный 3 2 2 8 2 2 2 2 8" xfId="37209"/>
    <cellStyle name="Обычный 3 2 2 8 2 2 2 3" xfId="37210"/>
    <cellStyle name="Обычный 3 2 2 8 2 2 2 3 2" xfId="37211"/>
    <cellStyle name="Обычный 3 2 2 8 2 2 2 3 3" xfId="37212"/>
    <cellStyle name="Обычный 3 2 2 8 2 2 2 3 4" xfId="37213"/>
    <cellStyle name="Обычный 3 2 2 8 2 2 2 3 5" xfId="37214"/>
    <cellStyle name="Обычный 3 2 2 8 2 2 2 3 6" xfId="37215"/>
    <cellStyle name="Обычный 3 2 2 8 2 2 2 3 7" xfId="37216"/>
    <cellStyle name="Обычный 3 2 2 8 2 2 2 3 8" xfId="37217"/>
    <cellStyle name="Обычный 3 2 2 8 2 2 2 4" xfId="37218"/>
    <cellStyle name="Обычный 3 2 2 8 2 2 2 4 2" xfId="37219"/>
    <cellStyle name="Обычный 3 2 2 8 2 2 2 4 3" xfId="37220"/>
    <cellStyle name="Обычный 3 2 2 8 2 2 2 4 4" xfId="37221"/>
    <cellStyle name="Обычный 3 2 2 8 2 2 2 4 5" xfId="37222"/>
    <cellStyle name="Обычный 3 2 2 8 2 2 2 4 6" xfId="37223"/>
    <cellStyle name="Обычный 3 2 2 8 2 2 2 4 7" xfId="37224"/>
    <cellStyle name="Обычный 3 2 2 8 2 2 2 4 8" xfId="37225"/>
    <cellStyle name="Обычный 3 2 2 8 2 2 2 5" xfId="37226"/>
    <cellStyle name="Обычный 3 2 2 8 2 2 2 5 2" xfId="37227"/>
    <cellStyle name="Обычный 3 2 2 8 2 2 2 5 3" xfId="37228"/>
    <cellStyle name="Обычный 3 2 2 8 2 2 2 5 4" xfId="37229"/>
    <cellStyle name="Обычный 3 2 2 8 2 2 2 5 5" xfId="37230"/>
    <cellStyle name="Обычный 3 2 2 8 2 2 2 5 6" xfId="37231"/>
    <cellStyle name="Обычный 3 2 2 8 2 2 2 5 7" xfId="37232"/>
    <cellStyle name="Обычный 3 2 2 8 2 2 2 5 8" xfId="37233"/>
    <cellStyle name="Обычный 3 2 2 8 2 2 2 6" xfId="37234"/>
    <cellStyle name="Обычный 3 2 2 8 2 2 2 6 2" xfId="37235"/>
    <cellStyle name="Обычный 3 2 2 8 2 2 2 6 3" xfId="37236"/>
    <cellStyle name="Обычный 3 2 2 8 2 2 2 6 4" xfId="37237"/>
    <cellStyle name="Обычный 3 2 2 8 2 2 2 6 5" xfId="37238"/>
    <cellStyle name="Обычный 3 2 2 8 2 2 2 6 6" xfId="37239"/>
    <cellStyle name="Обычный 3 2 2 8 2 2 2 6 7" xfId="37240"/>
    <cellStyle name="Обычный 3 2 2 8 2 2 2 6 8" xfId="37241"/>
    <cellStyle name="Обычный 3 2 2 8 2 2 2 7" xfId="37242"/>
    <cellStyle name="Обычный 3 2 2 8 2 2 2 7 2" xfId="37243"/>
    <cellStyle name="Обычный 3 2 2 8 2 2 2 7 3" xfId="37244"/>
    <cellStyle name="Обычный 3 2 2 8 2 2 2 7 4" xfId="37245"/>
    <cellStyle name="Обычный 3 2 2 8 2 2 2 7 5" xfId="37246"/>
    <cellStyle name="Обычный 3 2 2 8 2 2 2 7 6" xfId="37247"/>
    <cellStyle name="Обычный 3 2 2 8 2 2 2 7 7" xfId="37248"/>
    <cellStyle name="Обычный 3 2 2 8 2 2 2 7 8" xfId="37249"/>
    <cellStyle name="Обычный 3 2 2 8 2 2 2 8" xfId="37250"/>
    <cellStyle name="Обычный 3 2 2 8 2 2 2 8 2" xfId="37251"/>
    <cellStyle name="Обычный 3 2 2 8 2 2 2 8 3" xfId="37252"/>
    <cellStyle name="Обычный 3 2 2 8 2 2 2 8 4" xfId="37253"/>
    <cellStyle name="Обычный 3 2 2 8 2 2 2 8 5" xfId="37254"/>
    <cellStyle name="Обычный 3 2 2 8 2 2 2 8 6" xfId="37255"/>
    <cellStyle name="Обычный 3 2 2 8 2 2 2 8 7" xfId="37256"/>
    <cellStyle name="Обычный 3 2 2 8 2 2 2 8 8" xfId="37257"/>
    <cellStyle name="Обычный 3 2 2 8 2 2 2 9" xfId="37258"/>
    <cellStyle name="Обычный 3 2 2 8 2 2 20" xfId="37259"/>
    <cellStyle name="Обычный 3 2 2 8 2 2 21" xfId="37260"/>
    <cellStyle name="Обычный 3 2 2 8 2 2 22" xfId="37261"/>
    <cellStyle name="Обычный 3 2 2 8 2 2 3" xfId="37262"/>
    <cellStyle name="Обычный 3 2 2 8 2 2 3 10" xfId="37263"/>
    <cellStyle name="Обычный 3 2 2 8 2 2 3 11" xfId="37264"/>
    <cellStyle name="Обычный 3 2 2 8 2 2 3 12" xfId="37265"/>
    <cellStyle name="Обычный 3 2 2 8 2 2 3 13" xfId="37266"/>
    <cellStyle name="Обычный 3 2 2 8 2 2 3 14" xfId="37267"/>
    <cellStyle name="Обычный 3 2 2 8 2 2 3 15" xfId="37268"/>
    <cellStyle name="Обычный 3 2 2 8 2 2 3 16" xfId="37269"/>
    <cellStyle name="Обычный 3 2 2 8 2 2 3 17" xfId="37270"/>
    <cellStyle name="Обычный 3 2 2 8 2 2 3 18" xfId="37271"/>
    <cellStyle name="Обычный 3 2 2 8 2 2 3 2" xfId="37272"/>
    <cellStyle name="Обычный 3 2 2 8 2 2 3 2 2" xfId="37273"/>
    <cellStyle name="Обычный 3 2 2 8 2 2 3 2 3" xfId="37274"/>
    <cellStyle name="Обычный 3 2 2 8 2 2 3 2 4" xfId="37275"/>
    <cellStyle name="Обычный 3 2 2 8 2 2 3 2 5" xfId="37276"/>
    <cellStyle name="Обычный 3 2 2 8 2 2 3 2 6" xfId="37277"/>
    <cellStyle name="Обычный 3 2 2 8 2 2 3 2 7" xfId="37278"/>
    <cellStyle name="Обычный 3 2 2 8 2 2 3 2 8" xfId="37279"/>
    <cellStyle name="Обычный 3 2 2 8 2 2 3 3" xfId="37280"/>
    <cellStyle name="Обычный 3 2 2 8 2 2 3 3 2" xfId="37281"/>
    <cellStyle name="Обычный 3 2 2 8 2 2 3 3 3" xfId="37282"/>
    <cellStyle name="Обычный 3 2 2 8 2 2 3 3 4" xfId="37283"/>
    <cellStyle name="Обычный 3 2 2 8 2 2 3 3 5" xfId="37284"/>
    <cellStyle name="Обычный 3 2 2 8 2 2 3 3 6" xfId="37285"/>
    <cellStyle name="Обычный 3 2 2 8 2 2 3 3 7" xfId="37286"/>
    <cellStyle name="Обычный 3 2 2 8 2 2 3 3 8" xfId="37287"/>
    <cellStyle name="Обычный 3 2 2 8 2 2 3 4" xfId="37288"/>
    <cellStyle name="Обычный 3 2 2 8 2 2 3 4 2" xfId="37289"/>
    <cellStyle name="Обычный 3 2 2 8 2 2 3 4 3" xfId="37290"/>
    <cellStyle name="Обычный 3 2 2 8 2 2 3 4 4" xfId="37291"/>
    <cellStyle name="Обычный 3 2 2 8 2 2 3 4 5" xfId="37292"/>
    <cellStyle name="Обычный 3 2 2 8 2 2 3 4 6" xfId="37293"/>
    <cellStyle name="Обычный 3 2 2 8 2 2 3 4 7" xfId="37294"/>
    <cellStyle name="Обычный 3 2 2 8 2 2 3 4 8" xfId="37295"/>
    <cellStyle name="Обычный 3 2 2 8 2 2 3 5" xfId="37296"/>
    <cellStyle name="Обычный 3 2 2 8 2 2 3 5 2" xfId="37297"/>
    <cellStyle name="Обычный 3 2 2 8 2 2 3 5 3" xfId="37298"/>
    <cellStyle name="Обычный 3 2 2 8 2 2 3 5 4" xfId="37299"/>
    <cellStyle name="Обычный 3 2 2 8 2 2 3 5 5" xfId="37300"/>
    <cellStyle name="Обычный 3 2 2 8 2 2 3 5 6" xfId="37301"/>
    <cellStyle name="Обычный 3 2 2 8 2 2 3 5 7" xfId="37302"/>
    <cellStyle name="Обычный 3 2 2 8 2 2 3 5 8" xfId="37303"/>
    <cellStyle name="Обычный 3 2 2 8 2 2 3 6" xfId="37304"/>
    <cellStyle name="Обычный 3 2 2 8 2 2 3 6 2" xfId="37305"/>
    <cellStyle name="Обычный 3 2 2 8 2 2 3 6 3" xfId="37306"/>
    <cellStyle name="Обычный 3 2 2 8 2 2 3 6 4" xfId="37307"/>
    <cellStyle name="Обычный 3 2 2 8 2 2 3 6 5" xfId="37308"/>
    <cellStyle name="Обычный 3 2 2 8 2 2 3 6 6" xfId="37309"/>
    <cellStyle name="Обычный 3 2 2 8 2 2 3 6 7" xfId="37310"/>
    <cellStyle name="Обычный 3 2 2 8 2 2 3 6 8" xfId="37311"/>
    <cellStyle name="Обычный 3 2 2 8 2 2 3 7" xfId="37312"/>
    <cellStyle name="Обычный 3 2 2 8 2 2 3 7 2" xfId="37313"/>
    <cellStyle name="Обычный 3 2 2 8 2 2 3 7 3" xfId="37314"/>
    <cellStyle name="Обычный 3 2 2 8 2 2 3 7 4" xfId="37315"/>
    <cellStyle name="Обычный 3 2 2 8 2 2 3 7 5" xfId="37316"/>
    <cellStyle name="Обычный 3 2 2 8 2 2 3 7 6" xfId="37317"/>
    <cellStyle name="Обычный 3 2 2 8 2 2 3 7 7" xfId="37318"/>
    <cellStyle name="Обычный 3 2 2 8 2 2 3 7 8" xfId="37319"/>
    <cellStyle name="Обычный 3 2 2 8 2 2 3 8" xfId="37320"/>
    <cellStyle name="Обычный 3 2 2 8 2 2 3 8 2" xfId="37321"/>
    <cellStyle name="Обычный 3 2 2 8 2 2 3 8 3" xfId="37322"/>
    <cellStyle name="Обычный 3 2 2 8 2 2 3 8 4" xfId="37323"/>
    <cellStyle name="Обычный 3 2 2 8 2 2 3 8 5" xfId="37324"/>
    <cellStyle name="Обычный 3 2 2 8 2 2 3 8 6" xfId="37325"/>
    <cellStyle name="Обычный 3 2 2 8 2 2 3 8 7" xfId="37326"/>
    <cellStyle name="Обычный 3 2 2 8 2 2 3 8 8" xfId="37327"/>
    <cellStyle name="Обычный 3 2 2 8 2 2 3 9" xfId="37328"/>
    <cellStyle name="Обычный 3 2 2 8 2 2 4" xfId="37329"/>
    <cellStyle name="Обычный 3 2 2 8 2 2 4 2" xfId="37330"/>
    <cellStyle name="Обычный 3 2 2 8 2 2 4 3" xfId="37331"/>
    <cellStyle name="Обычный 3 2 2 8 2 2 4 4" xfId="37332"/>
    <cellStyle name="Обычный 3 2 2 8 2 2 4 5" xfId="37333"/>
    <cellStyle name="Обычный 3 2 2 8 2 2 4 6" xfId="37334"/>
    <cellStyle name="Обычный 3 2 2 8 2 2 4 7" xfId="37335"/>
    <cellStyle name="Обычный 3 2 2 8 2 2 4 8" xfId="37336"/>
    <cellStyle name="Обычный 3 2 2 8 2 2 5" xfId="37337"/>
    <cellStyle name="Обычный 3 2 2 8 2 2 5 2" xfId="37338"/>
    <cellStyle name="Обычный 3 2 2 8 2 2 5 3" xfId="37339"/>
    <cellStyle name="Обычный 3 2 2 8 2 2 5 4" xfId="37340"/>
    <cellStyle name="Обычный 3 2 2 8 2 2 5 5" xfId="37341"/>
    <cellStyle name="Обычный 3 2 2 8 2 2 5 6" xfId="37342"/>
    <cellStyle name="Обычный 3 2 2 8 2 2 5 7" xfId="37343"/>
    <cellStyle name="Обычный 3 2 2 8 2 2 5 8" xfId="37344"/>
    <cellStyle name="Обычный 3 2 2 8 2 2 6" xfId="37345"/>
    <cellStyle name="Обычный 3 2 2 8 2 2 6 2" xfId="37346"/>
    <cellStyle name="Обычный 3 2 2 8 2 2 6 3" xfId="37347"/>
    <cellStyle name="Обычный 3 2 2 8 2 2 6 4" xfId="37348"/>
    <cellStyle name="Обычный 3 2 2 8 2 2 6 5" xfId="37349"/>
    <cellStyle name="Обычный 3 2 2 8 2 2 6 6" xfId="37350"/>
    <cellStyle name="Обычный 3 2 2 8 2 2 6 7" xfId="37351"/>
    <cellStyle name="Обычный 3 2 2 8 2 2 6 8" xfId="37352"/>
    <cellStyle name="Обычный 3 2 2 8 2 2 7" xfId="37353"/>
    <cellStyle name="Обычный 3 2 2 8 2 2 7 2" xfId="37354"/>
    <cellStyle name="Обычный 3 2 2 8 2 2 7 3" xfId="37355"/>
    <cellStyle name="Обычный 3 2 2 8 2 2 7 4" xfId="37356"/>
    <cellStyle name="Обычный 3 2 2 8 2 2 7 5" xfId="37357"/>
    <cellStyle name="Обычный 3 2 2 8 2 2 7 6" xfId="37358"/>
    <cellStyle name="Обычный 3 2 2 8 2 2 7 7" xfId="37359"/>
    <cellStyle name="Обычный 3 2 2 8 2 2 7 8" xfId="37360"/>
    <cellStyle name="Обычный 3 2 2 8 2 2 8" xfId="37361"/>
    <cellStyle name="Обычный 3 2 2 8 2 2 8 2" xfId="37362"/>
    <cellStyle name="Обычный 3 2 2 8 2 2 8 3" xfId="37363"/>
    <cellStyle name="Обычный 3 2 2 8 2 2 8 4" xfId="37364"/>
    <cellStyle name="Обычный 3 2 2 8 2 2 8 5" xfId="37365"/>
    <cellStyle name="Обычный 3 2 2 8 2 2 8 6" xfId="37366"/>
    <cellStyle name="Обычный 3 2 2 8 2 2 8 7" xfId="37367"/>
    <cellStyle name="Обычный 3 2 2 8 2 2 8 8" xfId="37368"/>
    <cellStyle name="Обычный 3 2 2 8 2 2 9" xfId="37369"/>
    <cellStyle name="Обычный 3 2 2 8 2 2 9 2" xfId="37370"/>
    <cellStyle name="Обычный 3 2 2 8 2 2 9 3" xfId="37371"/>
    <cellStyle name="Обычный 3 2 2 8 2 2 9 4" xfId="37372"/>
    <cellStyle name="Обычный 3 2 2 8 2 2 9 5" xfId="37373"/>
    <cellStyle name="Обычный 3 2 2 8 2 2 9 6" xfId="37374"/>
    <cellStyle name="Обычный 3 2 2 8 2 2 9 7" xfId="37375"/>
    <cellStyle name="Обычный 3 2 2 8 2 2 9 8" xfId="37376"/>
    <cellStyle name="Обычный 3 2 2 8 2 20" xfId="37377"/>
    <cellStyle name="Обычный 3 2 2 8 2 21" xfId="37378"/>
    <cellStyle name="Обычный 3 2 2 8 2 22" xfId="37379"/>
    <cellStyle name="Обычный 3 2 2 8 2 23" xfId="37380"/>
    <cellStyle name="Обычный 3 2 2 8 2 3" xfId="37381"/>
    <cellStyle name="Обычный 3 2 2 8 2 3 10" xfId="37382"/>
    <cellStyle name="Обычный 3 2 2 8 2 3 11" xfId="37383"/>
    <cellStyle name="Обычный 3 2 2 8 2 3 12" xfId="37384"/>
    <cellStyle name="Обычный 3 2 2 8 2 3 13" xfId="37385"/>
    <cellStyle name="Обычный 3 2 2 8 2 3 14" xfId="37386"/>
    <cellStyle name="Обычный 3 2 2 8 2 3 15" xfId="37387"/>
    <cellStyle name="Обычный 3 2 2 8 2 3 16" xfId="37388"/>
    <cellStyle name="Обычный 3 2 2 8 2 3 17" xfId="37389"/>
    <cellStyle name="Обычный 3 2 2 8 2 3 18" xfId="37390"/>
    <cellStyle name="Обычный 3 2 2 8 2 3 2" xfId="37391"/>
    <cellStyle name="Обычный 3 2 2 8 2 3 2 2" xfId="37392"/>
    <cellStyle name="Обычный 3 2 2 8 2 3 2 3" xfId="37393"/>
    <cellStyle name="Обычный 3 2 2 8 2 3 2 4" xfId="37394"/>
    <cellStyle name="Обычный 3 2 2 8 2 3 2 5" xfId="37395"/>
    <cellStyle name="Обычный 3 2 2 8 2 3 2 6" xfId="37396"/>
    <cellStyle name="Обычный 3 2 2 8 2 3 2 7" xfId="37397"/>
    <cellStyle name="Обычный 3 2 2 8 2 3 2 8" xfId="37398"/>
    <cellStyle name="Обычный 3 2 2 8 2 3 3" xfId="37399"/>
    <cellStyle name="Обычный 3 2 2 8 2 3 3 2" xfId="37400"/>
    <cellStyle name="Обычный 3 2 2 8 2 3 3 3" xfId="37401"/>
    <cellStyle name="Обычный 3 2 2 8 2 3 3 4" xfId="37402"/>
    <cellStyle name="Обычный 3 2 2 8 2 3 3 5" xfId="37403"/>
    <cellStyle name="Обычный 3 2 2 8 2 3 3 6" xfId="37404"/>
    <cellStyle name="Обычный 3 2 2 8 2 3 3 7" xfId="37405"/>
    <cellStyle name="Обычный 3 2 2 8 2 3 3 8" xfId="37406"/>
    <cellStyle name="Обычный 3 2 2 8 2 3 4" xfId="37407"/>
    <cellStyle name="Обычный 3 2 2 8 2 3 4 2" xfId="37408"/>
    <cellStyle name="Обычный 3 2 2 8 2 3 4 3" xfId="37409"/>
    <cellStyle name="Обычный 3 2 2 8 2 3 4 4" xfId="37410"/>
    <cellStyle name="Обычный 3 2 2 8 2 3 4 5" xfId="37411"/>
    <cellStyle name="Обычный 3 2 2 8 2 3 4 6" xfId="37412"/>
    <cellStyle name="Обычный 3 2 2 8 2 3 4 7" xfId="37413"/>
    <cellStyle name="Обычный 3 2 2 8 2 3 4 8" xfId="37414"/>
    <cellStyle name="Обычный 3 2 2 8 2 3 5" xfId="37415"/>
    <cellStyle name="Обычный 3 2 2 8 2 3 5 2" xfId="37416"/>
    <cellStyle name="Обычный 3 2 2 8 2 3 5 3" xfId="37417"/>
    <cellStyle name="Обычный 3 2 2 8 2 3 5 4" xfId="37418"/>
    <cellStyle name="Обычный 3 2 2 8 2 3 5 5" xfId="37419"/>
    <cellStyle name="Обычный 3 2 2 8 2 3 5 6" xfId="37420"/>
    <cellStyle name="Обычный 3 2 2 8 2 3 5 7" xfId="37421"/>
    <cellStyle name="Обычный 3 2 2 8 2 3 5 8" xfId="37422"/>
    <cellStyle name="Обычный 3 2 2 8 2 3 6" xfId="37423"/>
    <cellStyle name="Обычный 3 2 2 8 2 3 6 2" xfId="37424"/>
    <cellStyle name="Обычный 3 2 2 8 2 3 6 3" xfId="37425"/>
    <cellStyle name="Обычный 3 2 2 8 2 3 6 4" xfId="37426"/>
    <cellStyle name="Обычный 3 2 2 8 2 3 6 5" xfId="37427"/>
    <cellStyle name="Обычный 3 2 2 8 2 3 6 6" xfId="37428"/>
    <cellStyle name="Обычный 3 2 2 8 2 3 6 7" xfId="37429"/>
    <cellStyle name="Обычный 3 2 2 8 2 3 6 8" xfId="37430"/>
    <cellStyle name="Обычный 3 2 2 8 2 3 7" xfId="37431"/>
    <cellStyle name="Обычный 3 2 2 8 2 3 7 2" xfId="37432"/>
    <cellStyle name="Обычный 3 2 2 8 2 3 7 3" xfId="37433"/>
    <cellStyle name="Обычный 3 2 2 8 2 3 7 4" xfId="37434"/>
    <cellStyle name="Обычный 3 2 2 8 2 3 7 5" xfId="37435"/>
    <cellStyle name="Обычный 3 2 2 8 2 3 7 6" xfId="37436"/>
    <cellStyle name="Обычный 3 2 2 8 2 3 7 7" xfId="37437"/>
    <cellStyle name="Обычный 3 2 2 8 2 3 7 8" xfId="37438"/>
    <cellStyle name="Обычный 3 2 2 8 2 3 8" xfId="37439"/>
    <cellStyle name="Обычный 3 2 2 8 2 3 8 2" xfId="37440"/>
    <cellStyle name="Обычный 3 2 2 8 2 3 8 3" xfId="37441"/>
    <cellStyle name="Обычный 3 2 2 8 2 3 8 4" xfId="37442"/>
    <cellStyle name="Обычный 3 2 2 8 2 3 8 5" xfId="37443"/>
    <cellStyle name="Обычный 3 2 2 8 2 3 8 6" xfId="37444"/>
    <cellStyle name="Обычный 3 2 2 8 2 3 8 7" xfId="37445"/>
    <cellStyle name="Обычный 3 2 2 8 2 3 8 8" xfId="37446"/>
    <cellStyle name="Обычный 3 2 2 8 2 3 9" xfId="37447"/>
    <cellStyle name="Обычный 3 2 2 8 2 4" xfId="37448"/>
    <cellStyle name="Обычный 3 2 2 8 2 4 10" xfId="37449"/>
    <cellStyle name="Обычный 3 2 2 8 2 4 11" xfId="37450"/>
    <cellStyle name="Обычный 3 2 2 8 2 4 12" xfId="37451"/>
    <cellStyle name="Обычный 3 2 2 8 2 4 13" xfId="37452"/>
    <cellStyle name="Обычный 3 2 2 8 2 4 14" xfId="37453"/>
    <cellStyle name="Обычный 3 2 2 8 2 4 15" xfId="37454"/>
    <cellStyle name="Обычный 3 2 2 8 2 4 16" xfId="37455"/>
    <cellStyle name="Обычный 3 2 2 8 2 4 17" xfId="37456"/>
    <cellStyle name="Обычный 3 2 2 8 2 4 18" xfId="37457"/>
    <cellStyle name="Обычный 3 2 2 8 2 4 2" xfId="37458"/>
    <cellStyle name="Обычный 3 2 2 8 2 4 2 2" xfId="37459"/>
    <cellStyle name="Обычный 3 2 2 8 2 4 2 3" xfId="37460"/>
    <cellStyle name="Обычный 3 2 2 8 2 4 2 4" xfId="37461"/>
    <cellStyle name="Обычный 3 2 2 8 2 4 2 5" xfId="37462"/>
    <cellStyle name="Обычный 3 2 2 8 2 4 2 6" xfId="37463"/>
    <cellStyle name="Обычный 3 2 2 8 2 4 2 7" xfId="37464"/>
    <cellStyle name="Обычный 3 2 2 8 2 4 2 8" xfId="37465"/>
    <cellStyle name="Обычный 3 2 2 8 2 4 3" xfId="37466"/>
    <cellStyle name="Обычный 3 2 2 8 2 4 3 2" xfId="37467"/>
    <cellStyle name="Обычный 3 2 2 8 2 4 3 3" xfId="37468"/>
    <cellStyle name="Обычный 3 2 2 8 2 4 3 4" xfId="37469"/>
    <cellStyle name="Обычный 3 2 2 8 2 4 3 5" xfId="37470"/>
    <cellStyle name="Обычный 3 2 2 8 2 4 3 6" xfId="37471"/>
    <cellStyle name="Обычный 3 2 2 8 2 4 3 7" xfId="37472"/>
    <cellStyle name="Обычный 3 2 2 8 2 4 3 8" xfId="37473"/>
    <cellStyle name="Обычный 3 2 2 8 2 4 4" xfId="37474"/>
    <cellStyle name="Обычный 3 2 2 8 2 4 4 2" xfId="37475"/>
    <cellStyle name="Обычный 3 2 2 8 2 4 4 3" xfId="37476"/>
    <cellStyle name="Обычный 3 2 2 8 2 4 4 4" xfId="37477"/>
    <cellStyle name="Обычный 3 2 2 8 2 4 4 5" xfId="37478"/>
    <cellStyle name="Обычный 3 2 2 8 2 4 4 6" xfId="37479"/>
    <cellStyle name="Обычный 3 2 2 8 2 4 4 7" xfId="37480"/>
    <cellStyle name="Обычный 3 2 2 8 2 4 4 8" xfId="37481"/>
    <cellStyle name="Обычный 3 2 2 8 2 4 5" xfId="37482"/>
    <cellStyle name="Обычный 3 2 2 8 2 4 5 2" xfId="37483"/>
    <cellStyle name="Обычный 3 2 2 8 2 4 5 3" xfId="37484"/>
    <cellStyle name="Обычный 3 2 2 8 2 4 5 4" xfId="37485"/>
    <cellStyle name="Обычный 3 2 2 8 2 4 5 5" xfId="37486"/>
    <cellStyle name="Обычный 3 2 2 8 2 4 5 6" xfId="37487"/>
    <cellStyle name="Обычный 3 2 2 8 2 4 5 7" xfId="37488"/>
    <cellStyle name="Обычный 3 2 2 8 2 4 5 8" xfId="37489"/>
    <cellStyle name="Обычный 3 2 2 8 2 4 6" xfId="37490"/>
    <cellStyle name="Обычный 3 2 2 8 2 4 6 2" xfId="37491"/>
    <cellStyle name="Обычный 3 2 2 8 2 4 6 3" xfId="37492"/>
    <cellStyle name="Обычный 3 2 2 8 2 4 6 4" xfId="37493"/>
    <cellStyle name="Обычный 3 2 2 8 2 4 6 5" xfId="37494"/>
    <cellStyle name="Обычный 3 2 2 8 2 4 6 6" xfId="37495"/>
    <cellStyle name="Обычный 3 2 2 8 2 4 6 7" xfId="37496"/>
    <cellStyle name="Обычный 3 2 2 8 2 4 6 8" xfId="37497"/>
    <cellStyle name="Обычный 3 2 2 8 2 4 7" xfId="37498"/>
    <cellStyle name="Обычный 3 2 2 8 2 4 7 2" xfId="37499"/>
    <cellStyle name="Обычный 3 2 2 8 2 4 7 3" xfId="37500"/>
    <cellStyle name="Обычный 3 2 2 8 2 4 7 4" xfId="37501"/>
    <cellStyle name="Обычный 3 2 2 8 2 4 7 5" xfId="37502"/>
    <cellStyle name="Обычный 3 2 2 8 2 4 7 6" xfId="37503"/>
    <cellStyle name="Обычный 3 2 2 8 2 4 7 7" xfId="37504"/>
    <cellStyle name="Обычный 3 2 2 8 2 4 7 8" xfId="37505"/>
    <cellStyle name="Обычный 3 2 2 8 2 4 8" xfId="37506"/>
    <cellStyle name="Обычный 3 2 2 8 2 4 8 2" xfId="37507"/>
    <cellStyle name="Обычный 3 2 2 8 2 4 8 3" xfId="37508"/>
    <cellStyle name="Обычный 3 2 2 8 2 4 8 4" xfId="37509"/>
    <cellStyle name="Обычный 3 2 2 8 2 4 8 5" xfId="37510"/>
    <cellStyle name="Обычный 3 2 2 8 2 4 8 6" xfId="37511"/>
    <cellStyle name="Обычный 3 2 2 8 2 4 8 7" xfId="37512"/>
    <cellStyle name="Обычный 3 2 2 8 2 4 8 8" xfId="37513"/>
    <cellStyle name="Обычный 3 2 2 8 2 4 9" xfId="37514"/>
    <cellStyle name="Обычный 3 2 2 8 2 5" xfId="37515"/>
    <cellStyle name="Обычный 3 2 2 8 2 5 2" xfId="37516"/>
    <cellStyle name="Обычный 3 2 2 8 2 5 3" xfId="37517"/>
    <cellStyle name="Обычный 3 2 2 8 2 5 4" xfId="37518"/>
    <cellStyle name="Обычный 3 2 2 8 2 5 5" xfId="37519"/>
    <cellStyle name="Обычный 3 2 2 8 2 5 6" xfId="37520"/>
    <cellStyle name="Обычный 3 2 2 8 2 5 7" xfId="37521"/>
    <cellStyle name="Обычный 3 2 2 8 2 5 8" xfId="37522"/>
    <cellStyle name="Обычный 3 2 2 8 2 6" xfId="37523"/>
    <cellStyle name="Обычный 3 2 2 8 2 6 2" xfId="37524"/>
    <cellStyle name="Обычный 3 2 2 8 2 6 3" xfId="37525"/>
    <cellStyle name="Обычный 3 2 2 8 2 6 4" xfId="37526"/>
    <cellStyle name="Обычный 3 2 2 8 2 6 5" xfId="37527"/>
    <cellStyle name="Обычный 3 2 2 8 2 6 6" xfId="37528"/>
    <cellStyle name="Обычный 3 2 2 8 2 6 7" xfId="37529"/>
    <cellStyle name="Обычный 3 2 2 8 2 6 8" xfId="37530"/>
    <cellStyle name="Обычный 3 2 2 8 2 7" xfId="37531"/>
    <cellStyle name="Обычный 3 2 2 8 2 7 2" xfId="37532"/>
    <cellStyle name="Обычный 3 2 2 8 2 7 3" xfId="37533"/>
    <cellStyle name="Обычный 3 2 2 8 2 7 4" xfId="37534"/>
    <cellStyle name="Обычный 3 2 2 8 2 7 5" xfId="37535"/>
    <cellStyle name="Обычный 3 2 2 8 2 7 6" xfId="37536"/>
    <cellStyle name="Обычный 3 2 2 8 2 7 7" xfId="37537"/>
    <cellStyle name="Обычный 3 2 2 8 2 7 8" xfId="37538"/>
    <cellStyle name="Обычный 3 2 2 8 2 8" xfId="37539"/>
    <cellStyle name="Обычный 3 2 2 8 2 8 2" xfId="37540"/>
    <cellStyle name="Обычный 3 2 2 8 2 8 3" xfId="37541"/>
    <cellStyle name="Обычный 3 2 2 8 2 8 4" xfId="37542"/>
    <cellStyle name="Обычный 3 2 2 8 2 8 5" xfId="37543"/>
    <cellStyle name="Обычный 3 2 2 8 2 8 6" xfId="37544"/>
    <cellStyle name="Обычный 3 2 2 8 2 8 7" xfId="37545"/>
    <cellStyle name="Обычный 3 2 2 8 2 8 8" xfId="37546"/>
    <cellStyle name="Обычный 3 2 2 8 2 9" xfId="37547"/>
    <cellStyle name="Обычный 3 2 2 8 2 9 2" xfId="37548"/>
    <cellStyle name="Обычный 3 2 2 8 2 9 3" xfId="37549"/>
    <cellStyle name="Обычный 3 2 2 8 2 9 4" xfId="37550"/>
    <cellStyle name="Обычный 3 2 2 8 2 9 5" xfId="37551"/>
    <cellStyle name="Обычный 3 2 2 8 2 9 6" xfId="37552"/>
    <cellStyle name="Обычный 3 2 2 8 2 9 7" xfId="37553"/>
    <cellStyle name="Обычный 3 2 2 8 2 9 8" xfId="37554"/>
    <cellStyle name="Обычный 3 2 2 8 20" xfId="37555"/>
    <cellStyle name="Обычный 3 2 2 8 21" xfId="37556"/>
    <cellStyle name="Обычный 3 2 2 8 22" xfId="37557"/>
    <cellStyle name="Обычный 3 2 2 8 23" xfId="37558"/>
    <cellStyle name="Обычный 3 2 2 8 24" xfId="37559"/>
    <cellStyle name="Обычный 3 2 2 8 3" xfId="37560"/>
    <cellStyle name="Обычный 3 2 2 8 3 10" xfId="37561"/>
    <cellStyle name="Обычный 3 2 2 8 3 10 2" xfId="37562"/>
    <cellStyle name="Обычный 3 2 2 8 3 10 3" xfId="37563"/>
    <cellStyle name="Обычный 3 2 2 8 3 10 4" xfId="37564"/>
    <cellStyle name="Обычный 3 2 2 8 3 10 5" xfId="37565"/>
    <cellStyle name="Обычный 3 2 2 8 3 10 6" xfId="37566"/>
    <cellStyle name="Обычный 3 2 2 8 3 10 7" xfId="37567"/>
    <cellStyle name="Обычный 3 2 2 8 3 10 8" xfId="37568"/>
    <cellStyle name="Обычный 3 2 2 8 3 11" xfId="37569"/>
    <cellStyle name="Обычный 3 2 2 8 3 12" xfId="37570"/>
    <cellStyle name="Обычный 3 2 2 8 3 13" xfId="37571"/>
    <cellStyle name="Обычный 3 2 2 8 3 14" xfId="37572"/>
    <cellStyle name="Обычный 3 2 2 8 3 15" xfId="37573"/>
    <cellStyle name="Обычный 3 2 2 8 3 16" xfId="37574"/>
    <cellStyle name="Обычный 3 2 2 8 3 17" xfId="37575"/>
    <cellStyle name="Обычный 3 2 2 8 3 18" xfId="37576"/>
    <cellStyle name="Обычный 3 2 2 8 3 19" xfId="37577"/>
    <cellStyle name="Обычный 3 2 2 8 3 2" xfId="37578"/>
    <cellStyle name="Обычный 3 2 2 8 3 2 10" xfId="37579"/>
    <cellStyle name="Обычный 3 2 2 8 3 2 11" xfId="37580"/>
    <cellStyle name="Обычный 3 2 2 8 3 2 12" xfId="37581"/>
    <cellStyle name="Обычный 3 2 2 8 3 2 13" xfId="37582"/>
    <cellStyle name="Обычный 3 2 2 8 3 2 14" xfId="37583"/>
    <cellStyle name="Обычный 3 2 2 8 3 2 15" xfId="37584"/>
    <cellStyle name="Обычный 3 2 2 8 3 2 16" xfId="37585"/>
    <cellStyle name="Обычный 3 2 2 8 3 2 17" xfId="37586"/>
    <cellStyle name="Обычный 3 2 2 8 3 2 18" xfId="37587"/>
    <cellStyle name="Обычный 3 2 2 8 3 2 2" xfId="37588"/>
    <cellStyle name="Обычный 3 2 2 8 3 2 2 2" xfId="37589"/>
    <cellStyle name="Обычный 3 2 2 8 3 2 2 3" xfId="37590"/>
    <cellStyle name="Обычный 3 2 2 8 3 2 2 4" xfId="37591"/>
    <cellStyle name="Обычный 3 2 2 8 3 2 2 5" xfId="37592"/>
    <cellStyle name="Обычный 3 2 2 8 3 2 2 6" xfId="37593"/>
    <cellStyle name="Обычный 3 2 2 8 3 2 2 7" xfId="37594"/>
    <cellStyle name="Обычный 3 2 2 8 3 2 2 8" xfId="37595"/>
    <cellStyle name="Обычный 3 2 2 8 3 2 3" xfId="37596"/>
    <cellStyle name="Обычный 3 2 2 8 3 2 3 2" xfId="37597"/>
    <cellStyle name="Обычный 3 2 2 8 3 2 3 3" xfId="37598"/>
    <cellStyle name="Обычный 3 2 2 8 3 2 3 4" xfId="37599"/>
    <cellStyle name="Обычный 3 2 2 8 3 2 3 5" xfId="37600"/>
    <cellStyle name="Обычный 3 2 2 8 3 2 3 6" xfId="37601"/>
    <cellStyle name="Обычный 3 2 2 8 3 2 3 7" xfId="37602"/>
    <cellStyle name="Обычный 3 2 2 8 3 2 3 8" xfId="37603"/>
    <cellStyle name="Обычный 3 2 2 8 3 2 4" xfId="37604"/>
    <cellStyle name="Обычный 3 2 2 8 3 2 4 2" xfId="37605"/>
    <cellStyle name="Обычный 3 2 2 8 3 2 4 3" xfId="37606"/>
    <cellStyle name="Обычный 3 2 2 8 3 2 4 4" xfId="37607"/>
    <cellStyle name="Обычный 3 2 2 8 3 2 4 5" xfId="37608"/>
    <cellStyle name="Обычный 3 2 2 8 3 2 4 6" xfId="37609"/>
    <cellStyle name="Обычный 3 2 2 8 3 2 4 7" xfId="37610"/>
    <cellStyle name="Обычный 3 2 2 8 3 2 4 8" xfId="37611"/>
    <cellStyle name="Обычный 3 2 2 8 3 2 5" xfId="37612"/>
    <cellStyle name="Обычный 3 2 2 8 3 2 5 2" xfId="37613"/>
    <cellStyle name="Обычный 3 2 2 8 3 2 5 3" xfId="37614"/>
    <cellStyle name="Обычный 3 2 2 8 3 2 5 4" xfId="37615"/>
    <cellStyle name="Обычный 3 2 2 8 3 2 5 5" xfId="37616"/>
    <cellStyle name="Обычный 3 2 2 8 3 2 5 6" xfId="37617"/>
    <cellStyle name="Обычный 3 2 2 8 3 2 5 7" xfId="37618"/>
    <cellStyle name="Обычный 3 2 2 8 3 2 5 8" xfId="37619"/>
    <cellStyle name="Обычный 3 2 2 8 3 2 6" xfId="37620"/>
    <cellStyle name="Обычный 3 2 2 8 3 2 6 2" xfId="37621"/>
    <cellStyle name="Обычный 3 2 2 8 3 2 6 3" xfId="37622"/>
    <cellStyle name="Обычный 3 2 2 8 3 2 6 4" xfId="37623"/>
    <cellStyle name="Обычный 3 2 2 8 3 2 6 5" xfId="37624"/>
    <cellStyle name="Обычный 3 2 2 8 3 2 6 6" xfId="37625"/>
    <cellStyle name="Обычный 3 2 2 8 3 2 6 7" xfId="37626"/>
    <cellStyle name="Обычный 3 2 2 8 3 2 6 8" xfId="37627"/>
    <cellStyle name="Обычный 3 2 2 8 3 2 7" xfId="37628"/>
    <cellStyle name="Обычный 3 2 2 8 3 2 7 2" xfId="37629"/>
    <cellStyle name="Обычный 3 2 2 8 3 2 7 3" xfId="37630"/>
    <cellStyle name="Обычный 3 2 2 8 3 2 7 4" xfId="37631"/>
    <cellStyle name="Обычный 3 2 2 8 3 2 7 5" xfId="37632"/>
    <cellStyle name="Обычный 3 2 2 8 3 2 7 6" xfId="37633"/>
    <cellStyle name="Обычный 3 2 2 8 3 2 7 7" xfId="37634"/>
    <cellStyle name="Обычный 3 2 2 8 3 2 7 8" xfId="37635"/>
    <cellStyle name="Обычный 3 2 2 8 3 2 8" xfId="37636"/>
    <cellStyle name="Обычный 3 2 2 8 3 2 8 2" xfId="37637"/>
    <cellStyle name="Обычный 3 2 2 8 3 2 8 3" xfId="37638"/>
    <cellStyle name="Обычный 3 2 2 8 3 2 8 4" xfId="37639"/>
    <cellStyle name="Обычный 3 2 2 8 3 2 8 5" xfId="37640"/>
    <cellStyle name="Обычный 3 2 2 8 3 2 8 6" xfId="37641"/>
    <cellStyle name="Обычный 3 2 2 8 3 2 8 7" xfId="37642"/>
    <cellStyle name="Обычный 3 2 2 8 3 2 8 8" xfId="37643"/>
    <cellStyle name="Обычный 3 2 2 8 3 2 9" xfId="37644"/>
    <cellStyle name="Обычный 3 2 2 8 3 20" xfId="37645"/>
    <cellStyle name="Обычный 3 2 2 8 3 21" xfId="37646"/>
    <cellStyle name="Обычный 3 2 2 8 3 22" xfId="37647"/>
    <cellStyle name="Обычный 3 2 2 8 3 3" xfId="37648"/>
    <cellStyle name="Обычный 3 2 2 8 3 3 10" xfId="37649"/>
    <cellStyle name="Обычный 3 2 2 8 3 3 11" xfId="37650"/>
    <cellStyle name="Обычный 3 2 2 8 3 3 12" xfId="37651"/>
    <cellStyle name="Обычный 3 2 2 8 3 3 13" xfId="37652"/>
    <cellStyle name="Обычный 3 2 2 8 3 3 14" xfId="37653"/>
    <cellStyle name="Обычный 3 2 2 8 3 3 15" xfId="37654"/>
    <cellStyle name="Обычный 3 2 2 8 3 3 16" xfId="37655"/>
    <cellStyle name="Обычный 3 2 2 8 3 3 17" xfId="37656"/>
    <cellStyle name="Обычный 3 2 2 8 3 3 18" xfId="37657"/>
    <cellStyle name="Обычный 3 2 2 8 3 3 2" xfId="37658"/>
    <cellStyle name="Обычный 3 2 2 8 3 3 2 2" xfId="37659"/>
    <cellStyle name="Обычный 3 2 2 8 3 3 2 3" xfId="37660"/>
    <cellStyle name="Обычный 3 2 2 8 3 3 2 4" xfId="37661"/>
    <cellStyle name="Обычный 3 2 2 8 3 3 2 5" xfId="37662"/>
    <cellStyle name="Обычный 3 2 2 8 3 3 2 6" xfId="37663"/>
    <cellStyle name="Обычный 3 2 2 8 3 3 2 7" xfId="37664"/>
    <cellStyle name="Обычный 3 2 2 8 3 3 2 8" xfId="37665"/>
    <cellStyle name="Обычный 3 2 2 8 3 3 3" xfId="37666"/>
    <cellStyle name="Обычный 3 2 2 8 3 3 3 2" xfId="37667"/>
    <cellStyle name="Обычный 3 2 2 8 3 3 3 3" xfId="37668"/>
    <cellStyle name="Обычный 3 2 2 8 3 3 3 4" xfId="37669"/>
    <cellStyle name="Обычный 3 2 2 8 3 3 3 5" xfId="37670"/>
    <cellStyle name="Обычный 3 2 2 8 3 3 3 6" xfId="37671"/>
    <cellStyle name="Обычный 3 2 2 8 3 3 3 7" xfId="37672"/>
    <cellStyle name="Обычный 3 2 2 8 3 3 3 8" xfId="37673"/>
    <cellStyle name="Обычный 3 2 2 8 3 3 4" xfId="37674"/>
    <cellStyle name="Обычный 3 2 2 8 3 3 4 2" xfId="37675"/>
    <cellStyle name="Обычный 3 2 2 8 3 3 4 3" xfId="37676"/>
    <cellStyle name="Обычный 3 2 2 8 3 3 4 4" xfId="37677"/>
    <cellStyle name="Обычный 3 2 2 8 3 3 4 5" xfId="37678"/>
    <cellStyle name="Обычный 3 2 2 8 3 3 4 6" xfId="37679"/>
    <cellStyle name="Обычный 3 2 2 8 3 3 4 7" xfId="37680"/>
    <cellStyle name="Обычный 3 2 2 8 3 3 4 8" xfId="37681"/>
    <cellStyle name="Обычный 3 2 2 8 3 3 5" xfId="37682"/>
    <cellStyle name="Обычный 3 2 2 8 3 3 5 2" xfId="37683"/>
    <cellStyle name="Обычный 3 2 2 8 3 3 5 3" xfId="37684"/>
    <cellStyle name="Обычный 3 2 2 8 3 3 5 4" xfId="37685"/>
    <cellStyle name="Обычный 3 2 2 8 3 3 5 5" xfId="37686"/>
    <cellStyle name="Обычный 3 2 2 8 3 3 5 6" xfId="37687"/>
    <cellStyle name="Обычный 3 2 2 8 3 3 5 7" xfId="37688"/>
    <cellStyle name="Обычный 3 2 2 8 3 3 5 8" xfId="37689"/>
    <cellStyle name="Обычный 3 2 2 8 3 3 6" xfId="37690"/>
    <cellStyle name="Обычный 3 2 2 8 3 3 6 2" xfId="37691"/>
    <cellStyle name="Обычный 3 2 2 8 3 3 6 3" xfId="37692"/>
    <cellStyle name="Обычный 3 2 2 8 3 3 6 4" xfId="37693"/>
    <cellStyle name="Обычный 3 2 2 8 3 3 6 5" xfId="37694"/>
    <cellStyle name="Обычный 3 2 2 8 3 3 6 6" xfId="37695"/>
    <cellStyle name="Обычный 3 2 2 8 3 3 6 7" xfId="37696"/>
    <cellStyle name="Обычный 3 2 2 8 3 3 6 8" xfId="37697"/>
    <cellStyle name="Обычный 3 2 2 8 3 3 7" xfId="37698"/>
    <cellStyle name="Обычный 3 2 2 8 3 3 7 2" xfId="37699"/>
    <cellStyle name="Обычный 3 2 2 8 3 3 7 3" xfId="37700"/>
    <cellStyle name="Обычный 3 2 2 8 3 3 7 4" xfId="37701"/>
    <cellStyle name="Обычный 3 2 2 8 3 3 7 5" xfId="37702"/>
    <cellStyle name="Обычный 3 2 2 8 3 3 7 6" xfId="37703"/>
    <cellStyle name="Обычный 3 2 2 8 3 3 7 7" xfId="37704"/>
    <cellStyle name="Обычный 3 2 2 8 3 3 7 8" xfId="37705"/>
    <cellStyle name="Обычный 3 2 2 8 3 3 8" xfId="37706"/>
    <cellStyle name="Обычный 3 2 2 8 3 3 8 2" xfId="37707"/>
    <cellStyle name="Обычный 3 2 2 8 3 3 8 3" xfId="37708"/>
    <cellStyle name="Обычный 3 2 2 8 3 3 8 4" xfId="37709"/>
    <cellStyle name="Обычный 3 2 2 8 3 3 8 5" xfId="37710"/>
    <cellStyle name="Обычный 3 2 2 8 3 3 8 6" xfId="37711"/>
    <cellStyle name="Обычный 3 2 2 8 3 3 8 7" xfId="37712"/>
    <cellStyle name="Обычный 3 2 2 8 3 3 8 8" xfId="37713"/>
    <cellStyle name="Обычный 3 2 2 8 3 3 9" xfId="37714"/>
    <cellStyle name="Обычный 3 2 2 8 3 4" xfId="37715"/>
    <cellStyle name="Обычный 3 2 2 8 3 4 2" xfId="37716"/>
    <cellStyle name="Обычный 3 2 2 8 3 4 3" xfId="37717"/>
    <cellStyle name="Обычный 3 2 2 8 3 4 4" xfId="37718"/>
    <cellStyle name="Обычный 3 2 2 8 3 4 5" xfId="37719"/>
    <cellStyle name="Обычный 3 2 2 8 3 4 6" xfId="37720"/>
    <cellStyle name="Обычный 3 2 2 8 3 4 7" xfId="37721"/>
    <cellStyle name="Обычный 3 2 2 8 3 4 8" xfId="37722"/>
    <cellStyle name="Обычный 3 2 2 8 3 5" xfId="37723"/>
    <cellStyle name="Обычный 3 2 2 8 3 5 2" xfId="37724"/>
    <cellStyle name="Обычный 3 2 2 8 3 5 3" xfId="37725"/>
    <cellStyle name="Обычный 3 2 2 8 3 5 4" xfId="37726"/>
    <cellStyle name="Обычный 3 2 2 8 3 5 5" xfId="37727"/>
    <cellStyle name="Обычный 3 2 2 8 3 5 6" xfId="37728"/>
    <cellStyle name="Обычный 3 2 2 8 3 5 7" xfId="37729"/>
    <cellStyle name="Обычный 3 2 2 8 3 5 8" xfId="37730"/>
    <cellStyle name="Обычный 3 2 2 8 3 6" xfId="37731"/>
    <cellStyle name="Обычный 3 2 2 8 3 6 2" xfId="37732"/>
    <cellStyle name="Обычный 3 2 2 8 3 6 3" xfId="37733"/>
    <cellStyle name="Обычный 3 2 2 8 3 6 4" xfId="37734"/>
    <cellStyle name="Обычный 3 2 2 8 3 6 5" xfId="37735"/>
    <cellStyle name="Обычный 3 2 2 8 3 6 6" xfId="37736"/>
    <cellStyle name="Обычный 3 2 2 8 3 6 7" xfId="37737"/>
    <cellStyle name="Обычный 3 2 2 8 3 6 8" xfId="37738"/>
    <cellStyle name="Обычный 3 2 2 8 3 7" xfId="37739"/>
    <cellStyle name="Обычный 3 2 2 8 3 7 2" xfId="37740"/>
    <cellStyle name="Обычный 3 2 2 8 3 7 3" xfId="37741"/>
    <cellStyle name="Обычный 3 2 2 8 3 7 4" xfId="37742"/>
    <cellStyle name="Обычный 3 2 2 8 3 7 5" xfId="37743"/>
    <cellStyle name="Обычный 3 2 2 8 3 7 6" xfId="37744"/>
    <cellStyle name="Обычный 3 2 2 8 3 7 7" xfId="37745"/>
    <cellStyle name="Обычный 3 2 2 8 3 7 8" xfId="37746"/>
    <cellStyle name="Обычный 3 2 2 8 3 8" xfId="37747"/>
    <cellStyle name="Обычный 3 2 2 8 3 8 2" xfId="37748"/>
    <cellStyle name="Обычный 3 2 2 8 3 8 3" xfId="37749"/>
    <cellStyle name="Обычный 3 2 2 8 3 8 4" xfId="37750"/>
    <cellStyle name="Обычный 3 2 2 8 3 8 5" xfId="37751"/>
    <cellStyle name="Обычный 3 2 2 8 3 8 6" xfId="37752"/>
    <cellStyle name="Обычный 3 2 2 8 3 8 7" xfId="37753"/>
    <cellStyle name="Обычный 3 2 2 8 3 8 8" xfId="37754"/>
    <cellStyle name="Обычный 3 2 2 8 3 9" xfId="37755"/>
    <cellStyle name="Обычный 3 2 2 8 3 9 2" xfId="37756"/>
    <cellStyle name="Обычный 3 2 2 8 3 9 3" xfId="37757"/>
    <cellStyle name="Обычный 3 2 2 8 3 9 4" xfId="37758"/>
    <cellStyle name="Обычный 3 2 2 8 3 9 5" xfId="37759"/>
    <cellStyle name="Обычный 3 2 2 8 3 9 6" xfId="37760"/>
    <cellStyle name="Обычный 3 2 2 8 3 9 7" xfId="37761"/>
    <cellStyle name="Обычный 3 2 2 8 3 9 8" xfId="37762"/>
    <cellStyle name="Обычный 3 2 2 8 4" xfId="37763"/>
    <cellStyle name="Обычный 3 2 2 8 4 10" xfId="37764"/>
    <cellStyle name="Обычный 3 2 2 8 4 11" xfId="37765"/>
    <cellStyle name="Обычный 3 2 2 8 4 12" xfId="37766"/>
    <cellStyle name="Обычный 3 2 2 8 4 13" xfId="37767"/>
    <cellStyle name="Обычный 3 2 2 8 4 14" xfId="37768"/>
    <cellStyle name="Обычный 3 2 2 8 4 15" xfId="37769"/>
    <cellStyle name="Обычный 3 2 2 8 4 16" xfId="37770"/>
    <cellStyle name="Обычный 3 2 2 8 4 17" xfId="37771"/>
    <cellStyle name="Обычный 3 2 2 8 4 18" xfId="37772"/>
    <cellStyle name="Обычный 3 2 2 8 4 2" xfId="37773"/>
    <cellStyle name="Обычный 3 2 2 8 4 2 2" xfId="37774"/>
    <cellStyle name="Обычный 3 2 2 8 4 2 3" xfId="37775"/>
    <cellStyle name="Обычный 3 2 2 8 4 2 4" xfId="37776"/>
    <cellStyle name="Обычный 3 2 2 8 4 2 5" xfId="37777"/>
    <cellStyle name="Обычный 3 2 2 8 4 2 6" xfId="37778"/>
    <cellStyle name="Обычный 3 2 2 8 4 2 7" xfId="37779"/>
    <cellStyle name="Обычный 3 2 2 8 4 2 8" xfId="37780"/>
    <cellStyle name="Обычный 3 2 2 8 4 3" xfId="37781"/>
    <cellStyle name="Обычный 3 2 2 8 4 3 2" xfId="37782"/>
    <cellStyle name="Обычный 3 2 2 8 4 3 3" xfId="37783"/>
    <cellStyle name="Обычный 3 2 2 8 4 3 4" xfId="37784"/>
    <cellStyle name="Обычный 3 2 2 8 4 3 5" xfId="37785"/>
    <cellStyle name="Обычный 3 2 2 8 4 3 6" xfId="37786"/>
    <cellStyle name="Обычный 3 2 2 8 4 3 7" xfId="37787"/>
    <cellStyle name="Обычный 3 2 2 8 4 3 8" xfId="37788"/>
    <cellStyle name="Обычный 3 2 2 8 4 4" xfId="37789"/>
    <cellStyle name="Обычный 3 2 2 8 4 4 2" xfId="37790"/>
    <cellStyle name="Обычный 3 2 2 8 4 4 3" xfId="37791"/>
    <cellStyle name="Обычный 3 2 2 8 4 4 4" xfId="37792"/>
    <cellStyle name="Обычный 3 2 2 8 4 4 5" xfId="37793"/>
    <cellStyle name="Обычный 3 2 2 8 4 4 6" xfId="37794"/>
    <cellStyle name="Обычный 3 2 2 8 4 4 7" xfId="37795"/>
    <cellStyle name="Обычный 3 2 2 8 4 4 8" xfId="37796"/>
    <cellStyle name="Обычный 3 2 2 8 4 5" xfId="37797"/>
    <cellStyle name="Обычный 3 2 2 8 4 5 2" xfId="37798"/>
    <cellStyle name="Обычный 3 2 2 8 4 5 3" xfId="37799"/>
    <cellStyle name="Обычный 3 2 2 8 4 5 4" xfId="37800"/>
    <cellStyle name="Обычный 3 2 2 8 4 5 5" xfId="37801"/>
    <cellStyle name="Обычный 3 2 2 8 4 5 6" xfId="37802"/>
    <cellStyle name="Обычный 3 2 2 8 4 5 7" xfId="37803"/>
    <cellStyle name="Обычный 3 2 2 8 4 5 8" xfId="37804"/>
    <cellStyle name="Обычный 3 2 2 8 4 6" xfId="37805"/>
    <cellStyle name="Обычный 3 2 2 8 4 6 2" xfId="37806"/>
    <cellStyle name="Обычный 3 2 2 8 4 6 3" xfId="37807"/>
    <cellStyle name="Обычный 3 2 2 8 4 6 4" xfId="37808"/>
    <cellStyle name="Обычный 3 2 2 8 4 6 5" xfId="37809"/>
    <cellStyle name="Обычный 3 2 2 8 4 6 6" xfId="37810"/>
    <cellStyle name="Обычный 3 2 2 8 4 6 7" xfId="37811"/>
    <cellStyle name="Обычный 3 2 2 8 4 6 8" xfId="37812"/>
    <cellStyle name="Обычный 3 2 2 8 4 7" xfId="37813"/>
    <cellStyle name="Обычный 3 2 2 8 4 7 2" xfId="37814"/>
    <cellStyle name="Обычный 3 2 2 8 4 7 3" xfId="37815"/>
    <cellStyle name="Обычный 3 2 2 8 4 7 4" xfId="37816"/>
    <cellStyle name="Обычный 3 2 2 8 4 7 5" xfId="37817"/>
    <cellStyle name="Обычный 3 2 2 8 4 7 6" xfId="37818"/>
    <cellStyle name="Обычный 3 2 2 8 4 7 7" xfId="37819"/>
    <cellStyle name="Обычный 3 2 2 8 4 7 8" xfId="37820"/>
    <cellStyle name="Обычный 3 2 2 8 4 8" xfId="37821"/>
    <cellStyle name="Обычный 3 2 2 8 4 8 2" xfId="37822"/>
    <cellStyle name="Обычный 3 2 2 8 4 8 3" xfId="37823"/>
    <cellStyle name="Обычный 3 2 2 8 4 8 4" xfId="37824"/>
    <cellStyle name="Обычный 3 2 2 8 4 8 5" xfId="37825"/>
    <cellStyle name="Обычный 3 2 2 8 4 8 6" xfId="37826"/>
    <cellStyle name="Обычный 3 2 2 8 4 8 7" xfId="37827"/>
    <cellStyle name="Обычный 3 2 2 8 4 8 8" xfId="37828"/>
    <cellStyle name="Обычный 3 2 2 8 4 9" xfId="37829"/>
    <cellStyle name="Обычный 3 2 2 8 5" xfId="37830"/>
    <cellStyle name="Обычный 3 2 2 8 5 10" xfId="37831"/>
    <cellStyle name="Обычный 3 2 2 8 5 11" xfId="37832"/>
    <cellStyle name="Обычный 3 2 2 8 5 12" xfId="37833"/>
    <cellStyle name="Обычный 3 2 2 8 5 13" xfId="37834"/>
    <cellStyle name="Обычный 3 2 2 8 5 14" xfId="37835"/>
    <cellStyle name="Обычный 3 2 2 8 5 15" xfId="37836"/>
    <cellStyle name="Обычный 3 2 2 8 5 16" xfId="37837"/>
    <cellStyle name="Обычный 3 2 2 8 5 17" xfId="37838"/>
    <cellStyle name="Обычный 3 2 2 8 5 18" xfId="37839"/>
    <cellStyle name="Обычный 3 2 2 8 5 2" xfId="37840"/>
    <cellStyle name="Обычный 3 2 2 8 5 2 2" xfId="37841"/>
    <cellStyle name="Обычный 3 2 2 8 5 2 3" xfId="37842"/>
    <cellStyle name="Обычный 3 2 2 8 5 2 4" xfId="37843"/>
    <cellStyle name="Обычный 3 2 2 8 5 2 5" xfId="37844"/>
    <cellStyle name="Обычный 3 2 2 8 5 2 6" xfId="37845"/>
    <cellStyle name="Обычный 3 2 2 8 5 2 7" xfId="37846"/>
    <cellStyle name="Обычный 3 2 2 8 5 2 8" xfId="37847"/>
    <cellStyle name="Обычный 3 2 2 8 5 3" xfId="37848"/>
    <cellStyle name="Обычный 3 2 2 8 5 3 2" xfId="37849"/>
    <cellStyle name="Обычный 3 2 2 8 5 3 3" xfId="37850"/>
    <cellStyle name="Обычный 3 2 2 8 5 3 4" xfId="37851"/>
    <cellStyle name="Обычный 3 2 2 8 5 3 5" xfId="37852"/>
    <cellStyle name="Обычный 3 2 2 8 5 3 6" xfId="37853"/>
    <cellStyle name="Обычный 3 2 2 8 5 3 7" xfId="37854"/>
    <cellStyle name="Обычный 3 2 2 8 5 3 8" xfId="37855"/>
    <cellStyle name="Обычный 3 2 2 8 5 4" xfId="37856"/>
    <cellStyle name="Обычный 3 2 2 8 5 4 2" xfId="37857"/>
    <cellStyle name="Обычный 3 2 2 8 5 4 3" xfId="37858"/>
    <cellStyle name="Обычный 3 2 2 8 5 4 4" xfId="37859"/>
    <cellStyle name="Обычный 3 2 2 8 5 4 5" xfId="37860"/>
    <cellStyle name="Обычный 3 2 2 8 5 4 6" xfId="37861"/>
    <cellStyle name="Обычный 3 2 2 8 5 4 7" xfId="37862"/>
    <cellStyle name="Обычный 3 2 2 8 5 4 8" xfId="37863"/>
    <cellStyle name="Обычный 3 2 2 8 5 5" xfId="37864"/>
    <cellStyle name="Обычный 3 2 2 8 5 5 2" xfId="37865"/>
    <cellStyle name="Обычный 3 2 2 8 5 5 3" xfId="37866"/>
    <cellStyle name="Обычный 3 2 2 8 5 5 4" xfId="37867"/>
    <cellStyle name="Обычный 3 2 2 8 5 5 5" xfId="37868"/>
    <cellStyle name="Обычный 3 2 2 8 5 5 6" xfId="37869"/>
    <cellStyle name="Обычный 3 2 2 8 5 5 7" xfId="37870"/>
    <cellStyle name="Обычный 3 2 2 8 5 5 8" xfId="37871"/>
    <cellStyle name="Обычный 3 2 2 8 5 6" xfId="37872"/>
    <cellStyle name="Обычный 3 2 2 8 5 6 2" xfId="37873"/>
    <cellStyle name="Обычный 3 2 2 8 5 6 3" xfId="37874"/>
    <cellStyle name="Обычный 3 2 2 8 5 6 4" xfId="37875"/>
    <cellStyle name="Обычный 3 2 2 8 5 6 5" xfId="37876"/>
    <cellStyle name="Обычный 3 2 2 8 5 6 6" xfId="37877"/>
    <cellStyle name="Обычный 3 2 2 8 5 6 7" xfId="37878"/>
    <cellStyle name="Обычный 3 2 2 8 5 6 8" xfId="37879"/>
    <cellStyle name="Обычный 3 2 2 8 5 7" xfId="37880"/>
    <cellStyle name="Обычный 3 2 2 8 5 7 2" xfId="37881"/>
    <cellStyle name="Обычный 3 2 2 8 5 7 3" xfId="37882"/>
    <cellStyle name="Обычный 3 2 2 8 5 7 4" xfId="37883"/>
    <cellStyle name="Обычный 3 2 2 8 5 7 5" xfId="37884"/>
    <cellStyle name="Обычный 3 2 2 8 5 7 6" xfId="37885"/>
    <cellStyle name="Обычный 3 2 2 8 5 7 7" xfId="37886"/>
    <cellStyle name="Обычный 3 2 2 8 5 7 8" xfId="37887"/>
    <cellStyle name="Обычный 3 2 2 8 5 8" xfId="37888"/>
    <cellStyle name="Обычный 3 2 2 8 5 8 2" xfId="37889"/>
    <cellStyle name="Обычный 3 2 2 8 5 8 3" xfId="37890"/>
    <cellStyle name="Обычный 3 2 2 8 5 8 4" xfId="37891"/>
    <cellStyle name="Обычный 3 2 2 8 5 8 5" xfId="37892"/>
    <cellStyle name="Обычный 3 2 2 8 5 8 6" xfId="37893"/>
    <cellStyle name="Обычный 3 2 2 8 5 8 7" xfId="37894"/>
    <cellStyle name="Обычный 3 2 2 8 5 8 8" xfId="37895"/>
    <cellStyle name="Обычный 3 2 2 8 5 9" xfId="37896"/>
    <cellStyle name="Обычный 3 2 2 8 6" xfId="37897"/>
    <cellStyle name="Обычный 3 2 2 8 6 2" xfId="37898"/>
    <cellStyle name="Обычный 3 2 2 8 6 3" xfId="37899"/>
    <cellStyle name="Обычный 3 2 2 8 6 4" xfId="37900"/>
    <cellStyle name="Обычный 3 2 2 8 6 5" xfId="37901"/>
    <cellStyle name="Обычный 3 2 2 8 6 6" xfId="37902"/>
    <cellStyle name="Обычный 3 2 2 8 6 7" xfId="37903"/>
    <cellStyle name="Обычный 3 2 2 8 6 8" xfId="37904"/>
    <cellStyle name="Обычный 3 2 2 8 7" xfId="37905"/>
    <cellStyle name="Обычный 3 2 2 8 7 2" xfId="37906"/>
    <cellStyle name="Обычный 3 2 2 8 7 3" xfId="37907"/>
    <cellStyle name="Обычный 3 2 2 8 7 4" xfId="37908"/>
    <cellStyle name="Обычный 3 2 2 8 7 5" xfId="37909"/>
    <cellStyle name="Обычный 3 2 2 8 7 6" xfId="37910"/>
    <cellStyle name="Обычный 3 2 2 8 7 7" xfId="37911"/>
    <cellStyle name="Обычный 3 2 2 8 7 8" xfId="37912"/>
    <cellStyle name="Обычный 3 2 2 8 8" xfId="37913"/>
    <cellStyle name="Обычный 3 2 2 8 8 2" xfId="37914"/>
    <cellStyle name="Обычный 3 2 2 8 8 3" xfId="37915"/>
    <cellStyle name="Обычный 3 2 2 8 8 4" xfId="37916"/>
    <cellStyle name="Обычный 3 2 2 8 8 5" xfId="37917"/>
    <cellStyle name="Обычный 3 2 2 8 8 6" xfId="37918"/>
    <cellStyle name="Обычный 3 2 2 8 8 7" xfId="37919"/>
    <cellStyle name="Обычный 3 2 2 8 8 8" xfId="37920"/>
    <cellStyle name="Обычный 3 2 2 8 9" xfId="37921"/>
    <cellStyle name="Обычный 3 2 2 8 9 2" xfId="37922"/>
    <cellStyle name="Обычный 3 2 2 8 9 3" xfId="37923"/>
    <cellStyle name="Обычный 3 2 2 8 9 4" xfId="37924"/>
    <cellStyle name="Обычный 3 2 2 8 9 5" xfId="37925"/>
    <cellStyle name="Обычный 3 2 2 8 9 6" xfId="37926"/>
    <cellStyle name="Обычный 3 2 2 8 9 7" xfId="37927"/>
    <cellStyle name="Обычный 3 2 2 8 9 8" xfId="37928"/>
    <cellStyle name="Обычный 3 2 2 9" xfId="37929"/>
    <cellStyle name="Обычный 3 2 2 9 10" xfId="37930"/>
    <cellStyle name="Обычный 3 2 2 9 10 2" xfId="37931"/>
    <cellStyle name="Обычный 3 2 2 9 10 3" xfId="37932"/>
    <cellStyle name="Обычный 3 2 2 9 10 4" xfId="37933"/>
    <cellStyle name="Обычный 3 2 2 9 10 5" xfId="37934"/>
    <cellStyle name="Обычный 3 2 2 9 10 6" xfId="37935"/>
    <cellStyle name="Обычный 3 2 2 9 10 7" xfId="37936"/>
    <cellStyle name="Обычный 3 2 2 9 10 8" xfId="37937"/>
    <cellStyle name="Обычный 3 2 2 9 11" xfId="37938"/>
    <cellStyle name="Обычный 3 2 2 9 11 2" xfId="37939"/>
    <cellStyle name="Обычный 3 2 2 9 11 3" xfId="37940"/>
    <cellStyle name="Обычный 3 2 2 9 11 4" xfId="37941"/>
    <cellStyle name="Обычный 3 2 2 9 11 5" xfId="37942"/>
    <cellStyle name="Обычный 3 2 2 9 11 6" xfId="37943"/>
    <cellStyle name="Обычный 3 2 2 9 11 7" xfId="37944"/>
    <cellStyle name="Обычный 3 2 2 9 11 8" xfId="37945"/>
    <cellStyle name="Обычный 3 2 2 9 12" xfId="37946"/>
    <cellStyle name="Обычный 3 2 2 9 13" xfId="37947"/>
    <cellStyle name="Обычный 3 2 2 9 14" xfId="37948"/>
    <cellStyle name="Обычный 3 2 2 9 15" xfId="37949"/>
    <cellStyle name="Обычный 3 2 2 9 16" xfId="37950"/>
    <cellStyle name="Обычный 3 2 2 9 17" xfId="37951"/>
    <cellStyle name="Обычный 3 2 2 9 18" xfId="37952"/>
    <cellStyle name="Обычный 3 2 2 9 19" xfId="37953"/>
    <cellStyle name="Обычный 3 2 2 9 2" xfId="37954"/>
    <cellStyle name="Обычный 3 2 2 9 2 10" xfId="37955"/>
    <cellStyle name="Обычный 3 2 2 9 2 10 2" xfId="37956"/>
    <cellStyle name="Обычный 3 2 2 9 2 10 3" xfId="37957"/>
    <cellStyle name="Обычный 3 2 2 9 2 10 4" xfId="37958"/>
    <cellStyle name="Обычный 3 2 2 9 2 10 5" xfId="37959"/>
    <cellStyle name="Обычный 3 2 2 9 2 10 6" xfId="37960"/>
    <cellStyle name="Обычный 3 2 2 9 2 10 7" xfId="37961"/>
    <cellStyle name="Обычный 3 2 2 9 2 10 8" xfId="37962"/>
    <cellStyle name="Обычный 3 2 2 9 2 11" xfId="37963"/>
    <cellStyle name="Обычный 3 2 2 9 2 12" xfId="37964"/>
    <cellStyle name="Обычный 3 2 2 9 2 13" xfId="37965"/>
    <cellStyle name="Обычный 3 2 2 9 2 14" xfId="37966"/>
    <cellStyle name="Обычный 3 2 2 9 2 15" xfId="37967"/>
    <cellStyle name="Обычный 3 2 2 9 2 16" xfId="37968"/>
    <cellStyle name="Обычный 3 2 2 9 2 17" xfId="37969"/>
    <cellStyle name="Обычный 3 2 2 9 2 18" xfId="37970"/>
    <cellStyle name="Обычный 3 2 2 9 2 19" xfId="37971"/>
    <cellStyle name="Обычный 3 2 2 9 2 2" xfId="37972"/>
    <cellStyle name="Обычный 3 2 2 9 2 2 10" xfId="37973"/>
    <cellStyle name="Обычный 3 2 2 9 2 2 11" xfId="37974"/>
    <cellStyle name="Обычный 3 2 2 9 2 2 12" xfId="37975"/>
    <cellStyle name="Обычный 3 2 2 9 2 2 13" xfId="37976"/>
    <cellStyle name="Обычный 3 2 2 9 2 2 14" xfId="37977"/>
    <cellStyle name="Обычный 3 2 2 9 2 2 15" xfId="37978"/>
    <cellStyle name="Обычный 3 2 2 9 2 2 16" xfId="37979"/>
    <cellStyle name="Обычный 3 2 2 9 2 2 17" xfId="37980"/>
    <cellStyle name="Обычный 3 2 2 9 2 2 18" xfId="37981"/>
    <cellStyle name="Обычный 3 2 2 9 2 2 2" xfId="37982"/>
    <cellStyle name="Обычный 3 2 2 9 2 2 2 2" xfId="37983"/>
    <cellStyle name="Обычный 3 2 2 9 2 2 2 3" xfId="37984"/>
    <cellStyle name="Обычный 3 2 2 9 2 2 2 4" xfId="37985"/>
    <cellStyle name="Обычный 3 2 2 9 2 2 2 5" xfId="37986"/>
    <cellStyle name="Обычный 3 2 2 9 2 2 2 6" xfId="37987"/>
    <cellStyle name="Обычный 3 2 2 9 2 2 2 7" xfId="37988"/>
    <cellStyle name="Обычный 3 2 2 9 2 2 2 8" xfId="37989"/>
    <cellStyle name="Обычный 3 2 2 9 2 2 3" xfId="37990"/>
    <cellStyle name="Обычный 3 2 2 9 2 2 3 2" xfId="37991"/>
    <cellStyle name="Обычный 3 2 2 9 2 2 3 3" xfId="37992"/>
    <cellStyle name="Обычный 3 2 2 9 2 2 3 4" xfId="37993"/>
    <cellStyle name="Обычный 3 2 2 9 2 2 3 5" xfId="37994"/>
    <cellStyle name="Обычный 3 2 2 9 2 2 3 6" xfId="37995"/>
    <cellStyle name="Обычный 3 2 2 9 2 2 3 7" xfId="37996"/>
    <cellStyle name="Обычный 3 2 2 9 2 2 3 8" xfId="37997"/>
    <cellStyle name="Обычный 3 2 2 9 2 2 4" xfId="37998"/>
    <cellStyle name="Обычный 3 2 2 9 2 2 4 2" xfId="37999"/>
    <cellStyle name="Обычный 3 2 2 9 2 2 4 3" xfId="38000"/>
    <cellStyle name="Обычный 3 2 2 9 2 2 4 4" xfId="38001"/>
    <cellStyle name="Обычный 3 2 2 9 2 2 4 5" xfId="38002"/>
    <cellStyle name="Обычный 3 2 2 9 2 2 4 6" xfId="38003"/>
    <cellStyle name="Обычный 3 2 2 9 2 2 4 7" xfId="38004"/>
    <cellStyle name="Обычный 3 2 2 9 2 2 4 8" xfId="38005"/>
    <cellStyle name="Обычный 3 2 2 9 2 2 5" xfId="38006"/>
    <cellStyle name="Обычный 3 2 2 9 2 2 5 2" xfId="38007"/>
    <cellStyle name="Обычный 3 2 2 9 2 2 5 3" xfId="38008"/>
    <cellStyle name="Обычный 3 2 2 9 2 2 5 4" xfId="38009"/>
    <cellStyle name="Обычный 3 2 2 9 2 2 5 5" xfId="38010"/>
    <cellStyle name="Обычный 3 2 2 9 2 2 5 6" xfId="38011"/>
    <cellStyle name="Обычный 3 2 2 9 2 2 5 7" xfId="38012"/>
    <cellStyle name="Обычный 3 2 2 9 2 2 5 8" xfId="38013"/>
    <cellStyle name="Обычный 3 2 2 9 2 2 6" xfId="38014"/>
    <cellStyle name="Обычный 3 2 2 9 2 2 6 2" xfId="38015"/>
    <cellStyle name="Обычный 3 2 2 9 2 2 6 3" xfId="38016"/>
    <cellStyle name="Обычный 3 2 2 9 2 2 6 4" xfId="38017"/>
    <cellStyle name="Обычный 3 2 2 9 2 2 6 5" xfId="38018"/>
    <cellStyle name="Обычный 3 2 2 9 2 2 6 6" xfId="38019"/>
    <cellStyle name="Обычный 3 2 2 9 2 2 6 7" xfId="38020"/>
    <cellStyle name="Обычный 3 2 2 9 2 2 6 8" xfId="38021"/>
    <cellStyle name="Обычный 3 2 2 9 2 2 7" xfId="38022"/>
    <cellStyle name="Обычный 3 2 2 9 2 2 7 2" xfId="38023"/>
    <cellStyle name="Обычный 3 2 2 9 2 2 7 3" xfId="38024"/>
    <cellStyle name="Обычный 3 2 2 9 2 2 7 4" xfId="38025"/>
    <cellStyle name="Обычный 3 2 2 9 2 2 7 5" xfId="38026"/>
    <cellStyle name="Обычный 3 2 2 9 2 2 7 6" xfId="38027"/>
    <cellStyle name="Обычный 3 2 2 9 2 2 7 7" xfId="38028"/>
    <cellStyle name="Обычный 3 2 2 9 2 2 7 8" xfId="38029"/>
    <cellStyle name="Обычный 3 2 2 9 2 2 8" xfId="38030"/>
    <cellStyle name="Обычный 3 2 2 9 2 2 8 2" xfId="38031"/>
    <cellStyle name="Обычный 3 2 2 9 2 2 8 3" xfId="38032"/>
    <cellStyle name="Обычный 3 2 2 9 2 2 8 4" xfId="38033"/>
    <cellStyle name="Обычный 3 2 2 9 2 2 8 5" xfId="38034"/>
    <cellStyle name="Обычный 3 2 2 9 2 2 8 6" xfId="38035"/>
    <cellStyle name="Обычный 3 2 2 9 2 2 8 7" xfId="38036"/>
    <cellStyle name="Обычный 3 2 2 9 2 2 8 8" xfId="38037"/>
    <cellStyle name="Обычный 3 2 2 9 2 2 9" xfId="38038"/>
    <cellStyle name="Обычный 3 2 2 9 2 20" xfId="38039"/>
    <cellStyle name="Обычный 3 2 2 9 2 21" xfId="38040"/>
    <cellStyle name="Обычный 3 2 2 9 2 22" xfId="38041"/>
    <cellStyle name="Обычный 3 2 2 9 2 3" xfId="38042"/>
    <cellStyle name="Обычный 3 2 2 9 2 3 10" xfId="38043"/>
    <cellStyle name="Обычный 3 2 2 9 2 3 11" xfId="38044"/>
    <cellStyle name="Обычный 3 2 2 9 2 3 12" xfId="38045"/>
    <cellStyle name="Обычный 3 2 2 9 2 3 13" xfId="38046"/>
    <cellStyle name="Обычный 3 2 2 9 2 3 14" xfId="38047"/>
    <cellStyle name="Обычный 3 2 2 9 2 3 15" xfId="38048"/>
    <cellStyle name="Обычный 3 2 2 9 2 3 16" xfId="38049"/>
    <cellStyle name="Обычный 3 2 2 9 2 3 17" xfId="38050"/>
    <cellStyle name="Обычный 3 2 2 9 2 3 18" xfId="38051"/>
    <cellStyle name="Обычный 3 2 2 9 2 3 2" xfId="38052"/>
    <cellStyle name="Обычный 3 2 2 9 2 3 2 2" xfId="38053"/>
    <cellStyle name="Обычный 3 2 2 9 2 3 2 3" xfId="38054"/>
    <cellStyle name="Обычный 3 2 2 9 2 3 2 4" xfId="38055"/>
    <cellStyle name="Обычный 3 2 2 9 2 3 2 5" xfId="38056"/>
    <cellStyle name="Обычный 3 2 2 9 2 3 2 6" xfId="38057"/>
    <cellStyle name="Обычный 3 2 2 9 2 3 2 7" xfId="38058"/>
    <cellStyle name="Обычный 3 2 2 9 2 3 2 8" xfId="38059"/>
    <cellStyle name="Обычный 3 2 2 9 2 3 3" xfId="38060"/>
    <cellStyle name="Обычный 3 2 2 9 2 3 3 2" xfId="38061"/>
    <cellStyle name="Обычный 3 2 2 9 2 3 3 3" xfId="38062"/>
    <cellStyle name="Обычный 3 2 2 9 2 3 3 4" xfId="38063"/>
    <cellStyle name="Обычный 3 2 2 9 2 3 3 5" xfId="38064"/>
    <cellStyle name="Обычный 3 2 2 9 2 3 3 6" xfId="38065"/>
    <cellStyle name="Обычный 3 2 2 9 2 3 3 7" xfId="38066"/>
    <cellStyle name="Обычный 3 2 2 9 2 3 3 8" xfId="38067"/>
    <cellStyle name="Обычный 3 2 2 9 2 3 4" xfId="38068"/>
    <cellStyle name="Обычный 3 2 2 9 2 3 4 2" xfId="38069"/>
    <cellStyle name="Обычный 3 2 2 9 2 3 4 3" xfId="38070"/>
    <cellStyle name="Обычный 3 2 2 9 2 3 4 4" xfId="38071"/>
    <cellStyle name="Обычный 3 2 2 9 2 3 4 5" xfId="38072"/>
    <cellStyle name="Обычный 3 2 2 9 2 3 4 6" xfId="38073"/>
    <cellStyle name="Обычный 3 2 2 9 2 3 4 7" xfId="38074"/>
    <cellStyle name="Обычный 3 2 2 9 2 3 4 8" xfId="38075"/>
    <cellStyle name="Обычный 3 2 2 9 2 3 5" xfId="38076"/>
    <cellStyle name="Обычный 3 2 2 9 2 3 5 2" xfId="38077"/>
    <cellStyle name="Обычный 3 2 2 9 2 3 5 3" xfId="38078"/>
    <cellStyle name="Обычный 3 2 2 9 2 3 5 4" xfId="38079"/>
    <cellStyle name="Обычный 3 2 2 9 2 3 5 5" xfId="38080"/>
    <cellStyle name="Обычный 3 2 2 9 2 3 5 6" xfId="38081"/>
    <cellStyle name="Обычный 3 2 2 9 2 3 5 7" xfId="38082"/>
    <cellStyle name="Обычный 3 2 2 9 2 3 5 8" xfId="38083"/>
    <cellStyle name="Обычный 3 2 2 9 2 3 6" xfId="38084"/>
    <cellStyle name="Обычный 3 2 2 9 2 3 6 2" xfId="38085"/>
    <cellStyle name="Обычный 3 2 2 9 2 3 6 3" xfId="38086"/>
    <cellStyle name="Обычный 3 2 2 9 2 3 6 4" xfId="38087"/>
    <cellStyle name="Обычный 3 2 2 9 2 3 6 5" xfId="38088"/>
    <cellStyle name="Обычный 3 2 2 9 2 3 6 6" xfId="38089"/>
    <cellStyle name="Обычный 3 2 2 9 2 3 6 7" xfId="38090"/>
    <cellStyle name="Обычный 3 2 2 9 2 3 6 8" xfId="38091"/>
    <cellStyle name="Обычный 3 2 2 9 2 3 7" xfId="38092"/>
    <cellStyle name="Обычный 3 2 2 9 2 3 7 2" xfId="38093"/>
    <cellStyle name="Обычный 3 2 2 9 2 3 7 3" xfId="38094"/>
    <cellStyle name="Обычный 3 2 2 9 2 3 7 4" xfId="38095"/>
    <cellStyle name="Обычный 3 2 2 9 2 3 7 5" xfId="38096"/>
    <cellStyle name="Обычный 3 2 2 9 2 3 7 6" xfId="38097"/>
    <cellStyle name="Обычный 3 2 2 9 2 3 7 7" xfId="38098"/>
    <cellStyle name="Обычный 3 2 2 9 2 3 7 8" xfId="38099"/>
    <cellStyle name="Обычный 3 2 2 9 2 3 8" xfId="38100"/>
    <cellStyle name="Обычный 3 2 2 9 2 3 8 2" xfId="38101"/>
    <cellStyle name="Обычный 3 2 2 9 2 3 8 3" xfId="38102"/>
    <cellStyle name="Обычный 3 2 2 9 2 3 8 4" xfId="38103"/>
    <cellStyle name="Обычный 3 2 2 9 2 3 8 5" xfId="38104"/>
    <cellStyle name="Обычный 3 2 2 9 2 3 8 6" xfId="38105"/>
    <cellStyle name="Обычный 3 2 2 9 2 3 8 7" xfId="38106"/>
    <cellStyle name="Обычный 3 2 2 9 2 3 8 8" xfId="38107"/>
    <cellStyle name="Обычный 3 2 2 9 2 3 9" xfId="38108"/>
    <cellStyle name="Обычный 3 2 2 9 2 4" xfId="38109"/>
    <cellStyle name="Обычный 3 2 2 9 2 4 2" xfId="38110"/>
    <cellStyle name="Обычный 3 2 2 9 2 4 3" xfId="38111"/>
    <cellStyle name="Обычный 3 2 2 9 2 4 4" xfId="38112"/>
    <cellStyle name="Обычный 3 2 2 9 2 4 5" xfId="38113"/>
    <cellStyle name="Обычный 3 2 2 9 2 4 6" xfId="38114"/>
    <cellStyle name="Обычный 3 2 2 9 2 4 7" xfId="38115"/>
    <cellStyle name="Обычный 3 2 2 9 2 4 8" xfId="38116"/>
    <cellStyle name="Обычный 3 2 2 9 2 5" xfId="38117"/>
    <cellStyle name="Обычный 3 2 2 9 2 5 2" xfId="38118"/>
    <cellStyle name="Обычный 3 2 2 9 2 5 3" xfId="38119"/>
    <cellStyle name="Обычный 3 2 2 9 2 5 4" xfId="38120"/>
    <cellStyle name="Обычный 3 2 2 9 2 5 5" xfId="38121"/>
    <cellStyle name="Обычный 3 2 2 9 2 5 6" xfId="38122"/>
    <cellStyle name="Обычный 3 2 2 9 2 5 7" xfId="38123"/>
    <cellStyle name="Обычный 3 2 2 9 2 5 8" xfId="38124"/>
    <cellStyle name="Обычный 3 2 2 9 2 6" xfId="38125"/>
    <cellStyle name="Обычный 3 2 2 9 2 6 2" xfId="38126"/>
    <cellStyle name="Обычный 3 2 2 9 2 6 3" xfId="38127"/>
    <cellStyle name="Обычный 3 2 2 9 2 6 4" xfId="38128"/>
    <cellStyle name="Обычный 3 2 2 9 2 6 5" xfId="38129"/>
    <cellStyle name="Обычный 3 2 2 9 2 6 6" xfId="38130"/>
    <cellStyle name="Обычный 3 2 2 9 2 6 7" xfId="38131"/>
    <cellStyle name="Обычный 3 2 2 9 2 6 8" xfId="38132"/>
    <cellStyle name="Обычный 3 2 2 9 2 7" xfId="38133"/>
    <cellStyle name="Обычный 3 2 2 9 2 7 2" xfId="38134"/>
    <cellStyle name="Обычный 3 2 2 9 2 7 3" xfId="38135"/>
    <cellStyle name="Обычный 3 2 2 9 2 7 4" xfId="38136"/>
    <cellStyle name="Обычный 3 2 2 9 2 7 5" xfId="38137"/>
    <cellStyle name="Обычный 3 2 2 9 2 7 6" xfId="38138"/>
    <cellStyle name="Обычный 3 2 2 9 2 7 7" xfId="38139"/>
    <cellStyle name="Обычный 3 2 2 9 2 7 8" xfId="38140"/>
    <cellStyle name="Обычный 3 2 2 9 2 8" xfId="38141"/>
    <cellStyle name="Обычный 3 2 2 9 2 8 2" xfId="38142"/>
    <cellStyle name="Обычный 3 2 2 9 2 8 3" xfId="38143"/>
    <cellStyle name="Обычный 3 2 2 9 2 8 4" xfId="38144"/>
    <cellStyle name="Обычный 3 2 2 9 2 8 5" xfId="38145"/>
    <cellStyle name="Обычный 3 2 2 9 2 8 6" xfId="38146"/>
    <cellStyle name="Обычный 3 2 2 9 2 8 7" xfId="38147"/>
    <cellStyle name="Обычный 3 2 2 9 2 8 8" xfId="38148"/>
    <cellStyle name="Обычный 3 2 2 9 2 9" xfId="38149"/>
    <cellStyle name="Обычный 3 2 2 9 2 9 2" xfId="38150"/>
    <cellStyle name="Обычный 3 2 2 9 2 9 3" xfId="38151"/>
    <cellStyle name="Обычный 3 2 2 9 2 9 4" xfId="38152"/>
    <cellStyle name="Обычный 3 2 2 9 2 9 5" xfId="38153"/>
    <cellStyle name="Обычный 3 2 2 9 2 9 6" xfId="38154"/>
    <cellStyle name="Обычный 3 2 2 9 2 9 7" xfId="38155"/>
    <cellStyle name="Обычный 3 2 2 9 2 9 8" xfId="38156"/>
    <cellStyle name="Обычный 3 2 2 9 20" xfId="38157"/>
    <cellStyle name="Обычный 3 2 2 9 21" xfId="38158"/>
    <cellStyle name="Обычный 3 2 2 9 22" xfId="38159"/>
    <cellStyle name="Обычный 3 2 2 9 23" xfId="38160"/>
    <cellStyle name="Обычный 3 2 2 9 3" xfId="38161"/>
    <cellStyle name="Обычный 3 2 2 9 3 10" xfId="38162"/>
    <cellStyle name="Обычный 3 2 2 9 3 11" xfId="38163"/>
    <cellStyle name="Обычный 3 2 2 9 3 12" xfId="38164"/>
    <cellStyle name="Обычный 3 2 2 9 3 13" xfId="38165"/>
    <cellStyle name="Обычный 3 2 2 9 3 14" xfId="38166"/>
    <cellStyle name="Обычный 3 2 2 9 3 15" xfId="38167"/>
    <cellStyle name="Обычный 3 2 2 9 3 16" xfId="38168"/>
    <cellStyle name="Обычный 3 2 2 9 3 17" xfId="38169"/>
    <cellStyle name="Обычный 3 2 2 9 3 18" xfId="38170"/>
    <cellStyle name="Обычный 3 2 2 9 3 2" xfId="38171"/>
    <cellStyle name="Обычный 3 2 2 9 3 2 2" xfId="38172"/>
    <cellStyle name="Обычный 3 2 2 9 3 2 3" xfId="38173"/>
    <cellStyle name="Обычный 3 2 2 9 3 2 4" xfId="38174"/>
    <cellStyle name="Обычный 3 2 2 9 3 2 5" xfId="38175"/>
    <cellStyle name="Обычный 3 2 2 9 3 2 6" xfId="38176"/>
    <cellStyle name="Обычный 3 2 2 9 3 2 7" xfId="38177"/>
    <cellStyle name="Обычный 3 2 2 9 3 2 8" xfId="38178"/>
    <cellStyle name="Обычный 3 2 2 9 3 3" xfId="38179"/>
    <cellStyle name="Обычный 3 2 2 9 3 3 2" xfId="38180"/>
    <cellStyle name="Обычный 3 2 2 9 3 3 3" xfId="38181"/>
    <cellStyle name="Обычный 3 2 2 9 3 3 4" xfId="38182"/>
    <cellStyle name="Обычный 3 2 2 9 3 3 5" xfId="38183"/>
    <cellStyle name="Обычный 3 2 2 9 3 3 6" xfId="38184"/>
    <cellStyle name="Обычный 3 2 2 9 3 3 7" xfId="38185"/>
    <cellStyle name="Обычный 3 2 2 9 3 3 8" xfId="38186"/>
    <cellStyle name="Обычный 3 2 2 9 3 4" xfId="38187"/>
    <cellStyle name="Обычный 3 2 2 9 3 4 2" xfId="38188"/>
    <cellStyle name="Обычный 3 2 2 9 3 4 3" xfId="38189"/>
    <cellStyle name="Обычный 3 2 2 9 3 4 4" xfId="38190"/>
    <cellStyle name="Обычный 3 2 2 9 3 4 5" xfId="38191"/>
    <cellStyle name="Обычный 3 2 2 9 3 4 6" xfId="38192"/>
    <cellStyle name="Обычный 3 2 2 9 3 4 7" xfId="38193"/>
    <cellStyle name="Обычный 3 2 2 9 3 4 8" xfId="38194"/>
    <cellStyle name="Обычный 3 2 2 9 3 5" xfId="38195"/>
    <cellStyle name="Обычный 3 2 2 9 3 5 2" xfId="38196"/>
    <cellStyle name="Обычный 3 2 2 9 3 5 3" xfId="38197"/>
    <cellStyle name="Обычный 3 2 2 9 3 5 4" xfId="38198"/>
    <cellStyle name="Обычный 3 2 2 9 3 5 5" xfId="38199"/>
    <cellStyle name="Обычный 3 2 2 9 3 5 6" xfId="38200"/>
    <cellStyle name="Обычный 3 2 2 9 3 5 7" xfId="38201"/>
    <cellStyle name="Обычный 3 2 2 9 3 5 8" xfId="38202"/>
    <cellStyle name="Обычный 3 2 2 9 3 6" xfId="38203"/>
    <cellStyle name="Обычный 3 2 2 9 3 6 2" xfId="38204"/>
    <cellStyle name="Обычный 3 2 2 9 3 6 3" xfId="38205"/>
    <cellStyle name="Обычный 3 2 2 9 3 6 4" xfId="38206"/>
    <cellStyle name="Обычный 3 2 2 9 3 6 5" xfId="38207"/>
    <cellStyle name="Обычный 3 2 2 9 3 6 6" xfId="38208"/>
    <cellStyle name="Обычный 3 2 2 9 3 6 7" xfId="38209"/>
    <cellStyle name="Обычный 3 2 2 9 3 6 8" xfId="38210"/>
    <cellStyle name="Обычный 3 2 2 9 3 7" xfId="38211"/>
    <cellStyle name="Обычный 3 2 2 9 3 7 2" xfId="38212"/>
    <cellStyle name="Обычный 3 2 2 9 3 7 3" xfId="38213"/>
    <cellStyle name="Обычный 3 2 2 9 3 7 4" xfId="38214"/>
    <cellStyle name="Обычный 3 2 2 9 3 7 5" xfId="38215"/>
    <cellStyle name="Обычный 3 2 2 9 3 7 6" xfId="38216"/>
    <cellStyle name="Обычный 3 2 2 9 3 7 7" xfId="38217"/>
    <cellStyle name="Обычный 3 2 2 9 3 7 8" xfId="38218"/>
    <cellStyle name="Обычный 3 2 2 9 3 8" xfId="38219"/>
    <cellStyle name="Обычный 3 2 2 9 3 8 2" xfId="38220"/>
    <cellStyle name="Обычный 3 2 2 9 3 8 3" xfId="38221"/>
    <cellStyle name="Обычный 3 2 2 9 3 8 4" xfId="38222"/>
    <cellStyle name="Обычный 3 2 2 9 3 8 5" xfId="38223"/>
    <cellStyle name="Обычный 3 2 2 9 3 8 6" xfId="38224"/>
    <cellStyle name="Обычный 3 2 2 9 3 8 7" xfId="38225"/>
    <cellStyle name="Обычный 3 2 2 9 3 8 8" xfId="38226"/>
    <cellStyle name="Обычный 3 2 2 9 3 9" xfId="38227"/>
    <cellStyle name="Обычный 3 2 2 9 4" xfId="38228"/>
    <cellStyle name="Обычный 3 2 2 9 4 10" xfId="38229"/>
    <cellStyle name="Обычный 3 2 2 9 4 11" xfId="38230"/>
    <cellStyle name="Обычный 3 2 2 9 4 12" xfId="38231"/>
    <cellStyle name="Обычный 3 2 2 9 4 13" xfId="38232"/>
    <cellStyle name="Обычный 3 2 2 9 4 14" xfId="38233"/>
    <cellStyle name="Обычный 3 2 2 9 4 15" xfId="38234"/>
    <cellStyle name="Обычный 3 2 2 9 4 16" xfId="38235"/>
    <cellStyle name="Обычный 3 2 2 9 4 17" xfId="38236"/>
    <cellStyle name="Обычный 3 2 2 9 4 18" xfId="38237"/>
    <cellStyle name="Обычный 3 2 2 9 4 2" xfId="38238"/>
    <cellStyle name="Обычный 3 2 2 9 4 2 2" xfId="38239"/>
    <cellStyle name="Обычный 3 2 2 9 4 2 3" xfId="38240"/>
    <cellStyle name="Обычный 3 2 2 9 4 2 4" xfId="38241"/>
    <cellStyle name="Обычный 3 2 2 9 4 2 5" xfId="38242"/>
    <cellStyle name="Обычный 3 2 2 9 4 2 6" xfId="38243"/>
    <cellStyle name="Обычный 3 2 2 9 4 2 7" xfId="38244"/>
    <cellStyle name="Обычный 3 2 2 9 4 2 8" xfId="38245"/>
    <cellStyle name="Обычный 3 2 2 9 4 3" xfId="38246"/>
    <cellStyle name="Обычный 3 2 2 9 4 3 2" xfId="38247"/>
    <cellStyle name="Обычный 3 2 2 9 4 3 3" xfId="38248"/>
    <cellStyle name="Обычный 3 2 2 9 4 3 4" xfId="38249"/>
    <cellStyle name="Обычный 3 2 2 9 4 3 5" xfId="38250"/>
    <cellStyle name="Обычный 3 2 2 9 4 3 6" xfId="38251"/>
    <cellStyle name="Обычный 3 2 2 9 4 3 7" xfId="38252"/>
    <cellStyle name="Обычный 3 2 2 9 4 3 8" xfId="38253"/>
    <cellStyle name="Обычный 3 2 2 9 4 4" xfId="38254"/>
    <cellStyle name="Обычный 3 2 2 9 4 4 2" xfId="38255"/>
    <cellStyle name="Обычный 3 2 2 9 4 4 3" xfId="38256"/>
    <cellStyle name="Обычный 3 2 2 9 4 4 4" xfId="38257"/>
    <cellStyle name="Обычный 3 2 2 9 4 4 5" xfId="38258"/>
    <cellStyle name="Обычный 3 2 2 9 4 4 6" xfId="38259"/>
    <cellStyle name="Обычный 3 2 2 9 4 4 7" xfId="38260"/>
    <cellStyle name="Обычный 3 2 2 9 4 4 8" xfId="38261"/>
    <cellStyle name="Обычный 3 2 2 9 4 5" xfId="38262"/>
    <cellStyle name="Обычный 3 2 2 9 4 5 2" xfId="38263"/>
    <cellStyle name="Обычный 3 2 2 9 4 5 3" xfId="38264"/>
    <cellStyle name="Обычный 3 2 2 9 4 5 4" xfId="38265"/>
    <cellStyle name="Обычный 3 2 2 9 4 5 5" xfId="38266"/>
    <cellStyle name="Обычный 3 2 2 9 4 5 6" xfId="38267"/>
    <cellStyle name="Обычный 3 2 2 9 4 5 7" xfId="38268"/>
    <cellStyle name="Обычный 3 2 2 9 4 5 8" xfId="38269"/>
    <cellStyle name="Обычный 3 2 2 9 4 6" xfId="38270"/>
    <cellStyle name="Обычный 3 2 2 9 4 6 2" xfId="38271"/>
    <cellStyle name="Обычный 3 2 2 9 4 6 3" xfId="38272"/>
    <cellStyle name="Обычный 3 2 2 9 4 6 4" xfId="38273"/>
    <cellStyle name="Обычный 3 2 2 9 4 6 5" xfId="38274"/>
    <cellStyle name="Обычный 3 2 2 9 4 6 6" xfId="38275"/>
    <cellStyle name="Обычный 3 2 2 9 4 6 7" xfId="38276"/>
    <cellStyle name="Обычный 3 2 2 9 4 6 8" xfId="38277"/>
    <cellStyle name="Обычный 3 2 2 9 4 7" xfId="38278"/>
    <cellStyle name="Обычный 3 2 2 9 4 7 2" xfId="38279"/>
    <cellStyle name="Обычный 3 2 2 9 4 7 3" xfId="38280"/>
    <cellStyle name="Обычный 3 2 2 9 4 7 4" xfId="38281"/>
    <cellStyle name="Обычный 3 2 2 9 4 7 5" xfId="38282"/>
    <cellStyle name="Обычный 3 2 2 9 4 7 6" xfId="38283"/>
    <cellStyle name="Обычный 3 2 2 9 4 7 7" xfId="38284"/>
    <cellStyle name="Обычный 3 2 2 9 4 7 8" xfId="38285"/>
    <cellStyle name="Обычный 3 2 2 9 4 8" xfId="38286"/>
    <cellStyle name="Обычный 3 2 2 9 4 8 2" xfId="38287"/>
    <cellStyle name="Обычный 3 2 2 9 4 8 3" xfId="38288"/>
    <cellStyle name="Обычный 3 2 2 9 4 8 4" xfId="38289"/>
    <cellStyle name="Обычный 3 2 2 9 4 8 5" xfId="38290"/>
    <cellStyle name="Обычный 3 2 2 9 4 8 6" xfId="38291"/>
    <cellStyle name="Обычный 3 2 2 9 4 8 7" xfId="38292"/>
    <cellStyle name="Обычный 3 2 2 9 4 8 8" xfId="38293"/>
    <cellStyle name="Обычный 3 2 2 9 4 9" xfId="38294"/>
    <cellStyle name="Обычный 3 2 2 9 5" xfId="38295"/>
    <cellStyle name="Обычный 3 2 2 9 5 2" xfId="38296"/>
    <cellStyle name="Обычный 3 2 2 9 5 3" xfId="38297"/>
    <cellStyle name="Обычный 3 2 2 9 5 4" xfId="38298"/>
    <cellStyle name="Обычный 3 2 2 9 5 5" xfId="38299"/>
    <cellStyle name="Обычный 3 2 2 9 5 6" xfId="38300"/>
    <cellStyle name="Обычный 3 2 2 9 5 7" xfId="38301"/>
    <cellStyle name="Обычный 3 2 2 9 5 8" xfId="38302"/>
    <cellStyle name="Обычный 3 2 2 9 6" xfId="38303"/>
    <cellStyle name="Обычный 3 2 2 9 6 2" xfId="38304"/>
    <cellStyle name="Обычный 3 2 2 9 6 3" xfId="38305"/>
    <cellStyle name="Обычный 3 2 2 9 6 4" xfId="38306"/>
    <cellStyle name="Обычный 3 2 2 9 6 5" xfId="38307"/>
    <cellStyle name="Обычный 3 2 2 9 6 6" xfId="38308"/>
    <cellStyle name="Обычный 3 2 2 9 6 7" xfId="38309"/>
    <cellStyle name="Обычный 3 2 2 9 6 8" xfId="38310"/>
    <cellStyle name="Обычный 3 2 2 9 7" xfId="38311"/>
    <cellStyle name="Обычный 3 2 2 9 7 2" xfId="38312"/>
    <cellStyle name="Обычный 3 2 2 9 7 3" xfId="38313"/>
    <cellStyle name="Обычный 3 2 2 9 7 4" xfId="38314"/>
    <cellStyle name="Обычный 3 2 2 9 7 5" xfId="38315"/>
    <cellStyle name="Обычный 3 2 2 9 7 6" xfId="38316"/>
    <cellStyle name="Обычный 3 2 2 9 7 7" xfId="38317"/>
    <cellStyle name="Обычный 3 2 2 9 7 8" xfId="38318"/>
    <cellStyle name="Обычный 3 2 2 9 8" xfId="38319"/>
    <cellStyle name="Обычный 3 2 2 9 8 2" xfId="38320"/>
    <cellStyle name="Обычный 3 2 2 9 8 3" xfId="38321"/>
    <cellStyle name="Обычный 3 2 2 9 8 4" xfId="38322"/>
    <cellStyle name="Обычный 3 2 2 9 8 5" xfId="38323"/>
    <cellStyle name="Обычный 3 2 2 9 8 6" xfId="38324"/>
    <cellStyle name="Обычный 3 2 2 9 8 7" xfId="38325"/>
    <cellStyle name="Обычный 3 2 2 9 8 8" xfId="38326"/>
    <cellStyle name="Обычный 3 2 2 9 9" xfId="38327"/>
    <cellStyle name="Обычный 3 2 2 9 9 2" xfId="38328"/>
    <cellStyle name="Обычный 3 2 2 9 9 3" xfId="38329"/>
    <cellStyle name="Обычный 3 2 2 9 9 4" xfId="38330"/>
    <cellStyle name="Обычный 3 2 2 9 9 5" xfId="38331"/>
    <cellStyle name="Обычный 3 2 2 9 9 6" xfId="38332"/>
    <cellStyle name="Обычный 3 2 2 9 9 7" xfId="38333"/>
    <cellStyle name="Обычный 3 2 2 9 9 8" xfId="38334"/>
    <cellStyle name="Обычный 3 2 20" xfId="38335"/>
    <cellStyle name="Обычный 3 2 21" xfId="38336"/>
    <cellStyle name="Обычный 3 2 22" xfId="38337"/>
    <cellStyle name="Обычный 3 2 23" xfId="38338"/>
    <cellStyle name="Обычный 3 2 24" xfId="38339"/>
    <cellStyle name="Обычный 3 2 25" xfId="38340"/>
    <cellStyle name="Обычный 3 2 26" xfId="38341"/>
    <cellStyle name="Обычный 3 2 27" xfId="38342"/>
    <cellStyle name="Обычный 3 2 28" xfId="38343"/>
    <cellStyle name="Обычный 3 2 29" xfId="38344"/>
    <cellStyle name="Обычный 3 2 3" xfId="38345"/>
    <cellStyle name="Обычный 3 2 3 10" xfId="38346"/>
    <cellStyle name="Обычный 3 2 3 10 2" xfId="38347"/>
    <cellStyle name="Обычный 3 2 3 10 3" xfId="38348"/>
    <cellStyle name="Обычный 3 2 3 10 4" xfId="38349"/>
    <cellStyle name="Обычный 3 2 3 10 5" xfId="38350"/>
    <cellStyle name="Обычный 3 2 3 10 6" xfId="38351"/>
    <cellStyle name="Обычный 3 2 3 10 7" xfId="38352"/>
    <cellStyle name="Обычный 3 2 3 10 8" xfId="38353"/>
    <cellStyle name="Обычный 3 2 3 11" xfId="38354"/>
    <cellStyle name="Обычный 3 2 3 11 2" xfId="38355"/>
    <cellStyle name="Обычный 3 2 3 11 3" xfId="38356"/>
    <cellStyle name="Обычный 3 2 3 11 4" xfId="38357"/>
    <cellStyle name="Обычный 3 2 3 11 5" xfId="38358"/>
    <cellStyle name="Обычный 3 2 3 11 6" xfId="38359"/>
    <cellStyle name="Обычный 3 2 3 11 7" xfId="38360"/>
    <cellStyle name="Обычный 3 2 3 11 8" xfId="38361"/>
    <cellStyle name="Обычный 3 2 3 12" xfId="38362"/>
    <cellStyle name="Обычный 3 2 3 13" xfId="38363"/>
    <cellStyle name="Обычный 3 2 3 14" xfId="38364"/>
    <cellStyle name="Обычный 3 2 3 15" xfId="38365"/>
    <cellStyle name="Обычный 3 2 3 16" xfId="38366"/>
    <cellStyle name="Обычный 3 2 3 17" xfId="38367"/>
    <cellStyle name="Обычный 3 2 3 18" xfId="38368"/>
    <cellStyle name="Обычный 3 2 3 19" xfId="38369"/>
    <cellStyle name="Обычный 3 2 3 2" xfId="38370"/>
    <cellStyle name="Обычный 3 2 3 2 10" xfId="38371"/>
    <cellStyle name="Обычный 3 2 3 2 10 2" xfId="38372"/>
    <cellStyle name="Обычный 3 2 3 2 10 3" xfId="38373"/>
    <cellStyle name="Обычный 3 2 3 2 10 4" xfId="38374"/>
    <cellStyle name="Обычный 3 2 3 2 10 5" xfId="38375"/>
    <cellStyle name="Обычный 3 2 3 2 10 6" xfId="38376"/>
    <cellStyle name="Обычный 3 2 3 2 10 7" xfId="38377"/>
    <cellStyle name="Обычный 3 2 3 2 10 8" xfId="38378"/>
    <cellStyle name="Обычный 3 2 3 2 11" xfId="38379"/>
    <cellStyle name="Обычный 3 2 3 2 12" xfId="38380"/>
    <cellStyle name="Обычный 3 2 3 2 13" xfId="38381"/>
    <cellStyle name="Обычный 3 2 3 2 14" xfId="38382"/>
    <cellStyle name="Обычный 3 2 3 2 15" xfId="38383"/>
    <cellStyle name="Обычный 3 2 3 2 16" xfId="38384"/>
    <cellStyle name="Обычный 3 2 3 2 17" xfId="38385"/>
    <cellStyle name="Обычный 3 2 3 2 18" xfId="38386"/>
    <cellStyle name="Обычный 3 2 3 2 19" xfId="38387"/>
    <cellStyle name="Обычный 3 2 3 2 2" xfId="38388"/>
    <cellStyle name="Обычный 3 2 3 2 2 10" xfId="38389"/>
    <cellStyle name="Обычный 3 2 3 2 2 11" xfId="38390"/>
    <cellStyle name="Обычный 3 2 3 2 2 12" xfId="38391"/>
    <cellStyle name="Обычный 3 2 3 2 2 13" xfId="38392"/>
    <cellStyle name="Обычный 3 2 3 2 2 14" xfId="38393"/>
    <cellStyle name="Обычный 3 2 3 2 2 15" xfId="38394"/>
    <cellStyle name="Обычный 3 2 3 2 2 16" xfId="38395"/>
    <cellStyle name="Обычный 3 2 3 2 2 17" xfId="38396"/>
    <cellStyle name="Обычный 3 2 3 2 2 18" xfId="38397"/>
    <cellStyle name="Обычный 3 2 3 2 2 2" xfId="38398"/>
    <cellStyle name="Обычный 3 2 3 2 2 2 2" xfId="38399"/>
    <cellStyle name="Обычный 3 2 3 2 2 2 3" xfId="38400"/>
    <cellStyle name="Обычный 3 2 3 2 2 2 4" xfId="38401"/>
    <cellStyle name="Обычный 3 2 3 2 2 2 5" xfId="38402"/>
    <cellStyle name="Обычный 3 2 3 2 2 2 6" xfId="38403"/>
    <cellStyle name="Обычный 3 2 3 2 2 2 7" xfId="38404"/>
    <cellStyle name="Обычный 3 2 3 2 2 2 8" xfId="38405"/>
    <cellStyle name="Обычный 3 2 3 2 2 3" xfId="38406"/>
    <cellStyle name="Обычный 3 2 3 2 2 3 2" xfId="38407"/>
    <cellStyle name="Обычный 3 2 3 2 2 3 3" xfId="38408"/>
    <cellStyle name="Обычный 3 2 3 2 2 3 4" xfId="38409"/>
    <cellStyle name="Обычный 3 2 3 2 2 3 5" xfId="38410"/>
    <cellStyle name="Обычный 3 2 3 2 2 3 6" xfId="38411"/>
    <cellStyle name="Обычный 3 2 3 2 2 3 7" xfId="38412"/>
    <cellStyle name="Обычный 3 2 3 2 2 3 8" xfId="38413"/>
    <cellStyle name="Обычный 3 2 3 2 2 4" xfId="38414"/>
    <cellStyle name="Обычный 3 2 3 2 2 4 2" xfId="38415"/>
    <cellStyle name="Обычный 3 2 3 2 2 4 3" xfId="38416"/>
    <cellStyle name="Обычный 3 2 3 2 2 4 4" xfId="38417"/>
    <cellStyle name="Обычный 3 2 3 2 2 4 5" xfId="38418"/>
    <cellStyle name="Обычный 3 2 3 2 2 4 6" xfId="38419"/>
    <cellStyle name="Обычный 3 2 3 2 2 4 7" xfId="38420"/>
    <cellStyle name="Обычный 3 2 3 2 2 4 8" xfId="38421"/>
    <cellStyle name="Обычный 3 2 3 2 2 5" xfId="38422"/>
    <cellStyle name="Обычный 3 2 3 2 2 5 2" xfId="38423"/>
    <cellStyle name="Обычный 3 2 3 2 2 5 3" xfId="38424"/>
    <cellStyle name="Обычный 3 2 3 2 2 5 4" xfId="38425"/>
    <cellStyle name="Обычный 3 2 3 2 2 5 5" xfId="38426"/>
    <cellStyle name="Обычный 3 2 3 2 2 5 6" xfId="38427"/>
    <cellStyle name="Обычный 3 2 3 2 2 5 7" xfId="38428"/>
    <cellStyle name="Обычный 3 2 3 2 2 5 8" xfId="38429"/>
    <cellStyle name="Обычный 3 2 3 2 2 6" xfId="38430"/>
    <cellStyle name="Обычный 3 2 3 2 2 6 2" xfId="38431"/>
    <cellStyle name="Обычный 3 2 3 2 2 6 3" xfId="38432"/>
    <cellStyle name="Обычный 3 2 3 2 2 6 4" xfId="38433"/>
    <cellStyle name="Обычный 3 2 3 2 2 6 5" xfId="38434"/>
    <cellStyle name="Обычный 3 2 3 2 2 6 6" xfId="38435"/>
    <cellStyle name="Обычный 3 2 3 2 2 6 7" xfId="38436"/>
    <cellStyle name="Обычный 3 2 3 2 2 6 8" xfId="38437"/>
    <cellStyle name="Обычный 3 2 3 2 2 7" xfId="38438"/>
    <cellStyle name="Обычный 3 2 3 2 2 7 2" xfId="38439"/>
    <cellStyle name="Обычный 3 2 3 2 2 7 3" xfId="38440"/>
    <cellStyle name="Обычный 3 2 3 2 2 7 4" xfId="38441"/>
    <cellStyle name="Обычный 3 2 3 2 2 7 5" xfId="38442"/>
    <cellStyle name="Обычный 3 2 3 2 2 7 6" xfId="38443"/>
    <cellStyle name="Обычный 3 2 3 2 2 7 7" xfId="38444"/>
    <cellStyle name="Обычный 3 2 3 2 2 7 8" xfId="38445"/>
    <cellStyle name="Обычный 3 2 3 2 2 8" xfId="38446"/>
    <cellStyle name="Обычный 3 2 3 2 2 8 2" xfId="38447"/>
    <cellStyle name="Обычный 3 2 3 2 2 8 3" xfId="38448"/>
    <cellStyle name="Обычный 3 2 3 2 2 8 4" xfId="38449"/>
    <cellStyle name="Обычный 3 2 3 2 2 8 5" xfId="38450"/>
    <cellStyle name="Обычный 3 2 3 2 2 8 6" xfId="38451"/>
    <cellStyle name="Обычный 3 2 3 2 2 8 7" xfId="38452"/>
    <cellStyle name="Обычный 3 2 3 2 2 8 8" xfId="38453"/>
    <cellStyle name="Обычный 3 2 3 2 2 9" xfId="38454"/>
    <cellStyle name="Обычный 3 2 3 2 20" xfId="38455"/>
    <cellStyle name="Обычный 3 2 3 2 21" xfId="38456"/>
    <cellStyle name="Обычный 3 2 3 2 22" xfId="38457"/>
    <cellStyle name="Обычный 3 2 3 2 3" xfId="38458"/>
    <cellStyle name="Обычный 3 2 3 2 3 10" xfId="38459"/>
    <cellStyle name="Обычный 3 2 3 2 3 11" xfId="38460"/>
    <cellStyle name="Обычный 3 2 3 2 3 12" xfId="38461"/>
    <cellStyle name="Обычный 3 2 3 2 3 13" xfId="38462"/>
    <cellStyle name="Обычный 3 2 3 2 3 14" xfId="38463"/>
    <cellStyle name="Обычный 3 2 3 2 3 15" xfId="38464"/>
    <cellStyle name="Обычный 3 2 3 2 3 16" xfId="38465"/>
    <cellStyle name="Обычный 3 2 3 2 3 17" xfId="38466"/>
    <cellStyle name="Обычный 3 2 3 2 3 18" xfId="38467"/>
    <cellStyle name="Обычный 3 2 3 2 3 2" xfId="38468"/>
    <cellStyle name="Обычный 3 2 3 2 3 2 2" xfId="38469"/>
    <cellStyle name="Обычный 3 2 3 2 3 2 3" xfId="38470"/>
    <cellStyle name="Обычный 3 2 3 2 3 2 4" xfId="38471"/>
    <cellStyle name="Обычный 3 2 3 2 3 2 5" xfId="38472"/>
    <cellStyle name="Обычный 3 2 3 2 3 2 6" xfId="38473"/>
    <cellStyle name="Обычный 3 2 3 2 3 2 7" xfId="38474"/>
    <cellStyle name="Обычный 3 2 3 2 3 2 8" xfId="38475"/>
    <cellStyle name="Обычный 3 2 3 2 3 3" xfId="38476"/>
    <cellStyle name="Обычный 3 2 3 2 3 3 2" xfId="38477"/>
    <cellStyle name="Обычный 3 2 3 2 3 3 3" xfId="38478"/>
    <cellStyle name="Обычный 3 2 3 2 3 3 4" xfId="38479"/>
    <cellStyle name="Обычный 3 2 3 2 3 3 5" xfId="38480"/>
    <cellStyle name="Обычный 3 2 3 2 3 3 6" xfId="38481"/>
    <cellStyle name="Обычный 3 2 3 2 3 3 7" xfId="38482"/>
    <cellStyle name="Обычный 3 2 3 2 3 3 8" xfId="38483"/>
    <cellStyle name="Обычный 3 2 3 2 3 4" xfId="38484"/>
    <cellStyle name="Обычный 3 2 3 2 3 4 2" xfId="38485"/>
    <cellStyle name="Обычный 3 2 3 2 3 4 3" xfId="38486"/>
    <cellStyle name="Обычный 3 2 3 2 3 4 4" xfId="38487"/>
    <cellStyle name="Обычный 3 2 3 2 3 4 5" xfId="38488"/>
    <cellStyle name="Обычный 3 2 3 2 3 4 6" xfId="38489"/>
    <cellStyle name="Обычный 3 2 3 2 3 4 7" xfId="38490"/>
    <cellStyle name="Обычный 3 2 3 2 3 4 8" xfId="38491"/>
    <cellStyle name="Обычный 3 2 3 2 3 5" xfId="38492"/>
    <cellStyle name="Обычный 3 2 3 2 3 5 2" xfId="38493"/>
    <cellStyle name="Обычный 3 2 3 2 3 5 3" xfId="38494"/>
    <cellStyle name="Обычный 3 2 3 2 3 5 4" xfId="38495"/>
    <cellStyle name="Обычный 3 2 3 2 3 5 5" xfId="38496"/>
    <cellStyle name="Обычный 3 2 3 2 3 5 6" xfId="38497"/>
    <cellStyle name="Обычный 3 2 3 2 3 5 7" xfId="38498"/>
    <cellStyle name="Обычный 3 2 3 2 3 5 8" xfId="38499"/>
    <cellStyle name="Обычный 3 2 3 2 3 6" xfId="38500"/>
    <cellStyle name="Обычный 3 2 3 2 3 6 2" xfId="38501"/>
    <cellStyle name="Обычный 3 2 3 2 3 6 3" xfId="38502"/>
    <cellStyle name="Обычный 3 2 3 2 3 6 4" xfId="38503"/>
    <cellStyle name="Обычный 3 2 3 2 3 6 5" xfId="38504"/>
    <cellStyle name="Обычный 3 2 3 2 3 6 6" xfId="38505"/>
    <cellStyle name="Обычный 3 2 3 2 3 6 7" xfId="38506"/>
    <cellStyle name="Обычный 3 2 3 2 3 6 8" xfId="38507"/>
    <cellStyle name="Обычный 3 2 3 2 3 7" xfId="38508"/>
    <cellStyle name="Обычный 3 2 3 2 3 7 2" xfId="38509"/>
    <cellStyle name="Обычный 3 2 3 2 3 7 3" xfId="38510"/>
    <cellStyle name="Обычный 3 2 3 2 3 7 4" xfId="38511"/>
    <cellStyle name="Обычный 3 2 3 2 3 7 5" xfId="38512"/>
    <cellStyle name="Обычный 3 2 3 2 3 7 6" xfId="38513"/>
    <cellStyle name="Обычный 3 2 3 2 3 7 7" xfId="38514"/>
    <cellStyle name="Обычный 3 2 3 2 3 7 8" xfId="38515"/>
    <cellStyle name="Обычный 3 2 3 2 3 8" xfId="38516"/>
    <cellStyle name="Обычный 3 2 3 2 3 8 2" xfId="38517"/>
    <cellStyle name="Обычный 3 2 3 2 3 8 3" xfId="38518"/>
    <cellStyle name="Обычный 3 2 3 2 3 8 4" xfId="38519"/>
    <cellStyle name="Обычный 3 2 3 2 3 8 5" xfId="38520"/>
    <cellStyle name="Обычный 3 2 3 2 3 8 6" xfId="38521"/>
    <cellStyle name="Обычный 3 2 3 2 3 8 7" xfId="38522"/>
    <cellStyle name="Обычный 3 2 3 2 3 8 8" xfId="38523"/>
    <cellStyle name="Обычный 3 2 3 2 3 9" xfId="38524"/>
    <cellStyle name="Обычный 3 2 3 2 4" xfId="38525"/>
    <cellStyle name="Обычный 3 2 3 2 4 2" xfId="38526"/>
    <cellStyle name="Обычный 3 2 3 2 4 3" xfId="38527"/>
    <cellStyle name="Обычный 3 2 3 2 4 4" xfId="38528"/>
    <cellStyle name="Обычный 3 2 3 2 4 5" xfId="38529"/>
    <cellStyle name="Обычный 3 2 3 2 4 6" xfId="38530"/>
    <cellStyle name="Обычный 3 2 3 2 4 7" xfId="38531"/>
    <cellStyle name="Обычный 3 2 3 2 4 8" xfId="38532"/>
    <cellStyle name="Обычный 3 2 3 2 5" xfId="38533"/>
    <cellStyle name="Обычный 3 2 3 2 5 2" xfId="38534"/>
    <cellStyle name="Обычный 3 2 3 2 5 3" xfId="38535"/>
    <cellStyle name="Обычный 3 2 3 2 5 4" xfId="38536"/>
    <cellStyle name="Обычный 3 2 3 2 5 5" xfId="38537"/>
    <cellStyle name="Обычный 3 2 3 2 5 6" xfId="38538"/>
    <cellStyle name="Обычный 3 2 3 2 5 7" xfId="38539"/>
    <cellStyle name="Обычный 3 2 3 2 5 8" xfId="38540"/>
    <cellStyle name="Обычный 3 2 3 2 6" xfId="38541"/>
    <cellStyle name="Обычный 3 2 3 2 6 2" xfId="38542"/>
    <cellStyle name="Обычный 3 2 3 2 6 3" xfId="38543"/>
    <cellStyle name="Обычный 3 2 3 2 6 4" xfId="38544"/>
    <cellStyle name="Обычный 3 2 3 2 6 5" xfId="38545"/>
    <cellStyle name="Обычный 3 2 3 2 6 6" xfId="38546"/>
    <cellStyle name="Обычный 3 2 3 2 6 7" xfId="38547"/>
    <cellStyle name="Обычный 3 2 3 2 6 8" xfId="38548"/>
    <cellStyle name="Обычный 3 2 3 2 7" xfId="38549"/>
    <cellStyle name="Обычный 3 2 3 2 7 2" xfId="38550"/>
    <cellStyle name="Обычный 3 2 3 2 7 3" xfId="38551"/>
    <cellStyle name="Обычный 3 2 3 2 7 4" xfId="38552"/>
    <cellStyle name="Обычный 3 2 3 2 7 5" xfId="38553"/>
    <cellStyle name="Обычный 3 2 3 2 7 6" xfId="38554"/>
    <cellStyle name="Обычный 3 2 3 2 7 7" xfId="38555"/>
    <cellStyle name="Обычный 3 2 3 2 7 8" xfId="38556"/>
    <cellStyle name="Обычный 3 2 3 2 8" xfId="38557"/>
    <cellStyle name="Обычный 3 2 3 2 8 2" xfId="38558"/>
    <cellStyle name="Обычный 3 2 3 2 8 3" xfId="38559"/>
    <cellStyle name="Обычный 3 2 3 2 8 4" xfId="38560"/>
    <cellStyle name="Обычный 3 2 3 2 8 5" xfId="38561"/>
    <cellStyle name="Обычный 3 2 3 2 8 6" xfId="38562"/>
    <cellStyle name="Обычный 3 2 3 2 8 7" xfId="38563"/>
    <cellStyle name="Обычный 3 2 3 2 8 8" xfId="38564"/>
    <cellStyle name="Обычный 3 2 3 2 9" xfId="38565"/>
    <cellStyle name="Обычный 3 2 3 2 9 2" xfId="38566"/>
    <cellStyle name="Обычный 3 2 3 2 9 3" xfId="38567"/>
    <cellStyle name="Обычный 3 2 3 2 9 4" xfId="38568"/>
    <cellStyle name="Обычный 3 2 3 2 9 5" xfId="38569"/>
    <cellStyle name="Обычный 3 2 3 2 9 6" xfId="38570"/>
    <cellStyle name="Обычный 3 2 3 2 9 7" xfId="38571"/>
    <cellStyle name="Обычный 3 2 3 2 9 8" xfId="38572"/>
    <cellStyle name="Обычный 3 2 3 20" xfId="38573"/>
    <cellStyle name="Обычный 3 2 3 21" xfId="38574"/>
    <cellStyle name="Обычный 3 2 3 22" xfId="38575"/>
    <cellStyle name="Обычный 3 2 3 23" xfId="38576"/>
    <cellStyle name="Обычный 3 2 3 24" xfId="38577"/>
    <cellStyle name="Обычный 3 2 3 3" xfId="38578"/>
    <cellStyle name="Обычный 3 2 3 3 10" xfId="38579"/>
    <cellStyle name="Обычный 3 2 3 3 11" xfId="38580"/>
    <cellStyle name="Обычный 3 2 3 3 12" xfId="38581"/>
    <cellStyle name="Обычный 3 2 3 3 13" xfId="38582"/>
    <cellStyle name="Обычный 3 2 3 3 14" xfId="38583"/>
    <cellStyle name="Обычный 3 2 3 3 15" xfId="38584"/>
    <cellStyle name="Обычный 3 2 3 3 16" xfId="38585"/>
    <cellStyle name="Обычный 3 2 3 3 17" xfId="38586"/>
    <cellStyle name="Обычный 3 2 3 3 18" xfId="38587"/>
    <cellStyle name="Обычный 3 2 3 3 2" xfId="38588"/>
    <cellStyle name="Обычный 3 2 3 3 2 2" xfId="38589"/>
    <cellStyle name="Обычный 3 2 3 3 2 3" xfId="38590"/>
    <cellStyle name="Обычный 3 2 3 3 2 4" xfId="38591"/>
    <cellStyle name="Обычный 3 2 3 3 2 5" xfId="38592"/>
    <cellStyle name="Обычный 3 2 3 3 2 6" xfId="38593"/>
    <cellStyle name="Обычный 3 2 3 3 2 7" xfId="38594"/>
    <cellStyle name="Обычный 3 2 3 3 2 8" xfId="38595"/>
    <cellStyle name="Обычный 3 2 3 3 3" xfId="38596"/>
    <cellStyle name="Обычный 3 2 3 3 3 2" xfId="38597"/>
    <cellStyle name="Обычный 3 2 3 3 3 3" xfId="38598"/>
    <cellStyle name="Обычный 3 2 3 3 3 4" xfId="38599"/>
    <cellStyle name="Обычный 3 2 3 3 3 5" xfId="38600"/>
    <cellStyle name="Обычный 3 2 3 3 3 6" xfId="38601"/>
    <cellStyle name="Обычный 3 2 3 3 3 7" xfId="38602"/>
    <cellStyle name="Обычный 3 2 3 3 3 8" xfId="38603"/>
    <cellStyle name="Обычный 3 2 3 3 4" xfId="38604"/>
    <cellStyle name="Обычный 3 2 3 3 4 2" xfId="38605"/>
    <cellStyle name="Обычный 3 2 3 3 4 3" xfId="38606"/>
    <cellStyle name="Обычный 3 2 3 3 4 4" xfId="38607"/>
    <cellStyle name="Обычный 3 2 3 3 4 5" xfId="38608"/>
    <cellStyle name="Обычный 3 2 3 3 4 6" xfId="38609"/>
    <cellStyle name="Обычный 3 2 3 3 4 7" xfId="38610"/>
    <cellStyle name="Обычный 3 2 3 3 4 8" xfId="38611"/>
    <cellStyle name="Обычный 3 2 3 3 5" xfId="38612"/>
    <cellStyle name="Обычный 3 2 3 3 5 2" xfId="38613"/>
    <cellStyle name="Обычный 3 2 3 3 5 3" xfId="38614"/>
    <cellStyle name="Обычный 3 2 3 3 5 4" xfId="38615"/>
    <cellStyle name="Обычный 3 2 3 3 5 5" xfId="38616"/>
    <cellStyle name="Обычный 3 2 3 3 5 6" xfId="38617"/>
    <cellStyle name="Обычный 3 2 3 3 5 7" xfId="38618"/>
    <cellStyle name="Обычный 3 2 3 3 5 8" xfId="38619"/>
    <cellStyle name="Обычный 3 2 3 3 6" xfId="38620"/>
    <cellStyle name="Обычный 3 2 3 3 6 2" xfId="38621"/>
    <cellStyle name="Обычный 3 2 3 3 6 3" xfId="38622"/>
    <cellStyle name="Обычный 3 2 3 3 6 4" xfId="38623"/>
    <cellStyle name="Обычный 3 2 3 3 6 5" xfId="38624"/>
    <cellStyle name="Обычный 3 2 3 3 6 6" xfId="38625"/>
    <cellStyle name="Обычный 3 2 3 3 6 7" xfId="38626"/>
    <cellStyle name="Обычный 3 2 3 3 6 8" xfId="38627"/>
    <cellStyle name="Обычный 3 2 3 3 7" xfId="38628"/>
    <cellStyle name="Обычный 3 2 3 3 7 2" xfId="38629"/>
    <cellStyle name="Обычный 3 2 3 3 7 3" xfId="38630"/>
    <cellStyle name="Обычный 3 2 3 3 7 4" xfId="38631"/>
    <cellStyle name="Обычный 3 2 3 3 7 5" xfId="38632"/>
    <cellStyle name="Обычный 3 2 3 3 7 6" xfId="38633"/>
    <cellStyle name="Обычный 3 2 3 3 7 7" xfId="38634"/>
    <cellStyle name="Обычный 3 2 3 3 7 8" xfId="38635"/>
    <cellStyle name="Обычный 3 2 3 3 8" xfId="38636"/>
    <cellStyle name="Обычный 3 2 3 3 8 2" xfId="38637"/>
    <cellStyle name="Обычный 3 2 3 3 8 3" xfId="38638"/>
    <cellStyle name="Обычный 3 2 3 3 8 4" xfId="38639"/>
    <cellStyle name="Обычный 3 2 3 3 8 5" xfId="38640"/>
    <cellStyle name="Обычный 3 2 3 3 8 6" xfId="38641"/>
    <cellStyle name="Обычный 3 2 3 3 8 7" xfId="38642"/>
    <cellStyle name="Обычный 3 2 3 3 8 8" xfId="38643"/>
    <cellStyle name="Обычный 3 2 3 3 9" xfId="38644"/>
    <cellStyle name="Обычный 3 2 3 4" xfId="38645"/>
    <cellStyle name="Обычный 3 2 3 4 10" xfId="38646"/>
    <cellStyle name="Обычный 3 2 3 4 11" xfId="38647"/>
    <cellStyle name="Обычный 3 2 3 4 12" xfId="38648"/>
    <cellStyle name="Обычный 3 2 3 4 13" xfId="38649"/>
    <cellStyle name="Обычный 3 2 3 4 14" xfId="38650"/>
    <cellStyle name="Обычный 3 2 3 4 15" xfId="38651"/>
    <cellStyle name="Обычный 3 2 3 4 16" xfId="38652"/>
    <cellStyle name="Обычный 3 2 3 4 17" xfId="38653"/>
    <cellStyle name="Обычный 3 2 3 4 18" xfId="38654"/>
    <cellStyle name="Обычный 3 2 3 4 2" xfId="38655"/>
    <cellStyle name="Обычный 3 2 3 4 2 2" xfId="38656"/>
    <cellStyle name="Обычный 3 2 3 4 2 3" xfId="38657"/>
    <cellStyle name="Обычный 3 2 3 4 2 4" xfId="38658"/>
    <cellStyle name="Обычный 3 2 3 4 2 5" xfId="38659"/>
    <cellStyle name="Обычный 3 2 3 4 2 6" xfId="38660"/>
    <cellStyle name="Обычный 3 2 3 4 2 7" xfId="38661"/>
    <cellStyle name="Обычный 3 2 3 4 2 8" xfId="38662"/>
    <cellStyle name="Обычный 3 2 3 4 3" xfId="38663"/>
    <cellStyle name="Обычный 3 2 3 4 3 2" xfId="38664"/>
    <cellStyle name="Обычный 3 2 3 4 3 3" xfId="38665"/>
    <cellStyle name="Обычный 3 2 3 4 3 4" xfId="38666"/>
    <cellStyle name="Обычный 3 2 3 4 3 5" xfId="38667"/>
    <cellStyle name="Обычный 3 2 3 4 3 6" xfId="38668"/>
    <cellStyle name="Обычный 3 2 3 4 3 7" xfId="38669"/>
    <cellStyle name="Обычный 3 2 3 4 3 8" xfId="38670"/>
    <cellStyle name="Обычный 3 2 3 4 4" xfId="38671"/>
    <cellStyle name="Обычный 3 2 3 4 4 2" xfId="38672"/>
    <cellStyle name="Обычный 3 2 3 4 4 3" xfId="38673"/>
    <cellStyle name="Обычный 3 2 3 4 4 4" xfId="38674"/>
    <cellStyle name="Обычный 3 2 3 4 4 5" xfId="38675"/>
    <cellStyle name="Обычный 3 2 3 4 4 6" xfId="38676"/>
    <cellStyle name="Обычный 3 2 3 4 4 7" xfId="38677"/>
    <cellStyle name="Обычный 3 2 3 4 4 8" xfId="38678"/>
    <cellStyle name="Обычный 3 2 3 4 5" xfId="38679"/>
    <cellStyle name="Обычный 3 2 3 4 5 2" xfId="38680"/>
    <cellStyle name="Обычный 3 2 3 4 5 3" xfId="38681"/>
    <cellStyle name="Обычный 3 2 3 4 5 4" xfId="38682"/>
    <cellStyle name="Обычный 3 2 3 4 5 5" xfId="38683"/>
    <cellStyle name="Обычный 3 2 3 4 5 6" xfId="38684"/>
    <cellStyle name="Обычный 3 2 3 4 5 7" xfId="38685"/>
    <cellStyle name="Обычный 3 2 3 4 5 8" xfId="38686"/>
    <cellStyle name="Обычный 3 2 3 4 6" xfId="38687"/>
    <cellStyle name="Обычный 3 2 3 4 6 2" xfId="38688"/>
    <cellStyle name="Обычный 3 2 3 4 6 3" xfId="38689"/>
    <cellStyle name="Обычный 3 2 3 4 6 4" xfId="38690"/>
    <cellStyle name="Обычный 3 2 3 4 6 5" xfId="38691"/>
    <cellStyle name="Обычный 3 2 3 4 6 6" xfId="38692"/>
    <cellStyle name="Обычный 3 2 3 4 6 7" xfId="38693"/>
    <cellStyle name="Обычный 3 2 3 4 6 8" xfId="38694"/>
    <cellStyle name="Обычный 3 2 3 4 7" xfId="38695"/>
    <cellStyle name="Обычный 3 2 3 4 7 2" xfId="38696"/>
    <cellStyle name="Обычный 3 2 3 4 7 3" xfId="38697"/>
    <cellStyle name="Обычный 3 2 3 4 7 4" xfId="38698"/>
    <cellStyle name="Обычный 3 2 3 4 7 5" xfId="38699"/>
    <cellStyle name="Обычный 3 2 3 4 7 6" xfId="38700"/>
    <cellStyle name="Обычный 3 2 3 4 7 7" xfId="38701"/>
    <cellStyle name="Обычный 3 2 3 4 7 8" xfId="38702"/>
    <cellStyle name="Обычный 3 2 3 4 8" xfId="38703"/>
    <cellStyle name="Обычный 3 2 3 4 8 2" xfId="38704"/>
    <cellStyle name="Обычный 3 2 3 4 8 3" xfId="38705"/>
    <cellStyle name="Обычный 3 2 3 4 8 4" xfId="38706"/>
    <cellStyle name="Обычный 3 2 3 4 8 5" xfId="38707"/>
    <cellStyle name="Обычный 3 2 3 4 8 6" xfId="38708"/>
    <cellStyle name="Обычный 3 2 3 4 8 7" xfId="38709"/>
    <cellStyle name="Обычный 3 2 3 4 8 8" xfId="38710"/>
    <cellStyle name="Обычный 3 2 3 4 9" xfId="38711"/>
    <cellStyle name="Обычный 3 2 3 5" xfId="38712"/>
    <cellStyle name="Обычный 3 2 3 5 2" xfId="38713"/>
    <cellStyle name="Обычный 3 2 3 5 3" xfId="38714"/>
    <cellStyle name="Обычный 3 2 3 5 4" xfId="38715"/>
    <cellStyle name="Обычный 3 2 3 5 5" xfId="38716"/>
    <cellStyle name="Обычный 3 2 3 5 6" xfId="38717"/>
    <cellStyle name="Обычный 3 2 3 5 7" xfId="38718"/>
    <cellStyle name="Обычный 3 2 3 5 8" xfId="38719"/>
    <cellStyle name="Обычный 3 2 3 6" xfId="38720"/>
    <cellStyle name="Обычный 3 2 3 6 2" xfId="38721"/>
    <cellStyle name="Обычный 3 2 3 6 3" xfId="38722"/>
    <cellStyle name="Обычный 3 2 3 6 4" xfId="38723"/>
    <cellStyle name="Обычный 3 2 3 6 5" xfId="38724"/>
    <cellStyle name="Обычный 3 2 3 6 6" xfId="38725"/>
    <cellStyle name="Обычный 3 2 3 6 7" xfId="38726"/>
    <cellStyle name="Обычный 3 2 3 6 8" xfId="38727"/>
    <cellStyle name="Обычный 3 2 3 7" xfId="38728"/>
    <cellStyle name="Обычный 3 2 3 7 2" xfId="38729"/>
    <cellStyle name="Обычный 3 2 3 7 3" xfId="38730"/>
    <cellStyle name="Обычный 3 2 3 7 4" xfId="38731"/>
    <cellStyle name="Обычный 3 2 3 7 5" xfId="38732"/>
    <cellStyle name="Обычный 3 2 3 7 6" xfId="38733"/>
    <cellStyle name="Обычный 3 2 3 7 7" xfId="38734"/>
    <cellStyle name="Обычный 3 2 3 7 8" xfId="38735"/>
    <cellStyle name="Обычный 3 2 3 8" xfId="38736"/>
    <cellStyle name="Обычный 3 2 3 8 2" xfId="38737"/>
    <cellStyle name="Обычный 3 2 3 8 3" xfId="38738"/>
    <cellStyle name="Обычный 3 2 3 8 4" xfId="38739"/>
    <cellStyle name="Обычный 3 2 3 8 5" xfId="38740"/>
    <cellStyle name="Обычный 3 2 3 8 6" xfId="38741"/>
    <cellStyle name="Обычный 3 2 3 8 7" xfId="38742"/>
    <cellStyle name="Обычный 3 2 3 8 8" xfId="38743"/>
    <cellStyle name="Обычный 3 2 3 9" xfId="38744"/>
    <cellStyle name="Обычный 3 2 3 9 2" xfId="38745"/>
    <cellStyle name="Обычный 3 2 3 9 3" xfId="38746"/>
    <cellStyle name="Обычный 3 2 3 9 4" xfId="38747"/>
    <cellStyle name="Обычный 3 2 3 9 5" xfId="38748"/>
    <cellStyle name="Обычный 3 2 3 9 6" xfId="38749"/>
    <cellStyle name="Обычный 3 2 3 9 7" xfId="38750"/>
    <cellStyle name="Обычный 3 2 3 9 8" xfId="38751"/>
    <cellStyle name="Обычный 3 2 30" xfId="38752"/>
    <cellStyle name="Обычный 3 2 31" xfId="38753"/>
    <cellStyle name="Обычный 3 2 32" xfId="38754"/>
    <cellStyle name="Обычный 3 2 4" xfId="38755"/>
    <cellStyle name="Обычный 3 2 4 10" xfId="38756"/>
    <cellStyle name="Обычный 3 2 4 10 2" xfId="38757"/>
    <cellStyle name="Обычный 3 2 4 10 3" xfId="38758"/>
    <cellStyle name="Обычный 3 2 4 10 4" xfId="38759"/>
    <cellStyle name="Обычный 3 2 4 10 5" xfId="38760"/>
    <cellStyle name="Обычный 3 2 4 10 6" xfId="38761"/>
    <cellStyle name="Обычный 3 2 4 10 7" xfId="38762"/>
    <cellStyle name="Обычный 3 2 4 10 8" xfId="38763"/>
    <cellStyle name="Обычный 3 2 4 11" xfId="38764"/>
    <cellStyle name="Обычный 3 2 4 11 2" xfId="38765"/>
    <cellStyle name="Обычный 3 2 4 11 3" xfId="38766"/>
    <cellStyle name="Обычный 3 2 4 11 4" xfId="38767"/>
    <cellStyle name="Обычный 3 2 4 11 5" xfId="38768"/>
    <cellStyle name="Обычный 3 2 4 11 6" xfId="38769"/>
    <cellStyle name="Обычный 3 2 4 11 7" xfId="38770"/>
    <cellStyle name="Обычный 3 2 4 11 8" xfId="38771"/>
    <cellStyle name="Обычный 3 2 4 12" xfId="38772"/>
    <cellStyle name="Обычный 3 2 4 13" xfId="38773"/>
    <cellStyle name="Обычный 3 2 4 14" xfId="38774"/>
    <cellStyle name="Обычный 3 2 4 15" xfId="38775"/>
    <cellStyle name="Обычный 3 2 4 16" xfId="38776"/>
    <cellStyle name="Обычный 3 2 4 17" xfId="38777"/>
    <cellStyle name="Обычный 3 2 4 18" xfId="38778"/>
    <cellStyle name="Обычный 3 2 4 19" xfId="38779"/>
    <cellStyle name="Обычный 3 2 4 2" xfId="38780"/>
    <cellStyle name="Обычный 3 2 4 2 10" xfId="38781"/>
    <cellStyle name="Обычный 3 2 4 2 10 2" xfId="38782"/>
    <cellStyle name="Обычный 3 2 4 2 10 3" xfId="38783"/>
    <cellStyle name="Обычный 3 2 4 2 10 4" xfId="38784"/>
    <cellStyle name="Обычный 3 2 4 2 10 5" xfId="38785"/>
    <cellStyle name="Обычный 3 2 4 2 10 6" xfId="38786"/>
    <cellStyle name="Обычный 3 2 4 2 10 7" xfId="38787"/>
    <cellStyle name="Обычный 3 2 4 2 10 8" xfId="38788"/>
    <cellStyle name="Обычный 3 2 4 2 11" xfId="38789"/>
    <cellStyle name="Обычный 3 2 4 2 12" xfId="38790"/>
    <cellStyle name="Обычный 3 2 4 2 13" xfId="38791"/>
    <cellStyle name="Обычный 3 2 4 2 14" xfId="38792"/>
    <cellStyle name="Обычный 3 2 4 2 15" xfId="38793"/>
    <cellStyle name="Обычный 3 2 4 2 16" xfId="38794"/>
    <cellStyle name="Обычный 3 2 4 2 17" xfId="38795"/>
    <cellStyle name="Обычный 3 2 4 2 18" xfId="38796"/>
    <cellStyle name="Обычный 3 2 4 2 19" xfId="38797"/>
    <cellStyle name="Обычный 3 2 4 2 2" xfId="38798"/>
    <cellStyle name="Обычный 3 2 4 2 2 10" xfId="38799"/>
    <cellStyle name="Обычный 3 2 4 2 2 11" xfId="38800"/>
    <cellStyle name="Обычный 3 2 4 2 2 12" xfId="38801"/>
    <cellStyle name="Обычный 3 2 4 2 2 13" xfId="38802"/>
    <cellStyle name="Обычный 3 2 4 2 2 14" xfId="38803"/>
    <cellStyle name="Обычный 3 2 4 2 2 15" xfId="38804"/>
    <cellStyle name="Обычный 3 2 4 2 2 16" xfId="38805"/>
    <cellStyle name="Обычный 3 2 4 2 2 17" xfId="38806"/>
    <cellStyle name="Обычный 3 2 4 2 2 18" xfId="38807"/>
    <cellStyle name="Обычный 3 2 4 2 2 2" xfId="38808"/>
    <cellStyle name="Обычный 3 2 4 2 2 2 2" xfId="38809"/>
    <cellStyle name="Обычный 3 2 4 2 2 2 3" xfId="38810"/>
    <cellStyle name="Обычный 3 2 4 2 2 2 4" xfId="38811"/>
    <cellStyle name="Обычный 3 2 4 2 2 2 5" xfId="38812"/>
    <cellStyle name="Обычный 3 2 4 2 2 2 6" xfId="38813"/>
    <cellStyle name="Обычный 3 2 4 2 2 2 7" xfId="38814"/>
    <cellStyle name="Обычный 3 2 4 2 2 2 8" xfId="38815"/>
    <cellStyle name="Обычный 3 2 4 2 2 3" xfId="38816"/>
    <cellStyle name="Обычный 3 2 4 2 2 3 2" xfId="38817"/>
    <cellStyle name="Обычный 3 2 4 2 2 3 3" xfId="38818"/>
    <cellStyle name="Обычный 3 2 4 2 2 3 4" xfId="38819"/>
    <cellStyle name="Обычный 3 2 4 2 2 3 5" xfId="38820"/>
    <cellStyle name="Обычный 3 2 4 2 2 3 6" xfId="38821"/>
    <cellStyle name="Обычный 3 2 4 2 2 3 7" xfId="38822"/>
    <cellStyle name="Обычный 3 2 4 2 2 3 8" xfId="38823"/>
    <cellStyle name="Обычный 3 2 4 2 2 4" xfId="38824"/>
    <cellStyle name="Обычный 3 2 4 2 2 4 2" xfId="38825"/>
    <cellStyle name="Обычный 3 2 4 2 2 4 3" xfId="38826"/>
    <cellStyle name="Обычный 3 2 4 2 2 4 4" xfId="38827"/>
    <cellStyle name="Обычный 3 2 4 2 2 4 5" xfId="38828"/>
    <cellStyle name="Обычный 3 2 4 2 2 4 6" xfId="38829"/>
    <cellStyle name="Обычный 3 2 4 2 2 4 7" xfId="38830"/>
    <cellStyle name="Обычный 3 2 4 2 2 4 8" xfId="38831"/>
    <cellStyle name="Обычный 3 2 4 2 2 5" xfId="38832"/>
    <cellStyle name="Обычный 3 2 4 2 2 5 2" xfId="38833"/>
    <cellStyle name="Обычный 3 2 4 2 2 5 3" xfId="38834"/>
    <cellStyle name="Обычный 3 2 4 2 2 5 4" xfId="38835"/>
    <cellStyle name="Обычный 3 2 4 2 2 5 5" xfId="38836"/>
    <cellStyle name="Обычный 3 2 4 2 2 5 6" xfId="38837"/>
    <cellStyle name="Обычный 3 2 4 2 2 5 7" xfId="38838"/>
    <cellStyle name="Обычный 3 2 4 2 2 5 8" xfId="38839"/>
    <cellStyle name="Обычный 3 2 4 2 2 6" xfId="38840"/>
    <cellStyle name="Обычный 3 2 4 2 2 6 2" xfId="38841"/>
    <cellStyle name="Обычный 3 2 4 2 2 6 3" xfId="38842"/>
    <cellStyle name="Обычный 3 2 4 2 2 6 4" xfId="38843"/>
    <cellStyle name="Обычный 3 2 4 2 2 6 5" xfId="38844"/>
    <cellStyle name="Обычный 3 2 4 2 2 6 6" xfId="38845"/>
    <cellStyle name="Обычный 3 2 4 2 2 6 7" xfId="38846"/>
    <cellStyle name="Обычный 3 2 4 2 2 6 8" xfId="38847"/>
    <cellStyle name="Обычный 3 2 4 2 2 7" xfId="38848"/>
    <cellStyle name="Обычный 3 2 4 2 2 7 2" xfId="38849"/>
    <cellStyle name="Обычный 3 2 4 2 2 7 3" xfId="38850"/>
    <cellStyle name="Обычный 3 2 4 2 2 7 4" xfId="38851"/>
    <cellStyle name="Обычный 3 2 4 2 2 7 5" xfId="38852"/>
    <cellStyle name="Обычный 3 2 4 2 2 7 6" xfId="38853"/>
    <cellStyle name="Обычный 3 2 4 2 2 7 7" xfId="38854"/>
    <cellStyle name="Обычный 3 2 4 2 2 7 8" xfId="38855"/>
    <cellStyle name="Обычный 3 2 4 2 2 8" xfId="38856"/>
    <cellStyle name="Обычный 3 2 4 2 2 8 2" xfId="38857"/>
    <cellStyle name="Обычный 3 2 4 2 2 8 3" xfId="38858"/>
    <cellStyle name="Обычный 3 2 4 2 2 8 4" xfId="38859"/>
    <cellStyle name="Обычный 3 2 4 2 2 8 5" xfId="38860"/>
    <cellStyle name="Обычный 3 2 4 2 2 8 6" xfId="38861"/>
    <cellStyle name="Обычный 3 2 4 2 2 8 7" xfId="38862"/>
    <cellStyle name="Обычный 3 2 4 2 2 8 8" xfId="38863"/>
    <cellStyle name="Обычный 3 2 4 2 2 9" xfId="38864"/>
    <cellStyle name="Обычный 3 2 4 2 20" xfId="38865"/>
    <cellStyle name="Обычный 3 2 4 2 21" xfId="38866"/>
    <cellStyle name="Обычный 3 2 4 2 22" xfId="38867"/>
    <cellStyle name="Обычный 3 2 4 2 3" xfId="38868"/>
    <cellStyle name="Обычный 3 2 4 2 3 10" xfId="38869"/>
    <cellStyle name="Обычный 3 2 4 2 3 11" xfId="38870"/>
    <cellStyle name="Обычный 3 2 4 2 3 12" xfId="38871"/>
    <cellStyle name="Обычный 3 2 4 2 3 13" xfId="38872"/>
    <cellStyle name="Обычный 3 2 4 2 3 14" xfId="38873"/>
    <cellStyle name="Обычный 3 2 4 2 3 15" xfId="38874"/>
    <cellStyle name="Обычный 3 2 4 2 3 16" xfId="38875"/>
    <cellStyle name="Обычный 3 2 4 2 3 17" xfId="38876"/>
    <cellStyle name="Обычный 3 2 4 2 3 18" xfId="38877"/>
    <cellStyle name="Обычный 3 2 4 2 3 2" xfId="38878"/>
    <cellStyle name="Обычный 3 2 4 2 3 2 2" xfId="38879"/>
    <cellStyle name="Обычный 3 2 4 2 3 2 3" xfId="38880"/>
    <cellStyle name="Обычный 3 2 4 2 3 2 4" xfId="38881"/>
    <cellStyle name="Обычный 3 2 4 2 3 2 5" xfId="38882"/>
    <cellStyle name="Обычный 3 2 4 2 3 2 6" xfId="38883"/>
    <cellStyle name="Обычный 3 2 4 2 3 2 7" xfId="38884"/>
    <cellStyle name="Обычный 3 2 4 2 3 2 8" xfId="38885"/>
    <cellStyle name="Обычный 3 2 4 2 3 3" xfId="38886"/>
    <cellStyle name="Обычный 3 2 4 2 3 3 2" xfId="38887"/>
    <cellStyle name="Обычный 3 2 4 2 3 3 3" xfId="38888"/>
    <cellStyle name="Обычный 3 2 4 2 3 3 4" xfId="38889"/>
    <cellStyle name="Обычный 3 2 4 2 3 3 5" xfId="38890"/>
    <cellStyle name="Обычный 3 2 4 2 3 3 6" xfId="38891"/>
    <cellStyle name="Обычный 3 2 4 2 3 3 7" xfId="38892"/>
    <cellStyle name="Обычный 3 2 4 2 3 3 8" xfId="38893"/>
    <cellStyle name="Обычный 3 2 4 2 3 4" xfId="38894"/>
    <cellStyle name="Обычный 3 2 4 2 3 4 2" xfId="38895"/>
    <cellStyle name="Обычный 3 2 4 2 3 4 3" xfId="38896"/>
    <cellStyle name="Обычный 3 2 4 2 3 4 4" xfId="38897"/>
    <cellStyle name="Обычный 3 2 4 2 3 4 5" xfId="38898"/>
    <cellStyle name="Обычный 3 2 4 2 3 4 6" xfId="38899"/>
    <cellStyle name="Обычный 3 2 4 2 3 4 7" xfId="38900"/>
    <cellStyle name="Обычный 3 2 4 2 3 4 8" xfId="38901"/>
    <cellStyle name="Обычный 3 2 4 2 3 5" xfId="38902"/>
    <cellStyle name="Обычный 3 2 4 2 3 5 2" xfId="38903"/>
    <cellStyle name="Обычный 3 2 4 2 3 5 3" xfId="38904"/>
    <cellStyle name="Обычный 3 2 4 2 3 5 4" xfId="38905"/>
    <cellStyle name="Обычный 3 2 4 2 3 5 5" xfId="38906"/>
    <cellStyle name="Обычный 3 2 4 2 3 5 6" xfId="38907"/>
    <cellStyle name="Обычный 3 2 4 2 3 5 7" xfId="38908"/>
    <cellStyle name="Обычный 3 2 4 2 3 5 8" xfId="38909"/>
    <cellStyle name="Обычный 3 2 4 2 3 6" xfId="38910"/>
    <cellStyle name="Обычный 3 2 4 2 3 6 2" xfId="38911"/>
    <cellStyle name="Обычный 3 2 4 2 3 6 3" xfId="38912"/>
    <cellStyle name="Обычный 3 2 4 2 3 6 4" xfId="38913"/>
    <cellStyle name="Обычный 3 2 4 2 3 6 5" xfId="38914"/>
    <cellStyle name="Обычный 3 2 4 2 3 6 6" xfId="38915"/>
    <cellStyle name="Обычный 3 2 4 2 3 6 7" xfId="38916"/>
    <cellStyle name="Обычный 3 2 4 2 3 6 8" xfId="38917"/>
    <cellStyle name="Обычный 3 2 4 2 3 7" xfId="38918"/>
    <cellStyle name="Обычный 3 2 4 2 3 7 2" xfId="38919"/>
    <cellStyle name="Обычный 3 2 4 2 3 7 3" xfId="38920"/>
    <cellStyle name="Обычный 3 2 4 2 3 7 4" xfId="38921"/>
    <cellStyle name="Обычный 3 2 4 2 3 7 5" xfId="38922"/>
    <cellStyle name="Обычный 3 2 4 2 3 7 6" xfId="38923"/>
    <cellStyle name="Обычный 3 2 4 2 3 7 7" xfId="38924"/>
    <cellStyle name="Обычный 3 2 4 2 3 7 8" xfId="38925"/>
    <cellStyle name="Обычный 3 2 4 2 3 8" xfId="38926"/>
    <cellStyle name="Обычный 3 2 4 2 3 8 2" xfId="38927"/>
    <cellStyle name="Обычный 3 2 4 2 3 8 3" xfId="38928"/>
    <cellStyle name="Обычный 3 2 4 2 3 8 4" xfId="38929"/>
    <cellStyle name="Обычный 3 2 4 2 3 8 5" xfId="38930"/>
    <cellStyle name="Обычный 3 2 4 2 3 8 6" xfId="38931"/>
    <cellStyle name="Обычный 3 2 4 2 3 8 7" xfId="38932"/>
    <cellStyle name="Обычный 3 2 4 2 3 8 8" xfId="38933"/>
    <cellStyle name="Обычный 3 2 4 2 3 9" xfId="38934"/>
    <cellStyle name="Обычный 3 2 4 2 4" xfId="38935"/>
    <cellStyle name="Обычный 3 2 4 2 4 2" xfId="38936"/>
    <cellStyle name="Обычный 3 2 4 2 4 3" xfId="38937"/>
    <cellStyle name="Обычный 3 2 4 2 4 4" xfId="38938"/>
    <cellStyle name="Обычный 3 2 4 2 4 5" xfId="38939"/>
    <cellStyle name="Обычный 3 2 4 2 4 6" xfId="38940"/>
    <cellStyle name="Обычный 3 2 4 2 4 7" xfId="38941"/>
    <cellStyle name="Обычный 3 2 4 2 4 8" xfId="38942"/>
    <cellStyle name="Обычный 3 2 4 2 5" xfId="38943"/>
    <cellStyle name="Обычный 3 2 4 2 5 2" xfId="38944"/>
    <cellStyle name="Обычный 3 2 4 2 5 3" xfId="38945"/>
    <cellStyle name="Обычный 3 2 4 2 5 4" xfId="38946"/>
    <cellStyle name="Обычный 3 2 4 2 5 5" xfId="38947"/>
    <cellStyle name="Обычный 3 2 4 2 5 6" xfId="38948"/>
    <cellStyle name="Обычный 3 2 4 2 5 7" xfId="38949"/>
    <cellStyle name="Обычный 3 2 4 2 5 8" xfId="38950"/>
    <cellStyle name="Обычный 3 2 4 2 6" xfId="38951"/>
    <cellStyle name="Обычный 3 2 4 2 6 2" xfId="38952"/>
    <cellStyle name="Обычный 3 2 4 2 6 3" xfId="38953"/>
    <cellStyle name="Обычный 3 2 4 2 6 4" xfId="38954"/>
    <cellStyle name="Обычный 3 2 4 2 6 5" xfId="38955"/>
    <cellStyle name="Обычный 3 2 4 2 6 6" xfId="38956"/>
    <cellStyle name="Обычный 3 2 4 2 6 7" xfId="38957"/>
    <cellStyle name="Обычный 3 2 4 2 6 8" xfId="38958"/>
    <cellStyle name="Обычный 3 2 4 2 7" xfId="38959"/>
    <cellStyle name="Обычный 3 2 4 2 7 2" xfId="38960"/>
    <cellStyle name="Обычный 3 2 4 2 7 3" xfId="38961"/>
    <cellStyle name="Обычный 3 2 4 2 7 4" xfId="38962"/>
    <cellStyle name="Обычный 3 2 4 2 7 5" xfId="38963"/>
    <cellStyle name="Обычный 3 2 4 2 7 6" xfId="38964"/>
    <cellStyle name="Обычный 3 2 4 2 7 7" xfId="38965"/>
    <cellStyle name="Обычный 3 2 4 2 7 8" xfId="38966"/>
    <cellStyle name="Обычный 3 2 4 2 8" xfId="38967"/>
    <cellStyle name="Обычный 3 2 4 2 8 2" xfId="38968"/>
    <cellStyle name="Обычный 3 2 4 2 8 3" xfId="38969"/>
    <cellStyle name="Обычный 3 2 4 2 8 4" xfId="38970"/>
    <cellStyle name="Обычный 3 2 4 2 8 5" xfId="38971"/>
    <cellStyle name="Обычный 3 2 4 2 8 6" xfId="38972"/>
    <cellStyle name="Обычный 3 2 4 2 8 7" xfId="38973"/>
    <cellStyle name="Обычный 3 2 4 2 8 8" xfId="38974"/>
    <cellStyle name="Обычный 3 2 4 2 9" xfId="38975"/>
    <cellStyle name="Обычный 3 2 4 2 9 2" xfId="38976"/>
    <cellStyle name="Обычный 3 2 4 2 9 3" xfId="38977"/>
    <cellStyle name="Обычный 3 2 4 2 9 4" xfId="38978"/>
    <cellStyle name="Обычный 3 2 4 2 9 5" xfId="38979"/>
    <cellStyle name="Обычный 3 2 4 2 9 6" xfId="38980"/>
    <cellStyle name="Обычный 3 2 4 2 9 7" xfId="38981"/>
    <cellStyle name="Обычный 3 2 4 2 9 8" xfId="38982"/>
    <cellStyle name="Обычный 3 2 4 20" xfId="38983"/>
    <cellStyle name="Обычный 3 2 4 21" xfId="38984"/>
    <cellStyle name="Обычный 3 2 4 22" xfId="38985"/>
    <cellStyle name="Обычный 3 2 4 23" xfId="38986"/>
    <cellStyle name="Обычный 3 2 4 24" xfId="38987"/>
    <cellStyle name="Обычный 3 2 4 3" xfId="38988"/>
    <cellStyle name="Обычный 3 2 4 3 10" xfId="38989"/>
    <cellStyle name="Обычный 3 2 4 3 11" xfId="38990"/>
    <cellStyle name="Обычный 3 2 4 3 12" xfId="38991"/>
    <cellStyle name="Обычный 3 2 4 3 13" xfId="38992"/>
    <cellStyle name="Обычный 3 2 4 3 14" xfId="38993"/>
    <cellStyle name="Обычный 3 2 4 3 15" xfId="38994"/>
    <cellStyle name="Обычный 3 2 4 3 16" xfId="38995"/>
    <cellStyle name="Обычный 3 2 4 3 17" xfId="38996"/>
    <cellStyle name="Обычный 3 2 4 3 18" xfId="38997"/>
    <cellStyle name="Обычный 3 2 4 3 2" xfId="38998"/>
    <cellStyle name="Обычный 3 2 4 3 2 2" xfId="38999"/>
    <cellStyle name="Обычный 3 2 4 3 2 3" xfId="39000"/>
    <cellStyle name="Обычный 3 2 4 3 2 4" xfId="39001"/>
    <cellStyle name="Обычный 3 2 4 3 2 5" xfId="39002"/>
    <cellStyle name="Обычный 3 2 4 3 2 6" xfId="39003"/>
    <cellStyle name="Обычный 3 2 4 3 2 7" xfId="39004"/>
    <cellStyle name="Обычный 3 2 4 3 2 8" xfId="39005"/>
    <cellStyle name="Обычный 3 2 4 3 3" xfId="39006"/>
    <cellStyle name="Обычный 3 2 4 3 3 2" xfId="39007"/>
    <cellStyle name="Обычный 3 2 4 3 3 3" xfId="39008"/>
    <cellStyle name="Обычный 3 2 4 3 3 4" xfId="39009"/>
    <cellStyle name="Обычный 3 2 4 3 3 5" xfId="39010"/>
    <cellStyle name="Обычный 3 2 4 3 3 6" xfId="39011"/>
    <cellStyle name="Обычный 3 2 4 3 3 7" xfId="39012"/>
    <cellStyle name="Обычный 3 2 4 3 3 8" xfId="39013"/>
    <cellStyle name="Обычный 3 2 4 3 4" xfId="39014"/>
    <cellStyle name="Обычный 3 2 4 3 4 2" xfId="39015"/>
    <cellStyle name="Обычный 3 2 4 3 4 3" xfId="39016"/>
    <cellStyle name="Обычный 3 2 4 3 4 4" xfId="39017"/>
    <cellStyle name="Обычный 3 2 4 3 4 5" xfId="39018"/>
    <cellStyle name="Обычный 3 2 4 3 4 6" xfId="39019"/>
    <cellStyle name="Обычный 3 2 4 3 4 7" xfId="39020"/>
    <cellStyle name="Обычный 3 2 4 3 4 8" xfId="39021"/>
    <cellStyle name="Обычный 3 2 4 3 5" xfId="39022"/>
    <cellStyle name="Обычный 3 2 4 3 5 2" xfId="39023"/>
    <cellStyle name="Обычный 3 2 4 3 5 3" xfId="39024"/>
    <cellStyle name="Обычный 3 2 4 3 5 4" xfId="39025"/>
    <cellStyle name="Обычный 3 2 4 3 5 5" xfId="39026"/>
    <cellStyle name="Обычный 3 2 4 3 5 6" xfId="39027"/>
    <cellStyle name="Обычный 3 2 4 3 5 7" xfId="39028"/>
    <cellStyle name="Обычный 3 2 4 3 5 8" xfId="39029"/>
    <cellStyle name="Обычный 3 2 4 3 6" xfId="39030"/>
    <cellStyle name="Обычный 3 2 4 3 6 2" xfId="39031"/>
    <cellStyle name="Обычный 3 2 4 3 6 3" xfId="39032"/>
    <cellStyle name="Обычный 3 2 4 3 6 4" xfId="39033"/>
    <cellStyle name="Обычный 3 2 4 3 6 5" xfId="39034"/>
    <cellStyle name="Обычный 3 2 4 3 6 6" xfId="39035"/>
    <cellStyle name="Обычный 3 2 4 3 6 7" xfId="39036"/>
    <cellStyle name="Обычный 3 2 4 3 6 8" xfId="39037"/>
    <cellStyle name="Обычный 3 2 4 3 7" xfId="39038"/>
    <cellStyle name="Обычный 3 2 4 3 7 2" xfId="39039"/>
    <cellStyle name="Обычный 3 2 4 3 7 3" xfId="39040"/>
    <cellStyle name="Обычный 3 2 4 3 7 4" xfId="39041"/>
    <cellStyle name="Обычный 3 2 4 3 7 5" xfId="39042"/>
    <cellStyle name="Обычный 3 2 4 3 7 6" xfId="39043"/>
    <cellStyle name="Обычный 3 2 4 3 7 7" xfId="39044"/>
    <cellStyle name="Обычный 3 2 4 3 7 8" xfId="39045"/>
    <cellStyle name="Обычный 3 2 4 3 8" xfId="39046"/>
    <cellStyle name="Обычный 3 2 4 3 8 2" xfId="39047"/>
    <cellStyle name="Обычный 3 2 4 3 8 3" xfId="39048"/>
    <cellStyle name="Обычный 3 2 4 3 8 4" xfId="39049"/>
    <cellStyle name="Обычный 3 2 4 3 8 5" xfId="39050"/>
    <cellStyle name="Обычный 3 2 4 3 8 6" xfId="39051"/>
    <cellStyle name="Обычный 3 2 4 3 8 7" xfId="39052"/>
    <cellStyle name="Обычный 3 2 4 3 8 8" xfId="39053"/>
    <cellStyle name="Обычный 3 2 4 3 9" xfId="39054"/>
    <cellStyle name="Обычный 3 2 4 4" xfId="39055"/>
    <cellStyle name="Обычный 3 2 4 4 10" xfId="39056"/>
    <cellStyle name="Обычный 3 2 4 4 11" xfId="39057"/>
    <cellStyle name="Обычный 3 2 4 4 12" xfId="39058"/>
    <cellStyle name="Обычный 3 2 4 4 13" xfId="39059"/>
    <cellStyle name="Обычный 3 2 4 4 14" xfId="39060"/>
    <cellStyle name="Обычный 3 2 4 4 15" xfId="39061"/>
    <cellStyle name="Обычный 3 2 4 4 16" xfId="39062"/>
    <cellStyle name="Обычный 3 2 4 4 17" xfId="39063"/>
    <cellStyle name="Обычный 3 2 4 4 18" xfId="39064"/>
    <cellStyle name="Обычный 3 2 4 4 2" xfId="39065"/>
    <cellStyle name="Обычный 3 2 4 4 2 2" xfId="39066"/>
    <cellStyle name="Обычный 3 2 4 4 2 3" xfId="39067"/>
    <cellStyle name="Обычный 3 2 4 4 2 4" xfId="39068"/>
    <cellStyle name="Обычный 3 2 4 4 2 5" xfId="39069"/>
    <cellStyle name="Обычный 3 2 4 4 2 6" xfId="39070"/>
    <cellStyle name="Обычный 3 2 4 4 2 7" xfId="39071"/>
    <cellStyle name="Обычный 3 2 4 4 2 8" xfId="39072"/>
    <cellStyle name="Обычный 3 2 4 4 3" xfId="39073"/>
    <cellStyle name="Обычный 3 2 4 4 3 2" xfId="39074"/>
    <cellStyle name="Обычный 3 2 4 4 3 3" xfId="39075"/>
    <cellStyle name="Обычный 3 2 4 4 3 4" xfId="39076"/>
    <cellStyle name="Обычный 3 2 4 4 3 5" xfId="39077"/>
    <cellStyle name="Обычный 3 2 4 4 3 6" xfId="39078"/>
    <cellStyle name="Обычный 3 2 4 4 3 7" xfId="39079"/>
    <cellStyle name="Обычный 3 2 4 4 3 8" xfId="39080"/>
    <cellStyle name="Обычный 3 2 4 4 4" xfId="39081"/>
    <cellStyle name="Обычный 3 2 4 4 4 2" xfId="39082"/>
    <cellStyle name="Обычный 3 2 4 4 4 3" xfId="39083"/>
    <cellStyle name="Обычный 3 2 4 4 4 4" xfId="39084"/>
    <cellStyle name="Обычный 3 2 4 4 4 5" xfId="39085"/>
    <cellStyle name="Обычный 3 2 4 4 4 6" xfId="39086"/>
    <cellStyle name="Обычный 3 2 4 4 4 7" xfId="39087"/>
    <cellStyle name="Обычный 3 2 4 4 4 8" xfId="39088"/>
    <cellStyle name="Обычный 3 2 4 4 5" xfId="39089"/>
    <cellStyle name="Обычный 3 2 4 4 5 2" xfId="39090"/>
    <cellStyle name="Обычный 3 2 4 4 5 3" xfId="39091"/>
    <cellStyle name="Обычный 3 2 4 4 5 4" xfId="39092"/>
    <cellStyle name="Обычный 3 2 4 4 5 5" xfId="39093"/>
    <cellStyle name="Обычный 3 2 4 4 5 6" xfId="39094"/>
    <cellStyle name="Обычный 3 2 4 4 5 7" xfId="39095"/>
    <cellStyle name="Обычный 3 2 4 4 5 8" xfId="39096"/>
    <cellStyle name="Обычный 3 2 4 4 6" xfId="39097"/>
    <cellStyle name="Обычный 3 2 4 4 6 2" xfId="39098"/>
    <cellStyle name="Обычный 3 2 4 4 6 3" xfId="39099"/>
    <cellStyle name="Обычный 3 2 4 4 6 4" xfId="39100"/>
    <cellStyle name="Обычный 3 2 4 4 6 5" xfId="39101"/>
    <cellStyle name="Обычный 3 2 4 4 6 6" xfId="39102"/>
    <cellStyle name="Обычный 3 2 4 4 6 7" xfId="39103"/>
    <cellStyle name="Обычный 3 2 4 4 6 8" xfId="39104"/>
    <cellStyle name="Обычный 3 2 4 4 7" xfId="39105"/>
    <cellStyle name="Обычный 3 2 4 4 7 2" xfId="39106"/>
    <cellStyle name="Обычный 3 2 4 4 7 3" xfId="39107"/>
    <cellStyle name="Обычный 3 2 4 4 7 4" xfId="39108"/>
    <cellStyle name="Обычный 3 2 4 4 7 5" xfId="39109"/>
    <cellStyle name="Обычный 3 2 4 4 7 6" xfId="39110"/>
    <cellStyle name="Обычный 3 2 4 4 7 7" xfId="39111"/>
    <cellStyle name="Обычный 3 2 4 4 7 8" xfId="39112"/>
    <cellStyle name="Обычный 3 2 4 4 8" xfId="39113"/>
    <cellStyle name="Обычный 3 2 4 4 8 2" xfId="39114"/>
    <cellStyle name="Обычный 3 2 4 4 8 3" xfId="39115"/>
    <cellStyle name="Обычный 3 2 4 4 8 4" xfId="39116"/>
    <cellStyle name="Обычный 3 2 4 4 8 5" xfId="39117"/>
    <cellStyle name="Обычный 3 2 4 4 8 6" xfId="39118"/>
    <cellStyle name="Обычный 3 2 4 4 8 7" xfId="39119"/>
    <cellStyle name="Обычный 3 2 4 4 8 8" xfId="39120"/>
    <cellStyle name="Обычный 3 2 4 4 9" xfId="39121"/>
    <cellStyle name="Обычный 3 2 4 5" xfId="39122"/>
    <cellStyle name="Обычный 3 2 4 5 2" xfId="39123"/>
    <cellStyle name="Обычный 3 2 4 5 3" xfId="39124"/>
    <cellStyle name="Обычный 3 2 4 5 4" xfId="39125"/>
    <cellStyle name="Обычный 3 2 4 5 5" xfId="39126"/>
    <cellStyle name="Обычный 3 2 4 5 6" xfId="39127"/>
    <cellStyle name="Обычный 3 2 4 5 7" xfId="39128"/>
    <cellStyle name="Обычный 3 2 4 5 8" xfId="39129"/>
    <cellStyle name="Обычный 3 2 4 6" xfId="39130"/>
    <cellStyle name="Обычный 3 2 4 6 2" xfId="39131"/>
    <cellStyle name="Обычный 3 2 4 6 3" xfId="39132"/>
    <cellStyle name="Обычный 3 2 4 6 4" xfId="39133"/>
    <cellStyle name="Обычный 3 2 4 6 5" xfId="39134"/>
    <cellStyle name="Обычный 3 2 4 6 6" xfId="39135"/>
    <cellStyle name="Обычный 3 2 4 6 7" xfId="39136"/>
    <cellStyle name="Обычный 3 2 4 6 8" xfId="39137"/>
    <cellStyle name="Обычный 3 2 4 7" xfId="39138"/>
    <cellStyle name="Обычный 3 2 4 7 2" xfId="39139"/>
    <cellStyle name="Обычный 3 2 4 7 3" xfId="39140"/>
    <cellStyle name="Обычный 3 2 4 7 4" xfId="39141"/>
    <cellStyle name="Обычный 3 2 4 7 5" xfId="39142"/>
    <cellStyle name="Обычный 3 2 4 7 6" xfId="39143"/>
    <cellStyle name="Обычный 3 2 4 7 7" xfId="39144"/>
    <cellStyle name="Обычный 3 2 4 7 8" xfId="39145"/>
    <cellStyle name="Обычный 3 2 4 8" xfId="39146"/>
    <cellStyle name="Обычный 3 2 4 8 2" xfId="39147"/>
    <cellStyle name="Обычный 3 2 4 8 3" xfId="39148"/>
    <cellStyle name="Обычный 3 2 4 8 4" xfId="39149"/>
    <cellStyle name="Обычный 3 2 4 8 5" xfId="39150"/>
    <cellStyle name="Обычный 3 2 4 8 6" xfId="39151"/>
    <cellStyle name="Обычный 3 2 4 8 7" xfId="39152"/>
    <cellStyle name="Обычный 3 2 4 8 8" xfId="39153"/>
    <cellStyle name="Обычный 3 2 4 9" xfId="39154"/>
    <cellStyle name="Обычный 3 2 4 9 2" xfId="39155"/>
    <cellStyle name="Обычный 3 2 4 9 3" xfId="39156"/>
    <cellStyle name="Обычный 3 2 4 9 4" xfId="39157"/>
    <cellStyle name="Обычный 3 2 4 9 5" xfId="39158"/>
    <cellStyle name="Обычный 3 2 4 9 6" xfId="39159"/>
    <cellStyle name="Обычный 3 2 4 9 7" xfId="39160"/>
    <cellStyle name="Обычный 3 2 4 9 8" xfId="39161"/>
    <cellStyle name="Обычный 3 2 5" xfId="39162"/>
    <cellStyle name="Обычный 3 2 5 10" xfId="39163"/>
    <cellStyle name="Обычный 3 2 5 10 2" xfId="39164"/>
    <cellStyle name="Обычный 3 2 5 10 3" xfId="39165"/>
    <cellStyle name="Обычный 3 2 5 10 4" xfId="39166"/>
    <cellStyle name="Обычный 3 2 5 10 5" xfId="39167"/>
    <cellStyle name="Обычный 3 2 5 10 6" xfId="39168"/>
    <cellStyle name="Обычный 3 2 5 10 7" xfId="39169"/>
    <cellStyle name="Обычный 3 2 5 10 8" xfId="39170"/>
    <cellStyle name="Обычный 3 2 5 11" xfId="39171"/>
    <cellStyle name="Обычный 3 2 5 12" xfId="39172"/>
    <cellStyle name="Обычный 3 2 5 13" xfId="39173"/>
    <cellStyle name="Обычный 3 2 5 14" xfId="39174"/>
    <cellStyle name="Обычный 3 2 5 15" xfId="39175"/>
    <cellStyle name="Обычный 3 2 5 16" xfId="39176"/>
    <cellStyle name="Обычный 3 2 5 17" xfId="39177"/>
    <cellStyle name="Обычный 3 2 5 18" xfId="39178"/>
    <cellStyle name="Обычный 3 2 5 19" xfId="39179"/>
    <cellStyle name="Обычный 3 2 5 2" xfId="39180"/>
    <cellStyle name="Обычный 3 2 5 2 10" xfId="39181"/>
    <cellStyle name="Обычный 3 2 5 2 11" xfId="39182"/>
    <cellStyle name="Обычный 3 2 5 2 12" xfId="39183"/>
    <cellStyle name="Обычный 3 2 5 2 13" xfId="39184"/>
    <cellStyle name="Обычный 3 2 5 2 14" xfId="39185"/>
    <cellStyle name="Обычный 3 2 5 2 15" xfId="39186"/>
    <cellStyle name="Обычный 3 2 5 2 16" xfId="39187"/>
    <cellStyle name="Обычный 3 2 5 2 17" xfId="39188"/>
    <cellStyle name="Обычный 3 2 5 2 18" xfId="39189"/>
    <cellStyle name="Обычный 3 2 5 2 2" xfId="39190"/>
    <cellStyle name="Обычный 3 2 5 2 2 2" xfId="39191"/>
    <cellStyle name="Обычный 3 2 5 2 2 3" xfId="39192"/>
    <cellStyle name="Обычный 3 2 5 2 2 4" xfId="39193"/>
    <cellStyle name="Обычный 3 2 5 2 2 5" xfId="39194"/>
    <cellStyle name="Обычный 3 2 5 2 2 6" xfId="39195"/>
    <cellStyle name="Обычный 3 2 5 2 2 7" xfId="39196"/>
    <cellStyle name="Обычный 3 2 5 2 2 8" xfId="39197"/>
    <cellStyle name="Обычный 3 2 5 2 3" xfId="39198"/>
    <cellStyle name="Обычный 3 2 5 2 3 2" xfId="39199"/>
    <cellStyle name="Обычный 3 2 5 2 3 3" xfId="39200"/>
    <cellStyle name="Обычный 3 2 5 2 3 4" xfId="39201"/>
    <cellStyle name="Обычный 3 2 5 2 3 5" xfId="39202"/>
    <cellStyle name="Обычный 3 2 5 2 3 6" xfId="39203"/>
    <cellStyle name="Обычный 3 2 5 2 3 7" xfId="39204"/>
    <cellStyle name="Обычный 3 2 5 2 3 8" xfId="39205"/>
    <cellStyle name="Обычный 3 2 5 2 4" xfId="39206"/>
    <cellStyle name="Обычный 3 2 5 2 4 2" xfId="39207"/>
    <cellStyle name="Обычный 3 2 5 2 4 3" xfId="39208"/>
    <cellStyle name="Обычный 3 2 5 2 4 4" xfId="39209"/>
    <cellStyle name="Обычный 3 2 5 2 4 5" xfId="39210"/>
    <cellStyle name="Обычный 3 2 5 2 4 6" xfId="39211"/>
    <cellStyle name="Обычный 3 2 5 2 4 7" xfId="39212"/>
    <cellStyle name="Обычный 3 2 5 2 4 8" xfId="39213"/>
    <cellStyle name="Обычный 3 2 5 2 5" xfId="39214"/>
    <cellStyle name="Обычный 3 2 5 2 5 2" xfId="39215"/>
    <cellStyle name="Обычный 3 2 5 2 5 3" xfId="39216"/>
    <cellStyle name="Обычный 3 2 5 2 5 4" xfId="39217"/>
    <cellStyle name="Обычный 3 2 5 2 5 5" xfId="39218"/>
    <cellStyle name="Обычный 3 2 5 2 5 6" xfId="39219"/>
    <cellStyle name="Обычный 3 2 5 2 5 7" xfId="39220"/>
    <cellStyle name="Обычный 3 2 5 2 5 8" xfId="39221"/>
    <cellStyle name="Обычный 3 2 5 2 6" xfId="39222"/>
    <cellStyle name="Обычный 3 2 5 2 6 2" xfId="39223"/>
    <cellStyle name="Обычный 3 2 5 2 6 3" xfId="39224"/>
    <cellStyle name="Обычный 3 2 5 2 6 4" xfId="39225"/>
    <cellStyle name="Обычный 3 2 5 2 6 5" xfId="39226"/>
    <cellStyle name="Обычный 3 2 5 2 6 6" xfId="39227"/>
    <cellStyle name="Обычный 3 2 5 2 6 7" xfId="39228"/>
    <cellStyle name="Обычный 3 2 5 2 6 8" xfId="39229"/>
    <cellStyle name="Обычный 3 2 5 2 7" xfId="39230"/>
    <cellStyle name="Обычный 3 2 5 2 7 2" xfId="39231"/>
    <cellStyle name="Обычный 3 2 5 2 7 3" xfId="39232"/>
    <cellStyle name="Обычный 3 2 5 2 7 4" xfId="39233"/>
    <cellStyle name="Обычный 3 2 5 2 7 5" xfId="39234"/>
    <cellStyle name="Обычный 3 2 5 2 7 6" xfId="39235"/>
    <cellStyle name="Обычный 3 2 5 2 7 7" xfId="39236"/>
    <cellStyle name="Обычный 3 2 5 2 7 8" xfId="39237"/>
    <cellStyle name="Обычный 3 2 5 2 8" xfId="39238"/>
    <cellStyle name="Обычный 3 2 5 2 8 2" xfId="39239"/>
    <cellStyle name="Обычный 3 2 5 2 8 3" xfId="39240"/>
    <cellStyle name="Обычный 3 2 5 2 8 4" xfId="39241"/>
    <cellStyle name="Обычный 3 2 5 2 8 5" xfId="39242"/>
    <cellStyle name="Обычный 3 2 5 2 8 6" xfId="39243"/>
    <cellStyle name="Обычный 3 2 5 2 8 7" xfId="39244"/>
    <cellStyle name="Обычный 3 2 5 2 8 8" xfId="39245"/>
    <cellStyle name="Обычный 3 2 5 2 9" xfId="39246"/>
    <cellStyle name="Обычный 3 2 5 20" xfId="39247"/>
    <cellStyle name="Обычный 3 2 5 21" xfId="39248"/>
    <cellStyle name="Обычный 3 2 5 22" xfId="39249"/>
    <cellStyle name="Обычный 3 2 5 3" xfId="39250"/>
    <cellStyle name="Обычный 3 2 5 3 10" xfId="39251"/>
    <cellStyle name="Обычный 3 2 5 3 11" xfId="39252"/>
    <cellStyle name="Обычный 3 2 5 3 12" xfId="39253"/>
    <cellStyle name="Обычный 3 2 5 3 13" xfId="39254"/>
    <cellStyle name="Обычный 3 2 5 3 14" xfId="39255"/>
    <cellStyle name="Обычный 3 2 5 3 15" xfId="39256"/>
    <cellStyle name="Обычный 3 2 5 3 16" xfId="39257"/>
    <cellStyle name="Обычный 3 2 5 3 17" xfId="39258"/>
    <cellStyle name="Обычный 3 2 5 3 18" xfId="39259"/>
    <cellStyle name="Обычный 3 2 5 3 2" xfId="39260"/>
    <cellStyle name="Обычный 3 2 5 3 2 2" xfId="39261"/>
    <cellStyle name="Обычный 3 2 5 3 2 3" xfId="39262"/>
    <cellStyle name="Обычный 3 2 5 3 2 4" xfId="39263"/>
    <cellStyle name="Обычный 3 2 5 3 2 5" xfId="39264"/>
    <cellStyle name="Обычный 3 2 5 3 2 6" xfId="39265"/>
    <cellStyle name="Обычный 3 2 5 3 2 7" xfId="39266"/>
    <cellStyle name="Обычный 3 2 5 3 2 8" xfId="39267"/>
    <cellStyle name="Обычный 3 2 5 3 3" xfId="39268"/>
    <cellStyle name="Обычный 3 2 5 3 3 2" xfId="39269"/>
    <cellStyle name="Обычный 3 2 5 3 3 3" xfId="39270"/>
    <cellStyle name="Обычный 3 2 5 3 3 4" xfId="39271"/>
    <cellStyle name="Обычный 3 2 5 3 3 5" xfId="39272"/>
    <cellStyle name="Обычный 3 2 5 3 3 6" xfId="39273"/>
    <cellStyle name="Обычный 3 2 5 3 3 7" xfId="39274"/>
    <cellStyle name="Обычный 3 2 5 3 3 8" xfId="39275"/>
    <cellStyle name="Обычный 3 2 5 3 4" xfId="39276"/>
    <cellStyle name="Обычный 3 2 5 3 4 2" xfId="39277"/>
    <cellStyle name="Обычный 3 2 5 3 4 3" xfId="39278"/>
    <cellStyle name="Обычный 3 2 5 3 4 4" xfId="39279"/>
    <cellStyle name="Обычный 3 2 5 3 4 5" xfId="39280"/>
    <cellStyle name="Обычный 3 2 5 3 4 6" xfId="39281"/>
    <cellStyle name="Обычный 3 2 5 3 4 7" xfId="39282"/>
    <cellStyle name="Обычный 3 2 5 3 4 8" xfId="39283"/>
    <cellStyle name="Обычный 3 2 5 3 5" xfId="39284"/>
    <cellStyle name="Обычный 3 2 5 3 5 2" xfId="39285"/>
    <cellStyle name="Обычный 3 2 5 3 5 3" xfId="39286"/>
    <cellStyle name="Обычный 3 2 5 3 5 4" xfId="39287"/>
    <cellStyle name="Обычный 3 2 5 3 5 5" xfId="39288"/>
    <cellStyle name="Обычный 3 2 5 3 5 6" xfId="39289"/>
    <cellStyle name="Обычный 3 2 5 3 5 7" xfId="39290"/>
    <cellStyle name="Обычный 3 2 5 3 5 8" xfId="39291"/>
    <cellStyle name="Обычный 3 2 5 3 6" xfId="39292"/>
    <cellStyle name="Обычный 3 2 5 3 6 2" xfId="39293"/>
    <cellStyle name="Обычный 3 2 5 3 6 3" xfId="39294"/>
    <cellStyle name="Обычный 3 2 5 3 6 4" xfId="39295"/>
    <cellStyle name="Обычный 3 2 5 3 6 5" xfId="39296"/>
    <cellStyle name="Обычный 3 2 5 3 6 6" xfId="39297"/>
    <cellStyle name="Обычный 3 2 5 3 6 7" xfId="39298"/>
    <cellStyle name="Обычный 3 2 5 3 6 8" xfId="39299"/>
    <cellStyle name="Обычный 3 2 5 3 7" xfId="39300"/>
    <cellStyle name="Обычный 3 2 5 3 7 2" xfId="39301"/>
    <cellStyle name="Обычный 3 2 5 3 7 3" xfId="39302"/>
    <cellStyle name="Обычный 3 2 5 3 7 4" xfId="39303"/>
    <cellStyle name="Обычный 3 2 5 3 7 5" xfId="39304"/>
    <cellStyle name="Обычный 3 2 5 3 7 6" xfId="39305"/>
    <cellStyle name="Обычный 3 2 5 3 7 7" xfId="39306"/>
    <cellStyle name="Обычный 3 2 5 3 7 8" xfId="39307"/>
    <cellStyle name="Обычный 3 2 5 3 8" xfId="39308"/>
    <cellStyle name="Обычный 3 2 5 3 8 2" xfId="39309"/>
    <cellStyle name="Обычный 3 2 5 3 8 3" xfId="39310"/>
    <cellStyle name="Обычный 3 2 5 3 8 4" xfId="39311"/>
    <cellStyle name="Обычный 3 2 5 3 8 5" xfId="39312"/>
    <cellStyle name="Обычный 3 2 5 3 8 6" xfId="39313"/>
    <cellStyle name="Обычный 3 2 5 3 8 7" xfId="39314"/>
    <cellStyle name="Обычный 3 2 5 3 8 8" xfId="39315"/>
    <cellStyle name="Обычный 3 2 5 3 9" xfId="39316"/>
    <cellStyle name="Обычный 3 2 5 4" xfId="39317"/>
    <cellStyle name="Обычный 3 2 5 4 2" xfId="39318"/>
    <cellStyle name="Обычный 3 2 5 4 3" xfId="39319"/>
    <cellStyle name="Обычный 3 2 5 4 4" xfId="39320"/>
    <cellStyle name="Обычный 3 2 5 4 5" xfId="39321"/>
    <cellStyle name="Обычный 3 2 5 4 6" xfId="39322"/>
    <cellStyle name="Обычный 3 2 5 4 7" xfId="39323"/>
    <cellStyle name="Обычный 3 2 5 4 8" xfId="39324"/>
    <cellStyle name="Обычный 3 2 5 5" xfId="39325"/>
    <cellStyle name="Обычный 3 2 5 5 2" xfId="39326"/>
    <cellStyle name="Обычный 3 2 5 5 3" xfId="39327"/>
    <cellStyle name="Обычный 3 2 5 5 4" xfId="39328"/>
    <cellStyle name="Обычный 3 2 5 5 5" xfId="39329"/>
    <cellStyle name="Обычный 3 2 5 5 6" xfId="39330"/>
    <cellStyle name="Обычный 3 2 5 5 7" xfId="39331"/>
    <cellStyle name="Обычный 3 2 5 5 8" xfId="39332"/>
    <cellStyle name="Обычный 3 2 5 6" xfId="39333"/>
    <cellStyle name="Обычный 3 2 5 6 2" xfId="39334"/>
    <cellStyle name="Обычный 3 2 5 6 3" xfId="39335"/>
    <cellStyle name="Обычный 3 2 5 6 4" xfId="39336"/>
    <cellStyle name="Обычный 3 2 5 6 5" xfId="39337"/>
    <cellStyle name="Обычный 3 2 5 6 6" xfId="39338"/>
    <cellStyle name="Обычный 3 2 5 6 7" xfId="39339"/>
    <cellStyle name="Обычный 3 2 5 6 8" xfId="39340"/>
    <cellStyle name="Обычный 3 2 5 7" xfId="39341"/>
    <cellStyle name="Обычный 3 2 5 7 2" xfId="39342"/>
    <cellStyle name="Обычный 3 2 5 7 3" xfId="39343"/>
    <cellStyle name="Обычный 3 2 5 7 4" xfId="39344"/>
    <cellStyle name="Обычный 3 2 5 7 5" xfId="39345"/>
    <cellStyle name="Обычный 3 2 5 7 6" xfId="39346"/>
    <cellStyle name="Обычный 3 2 5 7 7" xfId="39347"/>
    <cellStyle name="Обычный 3 2 5 7 8" xfId="39348"/>
    <cellStyle name="Обычный 3 2 5 8" xfId="39349"/>
    <cellStyle name="Обычный 3 2 5 8 2" xfId="39350"/>
    <cellStyle name="Обычный 3 2 5 8 3" xfId="39351"/>
    <cellStyle name="Обычный 3 2 5 8 4" xfId="39352"/>
    <cellStyle name="Обычный 3 2 5 8 5" xfId="39353"/>
    <cellStyle name="Обычный 3 2 5 8 6" xfId="39354"/>
    <cellStyle name="Обычный 3 2 5 8 7" xfId="39355"/>
    <cellStyle name="Обычный 3 2 5 8 8" xfId="39356"/>
    <cellStyle name="Обычный 3 2 5 9" xfId="39357"/>
    <cellStyle name="Обычный 3 2 5 9 2" xfId="39358"/>
    <cellStyle name="Обычный 3 2 5 9 3" xfId="39359"/>
    <cellStyle name="Обычный 3 2 5 9 4" xfId="39360"/>
    <cellStyle name="Обычный 3 2 5 9 5" xfId="39361"/>
    <cellStyle name="Обычный 3 2 5 9 6" xfId="39362"/>
    <cellStyle name="Обычный 3 2 5 9 7" xfId="39363"/>
    <cellStyle name="Обычный 3 2 5 9 8" xfId="39364"/>
    <cellStyle name="Обычный 3 2 6" xfId="39365"/>
    <cellStyle name="Обычный 3 2 6 10" xfId="39366"/>
    <cellStyle name="Обычный 3 2 6 11" xfId="39367"/>
    <cellStyle name="Обычный 3 2 6 12" xfId="39368"/>
    <cellStyle name="Обычный 3 2 6 13" xfId="39369"/>
    <cellStyle name="Обычный 3 2 6 14" xfId="39370"/>
    <cellStyle name="Обычный 3 2 6 15" xfId="39371"/>
    <cellStyle name="Обычный 3 2 6 16" xfId="39372"/>
    <cellStyle name="Обычный 3 2 6 17" xfId="39373"/>
    <cellStyle name="Обычный 3 2 6 18" xfId="39374"/>
    <cellStyle name="Обычный 3 2 6 2" xfId="39375"/>
    <cellStyle name="Обычный 3 2 6 2 2" xfId="39376"/>
    <cellStyle name="Обычный 3 2 6 2 3" xfId="39377"/>
    <cellStyle name="Обычный 3 2 6 2 4" xfId="39378"/>
    <cellStyle name="Обычный 3 2 6 2 5" xfId="39379"/>
    <cellStyle name="Обычный 3 2 6 2 6" xfId="39380"/>
    <cellStyle name="Обычный 3 2 6 2 7" xfId="39381"/>
    <cellStyle name="Обычный 3 2 6 2 8" xfId="39382"/>
    <cellStyle name="Обычный 3 2 6 3" xfId="39383"/>
    <cellStyle name="Обычный 3 2 6 3 2" xfId="39384"/>
    <cellStyle name="Обычный 3 2 6 3 3" xfId="39385"/>
    <cellStyle name="Обычный 3 2 6 3 4" xfId="39386"/>
    <cellStyle name="Обычный 3 2 6 3 5" xfId="39387"/>
    <cellStyle name="Обычный 3 2 6 3 6" xfId="39388"/>
    <cellStyle name="Обычный 3 2 6 3 7" xfId="39389"/>
    <cellStyle name="Обычный 3 2 6 3 8" xfId="39390"/>
    <cellStyle name="Обычный 3 2 6 4" xfId="39391"/>
    <cellStyle name="Обычный 3 2 6 4 2" xfId="39392"/>
    <cellStyle name="Обычный 3 2 6 4 3" xfId="39393"/>
    <cellStyle name="Обычный 3 2 6 4 4" xfId="39394"/>
    <cellStyle name="Обычный 3 2 6 4 5" xfId="39395"/>
    <cellStyle name="Обычный 3 2 6 4 6" xfId="39396"/>
    <cellStyle name="Обычный 3 2 6 4 7" xfId="39397"/>
    <cellStyle name="Обычный 3 2 6 4 8" xfId="39398"/>
    <cellStyle name="Обычный 3 2 6 5" xfId="39399"/>
    <cellStyle name="Обычный 3 2 6 5 2" xfId="39400"/>
    <cellStyle name="Обычный 3 2 6 5 3" xfId="39401"/>
    <cellStyle name="Обычный 3 2 6 5 4" xfId="39402"/>
    <cellStyle name="Обычный 3 2 6 5 5" xfId="39403"/>
    <cellStyle name="Обычный 3 2 6 5 6" xfId="39404"/>
    <cellStyle name="Обычный 3 2 6 5 7" xfId="39405"/>
    <cellStyle name="Обычный 3 2 6 5 8" xfId="39406"/>
    <cellStyle name="Обычный 3 2 6 6" xfId="39407"/>
    <cellStyle name="Обычный 3 2 6 6 2" xfId="39408"/>
    <cellStyle name="Обычный 3 2 6 6 3" xfId="39409"/>
    <cellStyle name="Обычный 3 2 6 6 4" xfId="39410"/>
    <cellStyle name="Обычный 3 2 6 6 5" xfId="39411"/>
    <cellStyle name="Обычный 3 2 6 6 6" xfId="39412"/>
    <cellStyle name="Обычный 3 2 6 6 7" xfId="39413"/>
    <cellStyle name="Обычный 3 2 6 6 8" xfId="39414"/>
    <cellStyle name="Обычный 3 2 6 7" xfId="39415"/>
    <cellStyle name="Обычный 3 2 6 7 2" xfId="39416"/>
    <cellStyle name="Обычный 3 2 6 7 3" xfId="39417"/>
    <cellStyle name="Обычный 3 2 6 7 4" xfId="39418"/>
    <cellStyle name="Обычный 3 2 6 7 5" xfId="39419"/>
    <cellStyle name="Обычный 3 2 6 7 6" xfId="39420"/>
    <cellStyle name="Обычный 3 2 6 7 7" xfId="39421"/>
    <cellStyle name="Обычный 3 2 6 7 8" xfId="39422"/>
    <cellStyle name="Обычный 3 2 6 8" xfId="39423"/>
    <cellStyle name="Обычный 3 2 6 8 2" xfId="39424"/>
    <cellStyle name="Обычный 3 2 6 8 3" xfId="39425"/>
    <cellStyle name="Обычный 3 2 6 8 4" xfId="39426"/>
    <cellStyle name="Обычный 3 2 6 8 5" xfId="39427"/>
    <cellStyle name="Обычный 3 2 6 8 6" xfId="39428"/>
    <cellStyle name="Обычный 3 2 6 8 7" xfId="39429"/>
    <cellStyle name="Обычный 3 2 6 8 8" xfId="39430"/>
    <cellStyle name="Обычный 3 2 6 9" xfId="39431"/>
    <cellStyle name="Обычный 3 2 7" xfId="39432"/>
    <cellStyle name="Обычный 3 2 7 10" xfId="39433"/>
    <cellStyle name="Обычный 3 2 7 11" xfId="39434"/>
    <cellStyle name="Обычный 3 2 7 12" xfId="39435"/>
    <cellStyle name="Обычный 3 2 7 13" xfId="39436"/>
    <cellStyle name="Обычный 3 2 7 14" xfId="39437"/>
    <cellStyle name="Обычный 3 2 7 15" xfId="39438"/>
    <cellStyle name="Обычный 3 2 7 16" xfId="39439"/>
    <cellStyle name="Обычный 3 2 7 17" xfId="39440"/>
    <cellStyle name="Обычный 3 2 7 18" xfId="39441"/>
    <cellStyle name="Обычный 3 2 7 2" xfId="39442"/>
    <cellStyle name="Обычный 3 2 7 2 2" xfId="39443"/>
    <cellStyle name="Обычный 3 2 7 2 3" xfId="39444"/>
    <cellStyle name="Обычный 3 2 7 2 4" xfId="39445"/>
    <cellStyle name="Обычный 3 2 7 2 5" xfId="39446"/>
    <cellStyle name="Обычный 3 2 7 2 6" xfId="39447"/>
    <cellStyle name="Обычный 3 2 7 2 7" xfId="39448"/>
    <cellStyle name="Обычный 3 2 7 2 8" xfId="39449"/>
    <cellStyle name="Обычный 3 2 7 3" xfId="39450"/>
    <cellStyle name="Обычный 3 2 7 3 2" xfId="39451"/>
    <cellStyle name="Обычный 3 2 7 3 3" xfId="39452"/>
    <cellStyle name="Обычный 3 2 7 3 4" xfId="39453"/>
    <cellStyle name="Обычный 3 2 7 3 5" xfId="39454"/>
    <cellStyle name="Обычный 3 2 7 3 6" xfId="39455"/>
    <cellStyle name="Обычный 3 2 7 3 7" xfId="39456"/>
    <cellStyle name="Обычный 3 2 7 3 8" xfId="39457"/>
    <cellStyle name="Обычный 3 2 7 4" xfId="39458"/>
    <cellStyle name="Обычный 3 2 7 4 2" xfId="39459"/>
    <cellStyle name="Обычный 3 2 7 4 3" xfId="39460"/>
    <cellStyle name="Обычный 3 2 7 4 4" xfId="39461"/>
    <cellStyle name="Обычный 3 2 7 4 5" xfId="39462"/>
    <cellStyle name="Обычный 3 2 7 4 6" xfId="39463"/>
    <cellStyle name="Обычный 3 2 7 4 7" xfId="39464"/>
    <cellStyle name="Обычный 3 2 7 4 8" xfId="39465"/>
    <cellStyle name="Обычный 3 2 7 5" xfId="39466"/>
    <cellStyle name="Обычный 3 2 7 5 2" xfId="39467"/>
    <cellStyle name="Обычный 3 2 7 5 3" xfId="39468"/>
    <cellStyle name="Обычный 3 2 7 5 4" xfId="39469"/>
    <cellStyle name="Обычный 3 2 7 5 5" xfId="39470"/>
    <cellStyle name="Обычный 3 2 7 5 6" xfId="39471"/>
    <cellStyle name="Обычный 3 2 7 5 7" xfId="39472"/>
    <cellStyle name="Обычный 3 2 7 5 8" xfId="39473"/>
    <cellStyle name="Обычный 3 2 7 6" xfId="39474"/>
    <cellStyle name="Обычный 3 2 7 6 2" xfId="39475"/>
    <cellStyle name="Обычный 3 2 7 6 3" xfId="39476"/>
    <cellStyle name="Обычный 3 2 7 6 4" xfId="39477"/>
    <cellStyle name="Обычный 3 2 7 6 5" xfId="39478"/>
    <cellStyle name="Обычный 3 2 7 6 6" xfId="39479"/>
    <cellStyle name="Обычный 3 2 7 6 7" xfId="39480"/>
    <cellStyle name="Обычный 3 2 7 6 8" xfId="39481"/>
    <cellStyle name="Обычный 3 2 7 7" xfId="39482"/>
    <cellStyle name="Обычный 3 2 7 7 2" xfId="39483"/>
    <cellStyle name="Обычный 3 2 7 7 3" xfId="39484"/>
    <cellStyle name="Обычный 3 2 7 7 4" xfId="39485"/>
    <cellStyle name="Обычный 3 2 7 7 5" xfId="39486"/>
    <cellStyle name="Обычный 3 2 7 7 6" xfId="39487"/>
    <cellStyle name="Обычный 3 2 7 7 7" xfId="39488"/>
    <cellStyle name="Обычный 3 2 7 7 8" xfId="39489"/>
    <cellStyle name="Обычный 3 2 7 8" xfId="39490"/>
    <cellStyle name="Обычный 3 2 7 8 2" xfId="39491"/>
    <cellStyle name="Обычный 3 2 7 8 3" xfId="39492"/>
    <cellStyle name="Обычный 3 2 7 8 4" xfId="39493"/>
    <cellStyle name="Обычный 3 2 7 8 5" xfId="39494"/>
    <cellStyle name="Обычный 3 2 7 8 6" xfId="39495"/>
    <cellStyle name="Обычный 3 2 7 8 7" xfId="39496"/>
    <cellStyle name="Обычный 3 2 7 8 8" xfId="39497"/>
    <cellStyle name="Обычный 3 2 7 9" xfId="39498"/>
    <cellStyle name="Обычный 3 2 8" xfId="39499"/>
    <cellStyle name="Обычный 3 2 8 2" xfId="39500"/>
    <cellStyle name="Обычный 3 2 8 3" xfId="39501"/>
    <cellStyle name="Обычный 3 2 8 4" xfId="39502"/>
    <cellStyle name="Обычный 3 2 8 5" xfId="39503"/>
    <cellStyle name="Обычный 3 2 8 6" xfId="39504"/>
    <cellStyle name="Обычный 3 2 8 7" xfId="39505"/>
    <cellStyle name="Обычный 3 2 8 8" xfId="39506"/>
    <cellStyle name="Обычный 3 2 9" xfId="39507"/>
    <cellStyle name="Обычный 3 2 9 2" xfId="39508"/>
    <cellStyle name="Обычный 3 2 9 3" xfId="39509"/>
    <cellStyle name="Обычный 3 2 9 4" xfId="39510"/>
    <cellStyle name="Обычный 3 2 9 5" xfId="39511"/>
    <cellStyle name="Обычный 3 2 9 6" xfId="39512"/>
    <cellStyle name="Обычный 3 2 9 7" xfId="39513"/>
    <cellStyle name="Обычный 3 2 9 8" xfId="39514"/>
    <cellStyle name="Обычный 3 20" xfId="39515"/>
    <cellStyle name="Обычный 3 20 10" xfId="39516"/>
    <cellStyle name="Обычный 3 20 10 2" xfId="39517"/>
    <cellStyle name="Обычный 3 20 10 3" xfId="39518"/>
    <cellStyle name="Обычный 3 20 10 4" xfId="39519"/>
    <cellStyle name="Обычный 3 20 10 5" xfId="39520"/>
    <cellStyle name="Обычный 3 20 10 6" xfId="39521"/>
    <cellStyle name="Обычный 3 20 10 7" xfId="39522"/>
    <cellStyle name="Обычный 3 20 10 8" xfId="39523"/>
    <cellStyle name="Обычный 3 20 11" xfId="39524"/>
    <cellStyle name="Обычный 3 20 12" xfId="39525"/>
    <cellStyle name="Обычный 3 20 13" xfId="39526"/>
    <cellStyle name="Обычный 3 20 14" xfId="39527"/>
    <cellStyle name="Обычный 3 20 15" xfId="39528"/>
    <cellStyle name="Обычный 3 20 16" xfId="39529"/>
    <cellStyle name="Обычный 3 20 17" xfId="39530"/>
    <cellStyle name="Обычный 3 20 18" xfId="39531"/>
    <cellStyle name="Обычный 3 20 19" xfId="39532"/>
    <cellStyle name="Обычный 3 20 2" xfId="39533"/>
    <cellStyle name="Обычный 3 20 2 10" xfId="39534"/>
    <cellStyle name="Обычный 3 20 2 11" xfId="39535"/>
    <cellStyle name="Обычный 3 20 2 12" xfId="39536"/>
    <cellStyle name="Обычный 3 20 2 13" xfId="39537"/>
    <cellStyle name="Обычный 3 20 2 14" xfId="39538"/>
    <cellStyle name="Обычный 3 20 2 15" xfId="39539"/>
    <cellStyle name="Обычный 3 20 2 16" xfId="39540"/>
    <cellStyle name="Обычный 3 20 2 17" xfId="39541"/>
    <cellStyle name="Обычный 3 20 2 18" xfId="39542"/>
    <cellStyle name="Обычный 3 20 2 2" xfId="39543"/>
    <cellStyle name="Обычный 3 20 2 2 2" xfId="39544"/>
    <cellStyle name="Обычный 3 20 2 2 3" xfId="39545"/>
    <cellStyle name="Обычный 3 20 2 2 4" xfId="39546"/>
    <cellStyle name="Обычный 3 20 2 2 5" xfId="39547"/>
    <cellStyle name="Обычный 3 20 2 2 6" xfId="39548"/>
    <cellStyle name="Обычный 3 20 2 2 7" xfId="39549"/>
    <cellStyle name="Обычный 3 20 2 2 8" xfId="39550"/>
    <cellStyle name="Обычный 3 20 2 3" xfId="39551"/>
    <cellStyle name="Обычный 3 20 2 3 2" xfId="39552"/>
    <cellStyle name="Обычный 3 20 2 3 3" xfId="39553"/>
    <cellStyle name="Обычный 3 20 2 3 4" xfId="39554"/>
    <cellStyle name="Обычный 3 20 2 3 5" xfId="39555"/>
    <cellStyle name="Обычный 3 20 2 3 6" xfId="39556"/>
    <cellStyle name="Обычный 3 20 2 3 7" xfId="39557"/>
    <cellStyle name="Обычный 3 20 2 3 8" xfId="39558"/>
    <cellStyle name="Обычный 3 20 2 4" xfId="39559"/>
    <cellStyle name="Обычный 3 20 2 4 2" xfId="39560"/>
    <cellStyle name="Обычный 3 20 2 4 3" xfId="39561"/>
    <cellStyle name="Обычный 3 20 2 4 4" xfId="39562"/>
    <cellStyle name="Обычный 3 20 2 4 5" xfId="39563"/>
    <cellStyle name="Обычный 3 20 2 4 6" xfId="39564"/>
    <cellStyle name="Обычный 3 20 2 4 7" xfId="39565"/>
    <cellStyle name="Обычный 3 20 2 4 8" xfId="39566"/>
    <cellStyle name="Обычный 3 20 2 5" xfId="39567"/>
    <cellStyle name="Обычный 3 20 2 5 2" xfId="39568"/>
    <cellStyle name="Обычный 3 20 2 5 3" xfId="39569"/>
    <cellStyle name="Обычный 3 20 2 5 4" xfId="39570"/>
    <cellStyle name="Обычный 3 20 2 5 5" xfId="39571"/>
    <cellStyle name="Обычный 3 20 2 5 6" xfId="39572"/>
    <cellStyle name="Обычный 3 20 2 5 7" xfId="39573"/>
    <cellStyle name="Обычный 3 20 2 5 8" xfId="39574"/>
    <cellStyle name="Обычный 3 20 2 6" xfId="39575"/>
    <cellStyle name="Обычный 3 20 2 6 2" xfId="39576"/>
    <cellStyle name="Обычный 3 20 2 6 3" xfId="39577"/>
    <cellStyle name="Обычный 3 20 2 6 4" xfId="39578"/>
    <cellStyle name="Обычный 3 20 2 6 5" xfId="39579"/>
    <cellStyle name="Обычный 3 20 2 6 6" xfId="39580"/>
    <cellStyle name="Обычный 3 20 2 6 7" xfId="39581"/>
    <cellStyle name="Обычный 3 20 2 6 8" xfId="39582"/>
    <cellStyle name="Обычный 3 20 2 7" xfId="39583"/>
    <cellStyle name="Обычный 3 20 2 7 2" xfId="39584"/>
    <cellStyle name="Обычный 3 20 2 7 3" xfId="39585"/>
    <cellStyle name="Обычный 3 20 2 7 4" xfId="39586"/>
    <cellStyle name="Обычный 3 20 2 7 5" xfId="39587"/>
    <cellStyle name="Обычный 3 20 2 7 6" xfId="39588"/>
    <cellStyle name="Обычный 3 20 2 7 7" xfId="39589"/>
    <cellStyle name="Обычный 3 20 2 7 8" xfId="39590"/>
    <cellStyle name="Обычный 3 20 2 8" xfId="39591"/>
    <cellStyle name="Обычный 3 20 2 8 2" xfId="39592"/>
    <cellStyle name="Обычный 3 20 2 8 3" xfId="39593"/>
    <cellStyle name="Обычный 3 20 2 8 4" xfId="39594"/>
    <cellStyle name="Обычный 3 20 2 8 5" xfId="39595"/>
    <cellStyle name="Обычный 3 20 2 8 6" xfId="39596"/>
    <cellStyle name="Обычный 3 20 2 8 7" xfId="39597"/>
    <cellStyle name="Обычный 3 20 2 8 8" xfId="39598"/>
    <cellStyle name="Обычный 3 20 2 9" xfId="39599"/>
    <cellStyle name="Обычный 3 20 20" xfId="39600"/>
    <cellStyle name="Обычный 3 20 21" xfId="39601"/>
    <cellStyle name="Обычный 3 20 22" xfId="39602"/>
    <cellStyle name="Обычный 3 20 3" xfId="39603"/>
    <cellStyle name="Обычный 3 20 3 10" xfId="39604"/>
    <cellStyle name="Обычный 3 20 3 11" xfId="39605"/>
    <cellStyle name="Обычный 3 20 3 12" xfId="39606"/>
    <cellStyle name="Обычный 3 20 3 13" xfId="39607"/>
    <cellStyle name="Обычный 3 20 3 14" xfId="39608"/>
    <cellStyle name="Обычный 3 20 3 15" xfId="39609"/>
    <cellStyle name="Обычный 3 20 3 16" xfId="39610"/>
    <cellStyle name="Обычный 3 20 3 17" xfId="39611"/>
    <cellStyle name="Обычный 3 20 3 18" xfId="39612"/>
    <cellStyle name="Обычный 3 20 3 2" xfId="39613"/>
    <cellStyle name="Обычный 3 20 3 2 2" xfId="39614"/>
    <cellStyle name="Обычный 3 20 3 2 3" xfId="39615"/>
    <cellStyle name="Обычный 3 20 3 2 4" xfId="39616"/>
    <cellStyle name="Обычный 3 20 3 2 5" xfId="39617"/>
    <cellStyle name="Обычный 3 20 3 2 6" xfId="39618"/>
    <cellStyle name="Обычный 3 20 3 2 7" xfId="39619"/>
    <cellStyle name="Обычный 3 20 3 2 8" xfId="39620"/>
    <cellStyle name="Обычный 3 20 3 3" xfId="39621"/>
    <cellStyle name="Обычный 3 20 3 3 2" xfId="39622"/>
    <cellStyle name="Обычный 3 20 3 3 3" xfId="39623"/>
    <cellStyle name="Обычный 3 20 3 3 4" xfId="39624"/>
    <cellStyle name="Обычный 3 20 3 3 5" xfId="39625"/>
    <cellStyle name="Обычный 3 20 3 3 6" xfId="39626"/>
    <cellStyle name="Обычный 3 20 3 3 7" xfId="39627"/>
    <cellStyle name="Обычный 3 20 3 3 8" xfId="39628"/>
    <cellStyle name="Обычный 3 20 3 4" xfId="39629"/>
    <cellStyle name="Обычный 3 20 3 4 2" xfId="39630"/>
    <cellStyle name="Обычный 3 20 3 4 3" xfId="39631"/>
    <cellStyle name="Обычный 3 20 3 4 4" xfId="39632"/>
    <cellStyle name="Обычный 3 20 3 4 5" xfId="39633"/>
    <cellStyle name="Обычный 3 20 3 4 6" xfId="39634"/>
    <cellStyle name="Обычный 3 20 3 4 7" xfId="39635"/>
    <cellStyle name="Обычный 3 20 3 4 8" xfId="39636"/>
    <cellStyle name="Обычный 3 20 3 5" xfId="39637"/>
    <cellStyle name="Обычный 3 20 3 5 2" xfId="39638"/>
    <cellStyle name="Обычный 3 20 3 5 3" xfId="39639"/>
    <cellStyle name="Обычный 3 20 3 5 4" xfId="39640"/>
    <cellStyle name="Обычный 3 20 3 5 5" xfId="39641"/>
    <cellStyle name="Обычный 3 20 3 5 6" xfId="39642"/>
    <cellStyle name="Обычный 3 20 3 5 7" xfId="39643"/>
    <cellStyle name="Обычный 3 20 3 5 8" xfId="39644"/>
    <cellStyle name="Обычный 3 20 3 6" xfId="39645"/>
    <cellStyle name="Обычный 3 20 3 6 2" xfId="39646"/>
    <cellStyle name="Обычный 3 20 3 6 3" xfId="39647"/>
    <cellStyle name="Обычный 3 20 3 6 4" xfId="39648"/>
    <cellStyle name="Обычный 3 20 3 6 5" xfId="39649"/>
    <cellStyle name="Обычный 3 20 3 6 6" xfId="39650"/>
    <cellStyle name="Обычный 3 20 3 6 7" xfId="39651"/>
    <cellStyle name="Обычный 3 20 3 6 8" xfId="39652"/>
    <cellStyle name="Обычный 3 20 3 7" xfId="39653"/>
    <cellStyle name="Обычный 3 20 3 7 2" xfId="39654"/>
    <cellStyle name="Обычный 3 20 3 7 3" xfId="39655"/>
    <cellStyle name="Обычный 3 20 3 7 4" xfId="39656"/>
    <cellStyle name="Обычный 3 20 3 7 5" xfId="39657"/>
    <cellStyle name="Обычный 3 20 3 7 6" xfId="39658"/>
    <cellStyle name="Обычный 3 20 3 7 7" xfId="39659"/>
    <cellStyle name="Обычный 3 20 3 7 8" xfId="39660"/>
    <cellStyle name="Обычный 3 20 3 8" xfId="39661"/>
    <cellStyle name="Обычный 3 20 3 8 2" xfId="39662"/>
    <cellStyle name="Обычный 3 20 3 8 3" xfId="39663"/>
    <cellStyle name="Обычный 3 20 3 8 4" xfId="39664"/>
    <cellStyle name="Обычный 3 20 3 8 5" xfId="39665"/>
    <cellStyle name="Обычный 3 20 3 8 6" xfId="39666"/>
    <cellStyle name="Обычный 3 20 3 8 7" xfId="39667"/>
    <cellStyle name="Обычный 3 20 3 8 8" xfId="39668"/>
    <cellStyle name="Обычный 3 20 3 9" xfId="39669"/>
    <cellStyle name="Обычный 3 20 4" xfId="39670"/>
    <cellStyle name="Обычный 3 20 4 2" xfId="39671"/>
    <cellStyle name="Обычный 3 20 4 3" xfId="39672"/>
    <cellStyle name="Обычный 3 20 4 4" xfId="39673"/>
    <cellStyle name="Обычный 3 20 4 5" xfId="39674"/>
    <cellStyle name="Обычный 3 20 4 6" xfId="39675"/>
    <cellStyle name="Обычный 3 20 4 7" xfId="39676"/>
    <cellStyle name="Обычный 3 20 4 8" xfId="39677"/>
    <cellStyle name="Обычный 3 20 5" xfId="39678"/>
    <cellStyle name="Обычный 3 20 5 2" xfId="39679"/>
    <cellStyle name="Обычный 3 20 5 3" xfId="39680"/>
    <cellStyle name="Обычный 3 20 5 4" xfId="39681"/>
    <cellStyle name="Обычный 3 20 5 5" xfId="39682"/>
    <cellStyle name="Обычный 3 20 5 6" xfId="39683"/>
    <cellStyle name="Обычный 3 20 5 7" xfId="39684"/>
    <cellStyle name="Обычный 3 20 5 8" xfId="39685"/>
    <cellStyle name="Обычный 3 20 6" xfId="39686"/>
    <cellStyle name="Обычный 3 20 6 2" xfId="39687"/>
    <cellStyle name="Обычный 3 20 6 3" xfId="39688"/>
    <cellStyle name="Обычный 3 20 6 4" xfId="39689"/>
    <cellStyle name="Обычный 3 20 6 5" xfId="39690"/>
    <cellStyle name="Обычный 3 20 6 6" xfId="39691"/>
    <cellStyle name="Обычный 3 20 6 7" xfId="39692"/>
    <cellStyle name="Обычный 3 20 6 8" xfId="39693"/>
    <cellStyle name="Обычный 3 20 7" xfId="39694"/>
    <cellStyle name="Обычный 3 20 7 2" xfId="39695"/>
    <cellStyle name="Обычный 3 20 7 3" xfId="39696"/>
    <cellStyle name="Обычный 3 20 7 4" xfId="39697"/>
    <cellStyle name="Обычный 3 20 7 5" xfId="39698"/>
    <cellStyle name="Обычный 3 20 7 6" xfId="39699"/>
    <cellStyle name="Обычный 3 20 7 7" xfId="39700"/>
    <cellStyle name="Обычный 3 20 7 8" xfId="39701"/>
    <cellStyle name="Обычный 3 20 8" xfId="39702"/>
    <cellStyle name="Обычный 3 20 8 2" xfId="39703"/>
    <cellStyle name="Обычный 3 20 8 3" xfId="39704"/>
    <cellStyle name="Обычный 3 20 8 4" xfId="39705"/>
    <cellStyle name="Обычный 3 20 8 5" xfId="39706"/>
    <cellStyle name="Обычный 3 20 8 6" xfId="39707"/>
    <cellStyle name="Обычный 3 20 8 7" xfId="39708"/>
    <cellStyle name="Обычный 3 20 8 8" xfId="39709"/>
    <cellStyle name="Обычный 3 20 9" xfId="39710"/>
    <cellStyle name="Обычный 3 20 9 2" xfId="39711"/>
    <cellStyle name="Обычный 3 20 9 3" xfId="39712"/>
    <cellStyle name="Обычный 3 20 9 4" xfId="39713"/>
    <cellStyle name="Обычный 3 20 9 5" xfId="39714"/>
    <cellStyle name="Обычный 3 20 9 6" xfId="39715"/>
    <cellStyle name="Обычный 3 20 9 7" xfId="39716"/>
    <cellStyle name="Обычный 3 20 9 8" xfId="39717"/>
    <cellStyle name="Обычный 3 21" xfId="39718"/>
    <cellStyle name="Обычный 3 21 10" xfId="39719"/>
    <cellStyle name="Обычный 3 21 10 2" xfId="39720"/>
    <cellStyle name="Обычный 3 21 10 3" xfId="39721"/>
    <cellStyle name="Обычный 3 21 10 4" xfId="39722"/>
    <cellStyle name="Обычный 3 21 10 5" xfId="39723"/>
    <cellStyle name="Обычный 3 21 10 6" xfId="39724"/>
    <cellStyle name="Обычный 3 21 10 7" xfId="39725"/>
    <cellStyle name="Обычный 3 21 10 8" xfId="39726"/>
    <cellStyle name="Обычный 3 21 11" xfId="39727"/>
    <cellStyle name="Обычный 3 21 12" xfId="39728"/>
    <cellStyle name="Обычный 3 21 13" xfId="39729"/>
    <cellStyle name="Обычный 3 21 14" xfId="39730"/>
    <cellStyle name="Обычный 3 21 15" xfId="39731"/>
    <cellStyle name="Обычный 3 21 16" xfId="39732"/>
    <cellStyle name="Обычный 3 21 17" xfId="39733"/>
    <cellStyle name="Обычный 3 21 18" xfId="39734"/>
    <cellStyle name="Обычный 3 21 19" xfId="39735"/>
    <cellStyle name="Обычный 3 21 2" xfId="39736"/>
    <cellStyle name="Обычный 3 21 2 10" xfId="39737"/>
    <cellStyle name="Обычный 3 21 2 11" xfId="39738"/>
    <cellStyle name="Обычный 3 21 2 12" xfId="39739"/>
    <cellStyle name="Обычный 3 21 2 13" xfId="39740"/>
    <cellStyle name="Обычный 3 21 2 14" xfId="39741"/>
    <cellStyle name="Обычный 3 21 2 15" xfId="39742"/>
    <cellStyle name="Обычный 3 21 2 16" xfId="39743"/>
    <cellStyle name="Обычный 3 21 2 17" xfId="39744"/>
    <cellStyle name="Обычный 3 21 2 18" xfId="39745"/>
    <cellStyle name="Обычный 3 21 2 2" xfId="39746"/>
    <cellStyle name="Обычный 3 21 2 2 2" xfId="39747"/>
    <cellStyle name="Обычный 3 21 2 2 3" xfId="39748"/>
    <cellStyle name="Обычный 3 21 2 2 4" xfId="39749"/>
    <cellStyle name="Обычный 3 21 2 2 5" xfId="39750"/>
    <cellStyle name="Обычный 3 21 2 2 6" xfId="39751"/>
    <cellStyle name="Обычный 3 21 2 2 7" xfId="39752"/>
    <cellStyle name="Обычный 3 21 2 2 8" xfId="39753"/>
    <cellStyle name="Обычный 3 21 2 3" xfId="39754"/>
    <cellStyle name="Обычный 3 21 2 3 2" xfId="39755"/>
    <cellStyle name="Обычный 3 21 2 3 3" xfId="39756"/>
    <cellStyle name="Обычный 3 21 2 3 4" xfId="39757"/>
    <cellStyle name="Обычный 3 21 2 3 5" xfId="39758"/>
    <cellStyle name="Обычный 3 21 2 3 6" xfId="39759"/>
    <cellStyle name="Обычный 3 21 2 3 7" xfId="39760"/>
    <cellStyle name="Обычный 3 21 2 3 8" xfId="39761"/>
    <cellStyle name="Обычный 3 21 2 4" xfId="39762"/>
    <cellStyle name="Обычный 3 21 2 4 2" xfId="39763"/>
    <cellStyle name="Обычный 3 21 2 4 3" xfId="39764"/>
    <cellStyle name="Обычный 3 21 2 4 4" xfId="39765"/>
    <cellStyle name="Обычный 3 21 2 4 5" xfId="39766"/>
    <cellStyle name="Обычный 3 21 2 4 6" xfId="39767"/>
    <cellStyle name="Обычный 3 21 2 4 7" xfId="39768"/>
    <cellStyle name="Обычный 3 21 2 4 8" xfId="39769"/>
    <cellStyle name="Обычный 3 21 2 5" xfId="39770"/>
    <cellStyle name="Обычный 3 21 2 5 2" xfId="39771"/>
    <cellStyle name="Обычный 3 21 2 5 3" xfId="39772"/>
    <cellStyle name="Обычный 3 21 2 5 4" xfId="39773"/>
    <cellStyle name="Обычный 3 21 2 5 5" xfId="39774"/>
    <cellStyle name="Обычный 3 21 2 5 6" xfId="39775"/>
    <cellStyle name="Обычный 3 21 2 5 7" xfId="39776"/>
    <cellStyle name="Обычный 3 21 2 5 8" xfId="39777"/>
    <cellStyle name="Обычный 3 21 2 6" xfId="39778"/>
    <cellStyle name="Обычный 3 21 2 6 2" xfId="39779"/>
    <cellStyle name="Обычный 3 21 2 6 3" xfId="39780"/>
    <cellStyle name="Обычный 3 21 2 6 4" xfId="39781"/>
    <cellStyle name="Обычный 3 21 2 6 5" xfId="39782"/>
    <cellStyle name="Обычный 3 21 2 6 6" xfId="39783"/>
    <cellStyle name="Обычный 3 21 2 6 7" xfId="39784"/>
    <cellStyle name="Обычный 3 21 2 6 8" xfId="39785"/>
    <cellStyle name="Обычный 3 21 2 7" xfId="39786"/>
    <cellStyle name="Обычный 3 21 2 7 2" xfId="39787"/>
    <cellStyle name="Обычный 3 21 2 7 3" xfId="39788"/>
    <cellStyle name="Обычный 3 21 2 7 4" xfId="39789"/>
    <cellStyle name="Обычный 3 21 2 7 5" xfId="39790"/>
    <cellStyle name="Обычный 3 21 2 7 6" xfId="39791"/>
    <cellStyle name="Обычный 3 21 2 7 7" xfId="39792"/>
    <cellStyle name="Обычный 3 21 2 7 8" xfId="39793"/>
    <cellStyle name="Обычный 3 21 2 8" xfId="39794"/>
    <cellStyle name="Обычный 3 21 2 8 2" xfId="39795"/>
    <cellStyle name="Обычный 3 21 2 8 3" xfId="39796"/>
    <cellStyle name="Обычный 3 21 2 8 4" xfId="39797"/>
    <cellStyle name="Обычный 3 21 2 8 5" xfId="39798"/>
    <cellStyle name="Обычный 3 21 2 8 6" xfId="39799"/>
    <cellStyle name="Обычный 3 21 2 8 7" xfId="39800"/>
    <cellStyle name="Обычный 3 21 2 8 8" xfId="39801"/>
    <cellStyle name="Обычный 3 21 2 9" xfId="39802"/>
    <cellStyle name="Обычный 3 21 20" xfId="39803"/>
    <cellStyle name="Обычный 3 21 21" xfId="39804"/>
    <cellStyle name="Обычный 3 21 22" xfId="39805"/>
    <cellStyle name="Обычный 3 21 3" xfId="39806"/>
    <cellStyle name="Обычный 3 21 3 10" xfId="39807"/>
    <cellStyle name="Обычный 3 21 3 11" xfId="39808"/>
    <cellStyle name="Обычный 3 21 3 12" xfId="39809"/>
    <cellStyle name="Обычный 3 21 3 13" xfId="39810"/>
    <cellStyle name="Обычный 3 21 3 14" xfId="39811"/>
    <cellStyle name="Обычный 3 21 3 15" xfId="39812"/>
    <cellStyle name="Обычный 3 21 3 16" xfId="39813"/>
    <cellStyle name="Обычный 3 21 3 17" xfId="39814"/>
    <cellStyle name="Обычный 3 21 3 18" xfId="39815"/>
    <cellStyle name="Обычный 3 21 3 2" xfId="39816"/>
    <cellStyle name="Обычный 3 21 3 2 2" xfId="39817"/>
    <cellStyle name="Обычный 3 21 3 2 3" xfId="39818"/>
    <cellStyle name="Обычный 3 21 3 2 4" xfId="39819"/>
    <cellStyle name="Обычный 3 21 3 2 5" xfId="39820"/>
    <cellStyle name="Обычный 3 21 3 2 6" xfId="39821"/>
    <cellStyle name="Обычный 3 21 3 2 7" xfId="39822"/>
    <cellStyle name="Обычный 3 21 3 2 8" xfId="39823"/>
    <cellStyle name="Обычный 3 21 3 3" xfId="39824"/>
    <cellStyle name="Обычный 3 21 3 3 2" xfId="39825"/>
    <cellStyle name="Обычный 3 21 3 3 3" xfId="39826"/>
    <cellStyle name="Обычный 3 21 3 3 4" xfId="39827"/>
    <cellStyle name="Обычный 3 21 3 3 5" xfId="39828"/>
    <cellStyle name="Обычный 3 21 3 3 6" xfId="39829"/>
    <cellStyle name="Обычный 3 21 3 3 7" xfId="39830"/>
    <cellStyle name="Обычный 3 21 3 3 8" xfId="39831"/>
    <cellStyle name="Обычный 3 21 3 4" xfId="39832"/>
    <cellStyle name="Обычный 3 21 3 4 2" xfId="39833"/>
    <cellStyle name="Обычный 3 21 3 4 3" xfId="39834"/>
    <cellStyle name="Обычный 3 21 3 4 4" xfId="39835"/>
    <cellStyle name="Обычный 3 21 3 4 5" xfId="39836"/>
    <cellStyle name="Обычный 3 21 3 4 6" xfId="39837"/>
    <cellStyle name="Обычный 3 21 3 4 7" xfId="39838"/>
    <cellStyle name="Обычный 3 21 3 4 8" xfId="39839"/>
    <cellStyle name="Обычный 3 21 3 5" xfId="39840"/>
    <cellStyle name="Обычный 3 21 3 5 2" xfId="39841"/>
    <cellStyle name="Обычный 3 21 3 5 3" xfId="39842"/>
    <cellStyle name="Обычный 3 21 3 5 4" xfId="39843"/>
    <cellStyle name="Обычный 3 21 3 5 5" xfId="39844"/>
    <cellStyle name="Обычный 3 21 3 5 6" xfId="39845"/>
    <cellStyle name="Обычный 3 21 3 5 7" xfId="39846"/>
    <cellStyle name="Обычный 3 21 3 5 8" xfId="39847"/>
    <cellStyle name="Обычный 3 21 3 6" xfId="39848"/>
    <cellStyle name="Обычный 3 21 3 6 2" xfId="39849"/>
    <cellStyle name="Обычный 3 21 3 6 3" xfId="39850"/>
    <cellStyle name="Обычный 3 21 3 6 4" xfId="39851"/>
    <cellStyle name="Обычный 3 21 3 6 5" xfId="39852"/>
    <cellStyle name="Обычный 3 21 3 6 6" xfId="39853"/>
    <cellStyle name="Обычный 3 21 3 6 7" xfId="39854"/>
    <cellStyle name="Обычный 3 21 3 6 8" xfId="39855"/>
    <cellStyle name="Обычный 3 21 3 7" xfId="39856"/>
    <cellStyle name="Обычный 3 21 3 7 2" xfId="39857"/>
    <cellStyle name="Обычный 3 21 3 7 3" xfId="39858"/>
    <cellStyle name="Обычный 3 21 3 7 4" xfId="39859"/>
    <cellStyle name="Обычный 3 21 3 7 5" xfId="39860"/>
    <cellStyle name="Обычный 3 21 3 7 6" xfId="39861"/>
    <cellStyle name="Обычный 3 21 3 7 7" xfId="39862"/>
    <cellStyle name="Обычный 3 21 3 7 8" xfId="39863"/>
    <cellStyle name="Обычный 3 21 3 8" xfId="39864"/>
    <cellStyle name="Обычный 3 21 3 8 2" xfId="39865"/>
    <cellStyle name="Обычный 3 21 3 8 3" xfId="39866"/>
    <cellStyle name="Обычный 3 21 3 8 4" xfId="39867"/>
    <cellStyle name="Обычный 3 21 3 8 5" xfId="39868"/>
    <cellStyle name="Обычный 3 21 3 8 6" xfId="39869"/>
    <cellStyle name="Обычный 3 21 3 8 7" xfId="39870"/>
    <cellStyle name="Обычный 3 21 3 8 8" xfId="39871"/>
    <cellStyle name="Обычный 3 21 3 9" xfId="39872"/>
    <cellStyle name="Обычный 3 21 4" xfId="39873"/>
    <cellStyle name="Обычный 3 21 4 2" xfId="39874"/>
    <cellStyle name="Обычный 3 21 4 3" xfId="39875"/>
    <cellStyle name="Обычный 3 21 4 4" xfId="39876"/>
    <cellStyle name="Обычный 3 21 4 5" xfId="39877"/>
    <cellStyle name="Обычный 3 21 4 6" xfId="39878"/>
    <cellStyle name="Обычный 3 21 4 7" xfId="39879"/>
    <cellStyle name="Обычный 3 21 4 8" xfId="39880"/>
    <cellStyle name="Обычный 3 21 5" xfId="39881"/>
    <cellStyle name="Обычный 3 21 5 2" xfId="39882"/>
    <cellStyle name="Обычный 3 21 5 3" xfId="39883"/>
    <cellStyle name="Обычный 3 21 5 4" xfId="39884"/>
    <cellStyle name="Обычный 3 21 5 5" xfId="39885"/>
    <cellStyle name="Обычный 3 21 5 6" xfId="39886"/>
    <cellStyle name="Обычный 3 21 5 7" xfId="39887"/>
    <cellStyle name="Обычный 3 21 5 8" xfId="39888"/>
    <cellStyle name="Обычный 3 21 6" xfId="39889"/>
    <cellStyle name="Обычный 3 21 6 2" xfId="39890"/>
    <cellStyle name="Обычный 3 21 6 3" xfId="39891"/>
    <cellStyle name="Обычный 3 21 6 4" xfId="39892"/>
    <cellStyle name="Обычный 3 21 6 5" xfId="39893"/>
    <cellStyle name="Обычный 3 21 6 6" xfId="39894"/>
    <cellStyle name="Обычный 3 21 6 7" xfId="39895"/>
    <cellStyle name="Обычный 3 21 6 8" xfId="39896"/>
    <cellStyle name="Обычный 3 21 7" xfId="39897"/>
    <cellStyle name="Обычный 3 21 7 2" xfId="39898"/>
    <cellStyle name="Обычный 3 21 7 3" xfId="39899"/>
    <cellStyle name="Обычный 3 21 7 4" xfId="39900"/>
    <cellStyle name="Обычный 3 21 7 5" xfId="39901"/>
    <cellStyle name="Обычный 3 21 7 6" xfId="39902"/>
    <cellStyle name="Обычный 3 21 7 7" xfId="39903"/>
    <cellStyle name="Обычный 3 21 7 8" xfId="39904"/>
    <cellStyle name="Обычный 3 21 8" xfId="39905"/>
    <cellStyle name="Обычный 3 21 8 2" xfId="39906"/>
    <cellStyle name="Обычный 3 21 8 3" xfId="39907"/>
    <cellStyle name="Обычный 3 21 8 4" xfId="39908"/>
    <cellStyle name="Обычный 3 21 8 5" xfId="39909"/>
    <cellStyle name="Обычный 3 21 8 6" xfId="39910"/>
    <cellStyle name="Обычный 3 21 8 7" xfId="39911"/>
    <cellStyle name="Обычный 3 21 8 8" xfId="39912"/>
    <cellStyle name="Обычный 3 21 9" xfId="39913"/>
    <cellStyle name="Обычный 3 21 9 2" xfId="39914"/>
    <cellStyle name="Обычный 3 21 9 3" xfId="39915"/>
    <cellStyle name="Обычный 3 21 9 4" xfId="39916"/>
    <cellStyle name="Обычный 3 21 9 5" xfId="39917"/>
    <cellStyle name="Обычный 3 21 9 6" xfId="39918"/>
    <cellStyle name="Обычный 3 21 9 7" xfId="39919"/>
    <cellStyle name="Обычный 3 21 9 8" xfId="39920"/>
    <cellStyle name="Обычный 3 22" xfId="39921"/>
    <cellStyle name="Обычный 3 22 10" xfId="39922"/>
    <cellStyle name="Обычный 3 22 10 2" xfId="39923"/>
    <cellStyle name="Обычный 3 22 10 3" xfId="39924"/>
    <cellStyle name="Обычный 3 22 10 4" xfId="39925"/>
    <cellStyle name="Обычный 3 22 10 5" xfId="39926"/>
    <cellStyle name="Обычный 3 22 10 6" xfId="39927"/>
    <cellStyle name="Обычный 3 22 10 7" xfId="39928"/>
    <cellStyle name="Обычный 3 22 10 8" xfId="39929"/>
    <cellStyle name="Обычный 3 22 11" xfId="39930"/>
    <cellStyle name="Обычный 3 22 12" xfId="39931"/>
    <cellStyle name="Обычный 3 22 13" xfId="39932"/>
    <cellStyle name="Обычный 3 22 14" xfId="39933"/>
    <cellStyle name="Обычный 3 22 15" xfId="39934"/>
    <cellStyle name="Обычный 3 22 16" xfId="39935"/>
    <cellStyle name="Обычный 3 22 17" xfId="39936"/>
    <cellStyle name="Обычный 3 22 18" xfId="39937"/>
    <cellStyle name="Обычный 3 22 19" xfId="39938"/>
    <cellStyle name="Обычный 3 22 2" xfId="39939"/>
    <cellStyle name="Обычный 3 22 2 10" xfId="39940"/>
    <cellStyle name="Обычный 3 22 2 11" xfId="39941"/>
    <cellStyle name="Обычный 3 22 2 12" xfId="39942"/>
    <cellStyle name="Обычный 3 22 2 13" xfId="39943"/>
    <cellStyle name="Обычный 3 22 2 14" xfId="39944"/>
    <cellStyle name="Обычный 3 22 2 15" xfId="39945"/>
    <cellStyle name="Обычный 3 22 2 16" xfId="39946"/>
    <cellStyle name="Обычный 3 22 2 17" xfId="39947"/>
    <cellStyle name="Обычный 3 22 2 18" xfId="39948"/>
    <cellStyle name="Обычный 3 22 2 2" xfId="39949"/>
    <cellStyle name="Обычный 3 22 2 2 2" xfId="39950"/>
    <cellStyle name="Обычный 3 22 2 2 3" xfId="39951"/>
    <cellStyle name="Обычный 3 22 2 2 4" xfId="39952"/>
    <cellStyle name="Обычный 3 22 2 2 5" xfId="39953"/>
    <cellStyle name="Обычный 3 22 2 2 6" xfId="39954"/>
    <cellStyle name="Обычный 3 22 2 2 7" xfId="39955"/>
    <cellStyle name="Обычный 3 22 2 2 8" xfId="39956"/>
    <cellStyle name="Обычный 3 22 2 3" xfId="39957"/>
    <cellStyle name="Обычный 3 22 2 3 2" xfId="39958"/>
    <cellStyle name="Обычный 3 22 2 3 3" xfId="39959"/>
    <cellStyle name="Обычный 3 22 2 3 4" xfId="39960"/>
    <cellStyle name="Обычный 3 22 2 3 5" xfId="39961"/>
    <cellStyle name="Обычный 3 22 2 3 6" xfId="39962"/>
    <cellStyle name="Обычный 3 22 2 3 7" xfId="39963"/>
    <cellStyle name="Обычный 3 22 2 3 8" xfId="39964"/>
    <cellStyle name="Обычный 3 22 2 4" xfId="39965"/>
    <cellStyle name="Обычный 3 22 2 4 2" xfId="39966"/>
    <cellStyle name="Обычный 3 22 2 4 3" xfId="39967"/>
    <cellStyle name="Обычный 3 22 2 4 4" xfId="39968"/>
    <cellStyle name="Обычный 3 22 2 4 5" xfId="39969"/>
    <cellStyle name="Обычный 3 22 2 4 6" xfId="39970"/>
    <cellStyle name="Обычный 3 22 2 4 7" xfId="39971"/>
    <cellStyle name="Обычный 3 22 2 4 8" xfId="39972"/>
    <cellStyle name="Обычный 3 22 2 5" xfId="39973"/>
    <cellStyle name="Обычный 3 22 2 5 2" xfId="39974"/>
    <cellStyle name="Обычный 3 22 2 5 3" xfId="39975"/>
    <cellStyle name="Обычный 3 22 2 5 4" xfId="39976"/>
    <cellStyle name="Обычный 3 22 2 5 5" xfId="39977"/>
    <cellStyle name="Обычный 3 22 2 5 6" xfId="39978"/>
    <cellStyle name="Обычный 3 22 2 5 7" xfId="39979"/>
    <cellStyle name="Обычный 3 22 2 5 8" xfId="39980"/>
    <cellStyle name="Обычный 3 22 2 6" xfId="39981"/>
    <cellStyle name="Обычный 3 22 2 6 2" xfId="39982"/>
    <cellStyle name="Обычный 3 22 2 6 3" xfId="39983"/>
    <cellStyle name="Обычный 3 22 2 6 4" xfId="39984"/>
    <cellStyle name="Обычный 3 22 2 6 5" xfId="39985"/>
    <cellStyle name="Обычный 3 22 2 6 6" xfId="39986"/>
    <cellStyle name="Обычный 3 22 2 6 7" xfId="39987"/>
    <cellStyle name="Обычный 3 22 2 6 8" xfId="39988"/>
    <cellStyle name="Обычный 3 22 2 7" xfId="39989"/>
    <cellStyle name="Обычный 3 22 2 7 2" xfId="39990"/>
    <cellStyle name="Обычный 3 22 2 7 3" xfId="39991"/>
    <cellStyle name="Обычный 3 22 2 7 4" xfId="39992"/>
    <cellStyle name="Обычный 3 22 2 7 5" xfId="39993"/>
    <cellStyle name="Обычный 3 22 2 7 6" xfId="39994"/>
    <cellStyle name="Обычный 3 22 2 7 7" xfId="39995"/>
    <cellStyle name="Обычный 3 22 2 7 8" xfId="39996"/>
    <cellStyle name="Обычный 3 22 2 8" xfId="39997"/>
    <cellStyle name="Обычный 3 22 2 8 2" xfId="39998"/>
    <cellStyle name="Обычный 3 22 2 8 3" xfId="39999"/>
    <cellStyle name="Обычный 3 22 2 8 4" xfId="40000"/>
    <cellStyle name="Обычный 3 22 2 8 5" xfId="40001"/>
    <cellStyle name="Обычный 3 22 2 8 6" xfId="40002"/>
    <cellStyle name="Обычный 3 22 2 8 7" xfId="40003"/>
    <cellStyle name="Обычный 3 22 2 8 8" xfId="40004"/>
    <cellStyle name="Обычный 3 22 2 9" xfId="40005"/>
    <cellStyle name="Обычный 3 22 20" xfId="40006"/>
    <cellStyle name="Обычный 3 22 21" xfId="40007"/>
    <cellStyle name="Обычный 3 22 22" xfId="40008"/>
    <cellStyle name="Обычный 3 22 3" xfId="40009"/>
    <cellStyle name="Обычный 3 22 3 10" xfId="40010"/>
    <cellStyle name="Обычный 3 22 3 11" xfId="40011"/>
    <cellStyle name="Обычный 3 22 3 12" xfId="40012"/>
    <cellStyle name="Обычный 3 22 3 13" xfId="40013"/>
    <cellStyle name="Обычный 3 22 3 14" xfId="40014"/>
    <cellStyle name="Обычный 3 22 3 15" xfId="40015"/>
    <cellStyle name="Обычный 3 22 3 16" xfId="40016"/>
    <cellStyle name="Обычный 3 22 3 17" xfId="40017"/>
    <cellStyle name="Обычный 3 22 3 18" xfId="40018"/>
    <cellStyle name="Обычный 3 22 3 2" xfId="40019"/>
    <cellStyle name="Обычный 3 22 3 2 2" xfId="40020"/>
    <cellStyle name="Обычный 3 22 3 2 3" xfId="40021"/>
    <cellStyle name="Обычный 3 22 3 2 4" xfId="40022"/>
    <cellStyle name="Обычный 3 22 3 2 5" xfId="40023"/>
    <cellStyle name="Обычный 3 22 3 2 6" xfId="40024"/>
    <cellStyle name="Обычный 3 22 3 2 7" xfId="40025"/>
    <cellStyle name="Обычный 3 22 3 2 8" xfId="40026"/>
    <cellStyle name="Обычный 3 22 3 3" xfId="40027"/>
    <cellStyle name="Обычный 3 22 3 3 2" xfId="40028"/>
    <cellStyle name="Обычный 3 22 3 3 3" xfId="40029"/>
    <cellStyle name="Обычный 3 22 3 3 4" xfId="40030"/>
    <cellStyle name="Обычный 3 22 3 3 5" xfId="40031"/>
    <cellStyle name="Обычный 3 22 3 3 6" xfId="40032"/>
    <cellStyle name="Обычный 3 22 3 3 7" xfId="40033"/>
    <cellStyle name="Обычный 3 22 3 3 8" xfId="40034"/>
    <cellStyle name="Обычный 3 22 3 4" xfId="40035"/>
    <cellStyle name="Обычный 3 22 3 4 2" xfId="40036"/>
    <cellStyle name="Обычный 3 22 3 4 3" xfId="40037"/>
    <cellStyle name="Обычный 3 22 3 4 4" xfId="40038"/>
    <cellStyle name="Обычный 3 22 3 4 5" xfId="40039"/>
    <cellStyle name="Обычный 3 22 3 4 6" xfId="40040"/>
    <cellStyle name="Обычный 3 22 3 4 7" xfId="40041"/>
    <cellStyle name="Обычный 3 22 3 4 8" xfId="40042"/>
    <cellStyle name="Обычный 3 22 3 5" xfId="40043"/>
    <cellStyle name="Обычный 3 22 3 5 2" xfId="40044"/>
    <cellStyle name="Обычный 3 22 3 5 3" xfId="40045"/>
    <cellStyle name="Обычный 3 22 3 5 4" xfId="40046"/>
    <cellStyle name="Обычный 3 22 3 5 5" xfId="40047"/>
    <cellStyle name="Обычный 3 22 3 5 6" xfId="40048"/>
    <cellStyle name="Обычный 3 22 3 5 7" xfId="40049"/>
    <cellStyle name="Обычный 3 22 3 5 8" xfId="40050"/>
    <cellStyle name="Обычный 3 22 3 6" xfId="40051"/>
    <cellStyle name="Обычный 3 22 3 6 2" xfId="40052"/>
    <cellStyle name="Обычный 3 22 3 6 3" xfId="40053"/>
    <cellStyle name="Обычный 3 22 3 6 4" xfId="40054"/>
    <cellStyle name="Обычный 3 22 3 6 5" xfId="40055"/>
    <cellStyle name="Обычный 3 22 3 6 6" xfId="40056"/>
    <cellStyle name="Обычный 3 22 3 6 7" xfId="40057"/>
    <cellStyle name="Обычный 3 22 3 6 8" xfId="40058"/>
    <cellStyle name="Обычный 3 22 3 7" xfId="40059"/>
    <cellStyle name="Обычный 3 22 3 7 2" xfId="40060"/>
    <cellStyle name="Обычный 3 22 3 7 3" xfId="40061"/>
    <cellStyle name="Обычный 3 22 3 7 4" xfId="40062"/>
    <cellStyle name="Обычный 3 22 3 7 5" xfId="40063"/>
    <cellStyle name="Обычный 3 22 3 7 6" xfId="40064"/>
    <cellStyle name="Обычный 3 22 3 7 7" xfId="40065"/>
    <cellStyle name="Обычный 3 22 3 7 8" xfId="40066"/>
    <cellStyle name="Обычный 3 22 3 8" xfId="40067"/>
    <cellStyle name="Обычный 3 22 3 8 2" xfId="40068"/>
    <cellStyle name="Обычный 3 22 3 8 3" xfId="40069"/>
    <cellStyle name="Обычный 3 22 3 8 4" xfId="40070"/>
    <cellStyle name="Обычный 3 22 3 8 5" xfId="40071"/>
    <cellStyle name="Обычный 3 22 3 8 6" xfId="40072"/>
    <cellStyle name="Обычный 3 22 3 8 7" xfId="40073"/>
    <cellStyle name="Обычный 3 22 3 8 8" xfId="40074"/>
    <cellStyle name="Обычный 3 22 3 9" xfId="40075"/>
    <cellStyle name="Обычный 3 22 4" xfId="40076"/>
    <cellStyle name="Обычный 3 22 4 2" xfId="40077"/>
    <cellStyle name="Обычный 3 22 4 3" xfId="40078"/>
    <cellStyle name="Обычный 3 22 4 4" xfId="40079"/>
    <cellStyle name="Обычный 3 22 4 5" xfId="40080"/>
    <cellStyle name="Обычный 3 22 4 6" xfId="40081"/>
    <cellStyle name="Обычный 3 22 4 7" xfId="40082"/>
    <cellStyle name="Обычный 3 22 4 8" xfId="40083"/>
    <cellStyle name="Обычный 3 22 5" xfId="40084"/>
    <cellStyle name="Обычный 3 22 5 2" xfId="40085"/>
    <cellStyle name="Обычный 3 22 5 3" xfId="40086"/>
    <cellStyle name="Обычный 3 22 5 4" xfId="40087"/>
    <cellStyle name="Обычный 3 22 5 5" xfId="40088"/>
    <cellStyle name="Обычный 3 22 5 6" xfId="40089"/>
    <cellStyle name="Обычный 3 22 5 7" xfId="40090"/>
    <cellStyle name="Обычный 3 22 5 8" xfId="40091"/>
    <cellStyle name="Обычный 3 22 6" xfId="40092"/>
    <cellStyle name="Обычный 3 22 6 2" xfId="40093"/>
    <cellStyle name="Обычный 3 22 6 3" xfId="40094"/>
    <cellStyle name="Обычный 3 22 6 4" xfId="40095"/>
    <cellStyle name="Обычный 3 22 6 5" xfId="40096"/>
    <cellStyle name="Обычный 3 22 6 6" xfId="40097"/>
    <cellStyle name="Обычный 3 22 6 7" xfId="40098"/>
    <cellStyle name="Обычный 3 22 6 8" xfId="40099"/>
    <cellStyle name="Обычный 3 22 7" xfId="40100"/>
    <cellStyle name="Обычный 3 22 7 2" xfId="40101"/>
    <cellStyle name="Обычный 3 22 7 3" xfId="40102"/>
    <cellStyle name="Обычный 3 22 7 4" xfId="40103"/>
    <cellStyle name="Обычный 3 22 7 5" xfId="40104"/>
    <cellStyle name="Обычный 3 22 7 6" xfId="40105"/>
    <cellStyle name="Обычный 3 22 7 7" xfId="40106"/>
    <cellStyle name="Обычный 3 22 7 8" xfId="40107"/>
    <cellStyle name="Обычный 3 22 8" xfId="40108"/>
    <cellStyle name="Обычный 3 22 8 2" xfId="40109"/>
    <cellStyle name="Обычный 3 22 8 3" xfId="40110"/>
    <cellStyle name="Обычный 3 22 8 4" xfId="40111"/>
    <cellStyle name="Обычный 3 22 8 5" xfId="40112"/>
    <cellStyle name="Обычный 3 22 8 6" xfId="40113"/>
    <cellStyle name="Обычный 3 22 8 7" xfId="40114"/>
    <cellStyle name="Обычный 3 22 8 8" xfId="40115"/>
    <cellStyle name="Обычный 3 22 9" xfId="40116"/>
    <cellStyle name="Обычный 3 22 9 2" xfId="40117"/>
    <cellStyle name="Обычный 3 22 9 3" xfId="40118"/>
    <cellStyle name="Обычный 3 22 9 4" xfId="40119"/>
    <cellStyle name="Обычный 3 22 9 5" xfId="40120"/>
    <cellStyle name="Обычный 3 22 9 6" xfId="40121"/>
    <cellStyle name="Обычный 3 22 9 7" xfId="40122"/>
    <cellStyle name="Обычный 3 22 9 8" xfId="40123"/>
    <cellStyle name="Обычный 3 23" xfId="40124"/>
    <cellStyle name="Обычный 3 23 10" xfId="40125"/>
    <cellStyle name="Обычный 3 23 10 2" xfId="40126"/>
    <cellStyle name="Обычный 3 23 10 3" xfId="40127"/>
    <cellStyle name="Обычный 3 23 10 4" xfId="40128"/>
    <cellStyle name="Обычный 3 23 10 5" xfId="40129"/>
    <cellStyle name="Обычный 3 23 10 6" xfId="40130"/>
    <cellStyle name="Обычный 3 23 10 7" xfId="40131"/>
    <cellStyle name="Обычный 3 23 10 8" xfId="40132"/>
    <cellStyle name="Обычный 3 23 11" xfId="40133"/>
    <cellStyle name="Обычный 3 23 12" xfId="40134"/>
    <cellStyle name="Обычный 3 23 13" xfId="40135"/>
    <cellStyle name="Обычный 3 23 14" xfId="40136"/>
    <cellStyle name="Обычный 3 23 15" xfId="40137"/>
    <cellStyle name="Обычный 3 23 16" xfId="40138"/>
    <cellStyle name="Обычный 3 23 17" xfId="40139"/>
    <cellStyle name="Обычный 3 23 18" xfId="40140"/>
    <cellStyle name="Обычный 3 23 19" xfId="40141"/>
    <cellStyle name="Обычный 3 23 2" xfId="40142"/>
    <cellStyle name="Обычный 3 23 2 10" xfId="40143"/>
    <cellStyle name="Обычный 3 23 2 11" xfId="40144"/>
    <cellStyle name="Обычный 3 23 2 12" xfId="40145"/>
    <cellStyle name="Обычный 3 23 2 13" xfId="40146"/>
    <cellStyle name="Обычный 3 23 2 14" xfId="40147"/>
    <cellStyle name="Обычный 3 23 2 15" xfId="40148"/>
    <cellStyle name="Обычный 3 23 2 16" xfId="40149"/>
    <cellStyle name="Обычный 3 23 2 17" xfId="40150"/>
    <cellStyle name="Обычный 3 23 2 18" xfId="40151"/>
    <cellStyle name="Обычный 3 23 2 2" xfId="40152"/>
    <cellStyle name="Обычный 3 23 2 2 2" xfId="40153"/>
    <cellStyle name="Обычный 3 23 2 2 3" xfId="40154"/>
    <cellStyle name="Обычный 3 23 2 2 4" xfId="40155"/>
    <cellStyle name="Обычный 3 23 2 2 5" xfId="40156"/>
    <cellStyle name="Обычный 3 23 2 2 6" xfId="40157"/>
    <cellStyle name="Обычный 3 23 2 2 7" xfId="40158"/>
    <cellStyle name="Обычный 3 23 2 2 8" xfId="40159"/>
    <cellStyle name="Обычный 3 23 2 3" xfId="40160"/>
    <cellStyle name="Обычный 3 23 2 3 2" xfId="40161"/>
    <cellStyle name="Обычный 3 23 2 3 3" xfId="40162"/>
    <cellStyle name="Обычный 3 23 2 3 4" xfId="40163"/>
    <cellStyle name="Обычный 3 23 2 3 5" xfId="40164"/>
    <cellStyle name="Обычный 3 23 2 3 6" xfId="40165"/>
    <cellStyle name="Обычный 3 23 2 3 7" xfId="40166"/>
    <cellStyle name="Обычный 3 23 2 3 8" xfId="40167"/>
    <cellStyle name="Обычный 3 23 2 4" xfId="40168"/>
    <cellStyle name="Обычный 3 23 2 4 2" xfId="40169"/>
    <cellStyle name="Обычный 3 23 2 4 3" xfId="40170"/>
    <cellStyle name="Обычный 3 23 2 4 4" xfId="40171"/>
    <cellStyle name="Обычный 3 23 2 4 5" xfId="40172"/>
    <cellStyle name="Обычный 3 23 2 4 6" xfId="40173"/>
    <cellStyle name="Обычный 3 23 2 4 7" xfId="40174"/>
    <cellStyle name="Обычный 3 23 2 4 8" xfId="40175"/>
    <cellStyle name="Обычный 3 23 2 5" xfId="40176"/>
    <cellStyle name="Обычный 3 23 2 5 2" xfId="40177"/>
    <cellStyle name="Обычный 3 23 2 5 3" xfId="40178"/>
    <cellStyle name="Обычный 3 23 2 5 4" xfId="40179"/>
    <cellStyle name="Обычный 3 23 2 5 5" xfId="40180"/>
    <cellStyle name="Обычный 3 23 2 5 6" xfId="40181"/>
    <cellStyle name="Обычный 3 23 2 5 7" xfId="40182"/>
    <cellStyle name="Обычный 3 23 2 5 8" xfId="40183"/>
    <cellStyle name="Обычный 3 23 2 6" xfId="40184"/>
    <cellStyle name="Обычный 3 23 2 6 2" xfId="40185"/>
    <cellStyle name="Обычный 3 23 2 6 3" xfId="40186"/>
    <cellStyle name="Обычный 3 23 2 6 4" xfId="40187"/>
    <cellStyle name="Обычный 3 23 2 6 5" xfId="40188"/>
    <cellStyle name="Обычный 3 23 2 6 6" xfId="40189"/>
    <cellStyle name="Обычный 3 23 2 6 7" xfId="40190"/>
    <cellStyle name="Обычный 3 23 2 6 8" xfId="40191"/>
    <cellStyle name="Обычный 3 23 2 7" xfId="40192"/>
    <cellStyle name="Обычный 3 23 2 7 2" xfId="40193"/>
    <cellStyle name="Обычный 3 23 2 7 3" xfId="40194"/>
    <cellStyle name="Обычный 3 23 2 7 4" xfId="40195"/>
    <cellStyle name="Обычный 3 23 2 7 5" xfId="40196"/>
    <cellStyle name="Обычный 3 23 2 7 6" xfId="40197"/>
    <cellStyle name="Обычный 3 23 2 7 7" xfId="40198"/>
    <cellStyle name="Обычный 3 23 2 7 8" xfId="40199"/>
    <cellStyle name="Обычный 3 23 2 8" xfId="40200"/>
    <cellStyle name="Обычный 3 23 2 8 2" xfId="40201"/>
    <cellStyle name="Обычный 3 23 2 8 3" xfId="40202"/>
    <cellStyle name="Обычный 3 23 2 8 4" xfId="40203"/>
    <cellStyle name="Обычный 3 23 2 8 5" xfId="40204"/>
    <cellStyle name="Обычный 3 23 2 8 6" xfId="40205"/>
    <cellStyle name="Обычный 3 23 2 8 7" xfId="40206"/>
    <cellStyle name="Обычный 3 23 2 8 8" xfId="40207"/>
    <cellStyle name="Обычный 3 23 2 9" xfId="40208"/>
    <cellStyle name="Обычный 3 23 20" xfId="40209"/>
    <cellStyle name="Обычный 3 23 21" xfId="40210"/>
    <cellStyle name="Обычный 3 23 22" xfId="40211"/>
    <cellStyle name="Обычный 3 23 3" xfId="40212"/>
    <cellStyle name="Обычный 3 23 3 10" xfId="40213"/>
    <cellStyle name="Обычный 3 23 3 11" xfId="40214"/>
    <cellStyle name="Обычный 3 23 3 12" xfId="40215"/>
    <cellStyle name="Обычный 3 23 3 13" xfId="40216"/>
    <cellStyle name="Обычный 3 23 3 14" xfId="40217"/>
    <cellStyle name="Обычный 3 23 3 15" xfId="40218"/>
    <cellStyle name="Обычный 3 23 3 16" xfId="40219"/>
    <cellStyle name="Обычный 3 23 3 17" xfId="40220"/>
    <cellStyle name="Обычный 3 23 3 18" xfId="40221"/>
    <cellStyle name="Обычный 3 23 3 2" xfId="40222"/>
    <cellStyle name="Обычный 3 23 3 2 2" xfId="40223"/>
    <cellStyle name="Обычный 3 23 3 2 3" xfId="40224"/>
    <cellStyle name="Обычный 3 23 3 2 4" xfId="40225"/>
    <cellStyle name="Обычный 3 23 3 2 5" xfId="40226"/>
    <cellStyle name="Обычный 3 23 3 2 6" xfId="40227"/>
    <cellStyle name="Обычный 3 23 3 2 7" xfId="40228"/>
    <cellStyle name="Обычный 3 23 3 2 8" xfId="40229"/>
    <cellStyle name="Обычный 3 23 3 3" xfId="40230"/>
    <cellStyle name="Обычный 3 23 3 3 2" xfId="40231"/>
    <cellStyle name="Обычный 3 23 3 3 3" xfId="40232"/>
    <cellStyle name="Обычный 3 23 3 3 4" xfId="40233"/>
    <cellStyle name="Обычный 3 23 3 3 5" xfId="40234"/>
    <cellStyle name="Обычный 3 23 3 3 6" xfId="40235"/>
    <cellStyle name="Обычный 3 23 3 3 7" xfId="40236"/>
    <cellStyle name="Обычный 3 23 3 3 8" xfId="40237"/>
    <cellStyle name="Обычный 3 23 3 4" xfId="40238"/>
    <cellStyle name="Обычный 3 23 3 4 2" xfId="40239"/>
    <cellStyle name="Обычный 3 23 3 4 3" xfId="40240"/>
    <cellStyle name="Обычный 3 23 3 4 4" xfId="40241"/>
    <cellStyle name="Обычный 3 23 3 4 5" xfId="40242"/>
    <cellStyle name="Обычный 3 23 3 4 6" xfId="40243"/>
    <cellStyle name="Обычный 3 23 3 4 7" xfId="40244"/>
    <cellStyle name="Обычный 3 23 3 4 8" xfId="40245"/>
    <cellStyle name="Обычный 3 23 3 5" xfId="40246"/>
    <cellStyle name="Обычный 3 23 3 5 2" xfId="40247"/>
    <cellStyle name="Обычный 3 23 3 5 3" xfId="40248"/>
    <cellStyle name="Обычный 3 23 3 5 4" xfId="40249"/>
    <cellStyle name="Обычный 3 23 3 5 5" xfId="40250"/>
    <cellStyle name="Обычный 3 23 3 5 6" xfId="40251"/>
    <cellStyle name="Обычный 3 23 3 5 7" xfId="40252"/>
    <cellStyle name="Обычный 3 23 3 5 8" xfId="40253"/>
    <cellStyle name="Обычный 3 23 3 6" xfId="40254"/>
    <cellStyle name="Обычный 3 23 3 6 2" xfId="40255"/>
    <cellStyle name="Обычный 3 23 3 6 3" xfId="40256"/>
    <cellStyle name="Обычный 3 23 3 6 4" xfId="40257"/>
    <cellStyle name="Обычный 3 23 3 6 5" xfId="40258"/>
    <cellStyle name="Обычный 3 23 3 6 6" xfId="40259"/>
    <cellStyle name="Обычный 3 23 3 6 7" xfId="40260"/>
    <cellStyle name="Обычный 3 23 3 6 8" xfId="40261"/>
    <cellStyle name="Обычный 3 23 3 7" xfId="40262"/>
    <cellStyle name="Обычный 3 23 3 7 2" xfId="40263"/>
    <cellStyle name="Обычный 3 23 3 7 3" xfId="40264"/>
    <cellStyle name="Обычный 3 23 3 7 4" xfId="40265"/>
    <cellStyle name="Обычный 3 23 3 7 5" xfId="40266"/>
    <cellStyle name="Обычный 3 23 3 7 6" xfId="40267"/>
    <cellStyle name="Обычный 3 23 3 7 7" xfId="40268"/>
    <cellStyle name="Обычный 3 23 3 7 8" xfId="40269"/>
    <cellStyle name="Обычный 3 23 3 8" xfId="40270"/>
    <cellStyle name="Обычный 3 23 3 8 2" xfId="40271"/>
    <cellStyle name="Обычный 3 23 3 8 3" xfId="40272"/>
    <cellStyle name="Обычный 3 23 3 8 4" xfId="40273"/>
    <cellStyle name="Обычный 3 23 3 8 5" xfId="40274"/>
    <cellStyle name="Обычный 3 23 3 8 6" xfId="40275"/>
    <cellStyle name="Обычный 3 23 3 8 7" xfId="40276"/>
    <cellStyle name="Обычный 3 23 3 8 8" xfId="40277"/>
    <cellStyle name="Обычный 3 23 3 9" xfId="40278"/>
    <cellStyle name="Обычный 3 23 4" xfId="40279"/>
    <cellStyle name="Обычный 3 23 4 2" xfId="40280"/>
    <cellStyle name="Обычный 3 23 4 3" xfId="40281"/>
    <cellStyle name="Обычный 3 23 4 4" xfId="40282"/>
    <cellStyle name="Обычный 3 23 4 5" xfId="40283"/>
    <cellStyle name="Обычный 3 23 4 6" xfId="40284"/>
    <cellStyle name="Обычный 3 23 4 7" xfId="40285"/>
    <cellStyle name="Обычный 3 23 4 8" xfId="40286"/>
    <cellStyle name="Обычный 3 23 5" xfId="40287"/>
    <cellStyle name="Обычный 3 23 5 2" xfId="40288"/>
    <cellStyle name="Обычный 3 23 5 3" xfId="40289"/>
    <cellStyle name="Обычный 3 23 5 4" xfId="40290"/>
    <cellStyle name="Обычный 3 23 5 5" xfId="40291"/>
    <cellStyle name="Обычный 3 23 5 6" xfId="40292"/>
    <cellStyle name="Обычный 3 23 5 7" xfId="40293"/>
    <cellStyle name="Обычный 3 23 5 8" xfId="40294"/>
    <cellStyle name="Обычный 3 23 6" xfId="40295"/>
    <cellStyle name="Обычный 3 23 6 2" xfId="40296"/>
    <cellStyle name="Обычный 3 23 6 3" xfId="40297"/>
    <cellStyle name="Обычный 3 23 6 4" xfId="40298"/>
    <cellStyle name="Обычный 3 23 6 5" xfId="40299"/>
    <cellStyle name="Обычный 3 23 6 6" xfId="40300"/>
    <cellStyle name="Обычный 3 23 6 7" xfId="40301"/>
    <cellStyle name="Обычный 3 23 6 8" xfId="40302"/>
    <cellStyle name="Обычный 3 23 7" xfId="40303"/>
    <cellStyle name="Обычный 3 23 7 2" xfId="40304"/>
    <cellStyle name="Обычный 3 23 7 3" xfId="40305"/>
    <cellStyle name="Обычный 3 23 7 4" xfId="40306"/>
    <cellStyle name="Обычный 3 23 7 5" xfId="40307"/>
    <cellStyle name="Обычный 3 23 7 6" xfId="40308"/>
    <cellStyle name="Обычный 3 23 7 7" xfId="40309"/>
    <cellStyle name="Обычный 3 23 7 8" xfId="40310"/>
    <cellStyle name="Обычный 3 23 8" xfId="40311"/>
    <cellStyle name="Обычный 3 23 8 2" xfId="40312"/>
    <cellStyle name="Обычный 3 23 8 3" xfId="40313"/>
    <cellStyle name="Обычный 3 23 8 4" xfId="40314"/>
    <cellStyle name="Обычный 3 23 8 5" xfId="40315"/>
    <cellStyle name="Обычный 3 23 8 6" xfId="40316"/>
    <cellStyle name="Обычный 3 23 8 7" xfId="40317"/>
    <cellStyle name="Обычный 3 23 8 8" xfId="40318"/>
    <cellStyle name="Обычный 3 23 9" xfId="40319"/>
    <cellStyle name="Обычный 3 23 9 2" xfId="40320"/>
    <cellStyle name="Обычный 3 23 9 3" xfId="40321"/>
    <cellStyle name="Обычный 3 23 9 4" xfId="40322"/>
    <cellStyle name="Обычный 3 23 9 5" xfId="40323"/>
    <cellStyle name="Обычный 3 23 9 6" xfId="40324"/>
    <cellStyle name="Обычный 3 23 9 7" xfId="40325"/>
    <cellStyle name="Обычный 3 23 9 8" xfId="40326"/>
    <cellStyle name="Обычный 3 24" xfId="40327"/>
    <cellStyle name="Обычный 3 24 10" xfId="40328"/>
    <cellStyle name="Обычный 3 24 10 2" xfId="40329"/>
    <cellStyle name="Обычный 3 24 10 3" xfId="40330"/>
    <cellStyle name="Обычный 3 24 10 4" xfId="40331"/>
    <cellStyle name="Обычный 3 24 10 5" xfId="40332"/>
    <cellStyle name="Обычный 3 24 10 6" xfId="40333"/>
    <cellStyle name="Обычный 3 24 10 7" xfId="40334"/>
    <cellStyle name="Обычный 3 24 10 8" xfId="40335"/>
    <cellStyle name="Обычный 3 24 11" xfId="40336"/>
    <cellStyle name="Обычный 3 24 12" xfId="40337"/>
    <cellStyle name="Обычный 3 24 13" xfId="40338"/>
    <cellStyle name="Обычный 3 24 14" xfId="40339"/>
    <cellStyle name="Обычный 3 24 15" xfId="40340"/>
    <cellStyle name="Обычный 3 24 16" xfId="40341"/>
    <cellStyle name="Обычный 3 24 17" xfId="40342"/>
    <cellStyle name="Обычный 3 24 18" xfId="40343"/>
    <cellStyle name="Обычный 3 24 19" xfId="40344"/>
    <cellStyle name="Обычный 3 24 2" xfId="40345"/>
    <cellStyle name="Обычный 3 24 2 10" xfId="40346"/>
    <cellStyle name="Обычный 3 24 2 11" xfId="40347"/>
    <cellStyle name="Обычный 3 24 2 12" xfId="40348"/>
    <cellStyle name="Обычный 3 24 2 13" xfId="40349"/>
    <cellStyle name="Обычный 3 24 2 14" xfId="40350"/>
    <cellStyle name="Обычный 3 24 2 15" xfId="40351"/>
    <cellStyle name="Обычный 3 24 2 16" xfId="40352"/>
    <cellStyle name="Обычный 3 24 2 17" xfId="40353"/>
    <cellStyle name="Обычный 3 24 2 18" xfId="40354"/>
    <cellStyle name="Обычный 3 24 2 2" xfId="40355"/>
    <cellStyle name="Обычный 3 24 2 2 2" xfId="40356"/>
    <cellStyle name="Обычный 3 24 2 2 3" xfId="40357"/>
    <cellStyle name="Обычный 3 24 2 2 4" xfId="40358"/>
    <cellStyle name="Обычный 3 24 2 2 5" xfId="40359"/>
    <cellStyle name="Обычный 3 24 2 2 6" xfId="40360"/>
    <cellStyle name="Обычный 3 24 2 2 7" xfId="40361"/>
    <cellStyle name="Обычный 3 24 2 2 8" xfId="40362"/>
    <cellStyle name="Обычный 3 24 2 3" xfId="40363"/>
    <cellStyle name="Обычный 3 24 2 3 2" xfId="40364"/>
    <cellStyle name="Обычный 3 24 2 3 3" xfId="40365"/>
    <cellStyle name="Обычный 3 24 2 3 4" xfId="40366"/>
    <cellStyle name="Обычный 3 24 2 3 5" xfId="40367"/>
    <cellStyle name="Обычный 3 24 2 3 6" xfId="40368"/>
    <cellStyle name="Обычный 3 24 2 3 7" xfId="40369"/>
    <cellStyle name="Обычный 3 24 2 3 8" xfId="40370"/>
    <cellStyle name="Обычный 3 24 2 4" xfId="40371"/>
    <cellStyle name="Обычный 3 24 2 4 2" xfId="40372"/>
    <cellStyle name="Обычный 3 24 2 4 3" xfId="40373"/>
    <cellStyle name="Обычный 3 24 2 4 4" xfId="40374"/>
    <cellStyle name="Обычный 3 24 2 4 5" xfId="40375"/>
    <cellStyle name="Обычный 3 24 2 4 6" xfId="40376"/>
    <cellStyle name="Обычный 3 24 2 4 7" xfId="40377"/>
    <cellStyle name="Обычный 3 24 2 4 8" xfId="40378"/>
    <cellStyle name="Обычный 3 24 2 5" xfId="40379"/>
    <cellStyle name="Обычный 3 24 2 5 2" xfId="40380"/>
    <cellStyle name="Обычный 3 24 2 5 3" xfId="40381"/>
    <cellStyle name="Обычный 3 24 2 5 4" xfId="40382"/>
    <cellStyle name="Обычный 3 24 2 5 5" xfId="40383"/>
    <cellStyle name="Обычный 3 24 2 5 6" xfId="40384"/>
    <cellStyle name="Обычный 3 24 2 5 7" xfId="40385"/>
    <cellStyle name="Обычный 3 24 2 5 8" xfId="40386"/>
    <cellStyle name="Обычный 3 24 2 6" xfId="40387"/>
    <cellStyle name="Обычный 3 24 2 6 2" xfId="40388"/>
    <cellStyle name="Обычный 3 24 2 6 3" xfId="40389"/>
    <cellStyle name="Обычный 3 24 2 6 4" xfId="40390"/>
    <cellStyle name="Обычный 3 24 2 6 5" xfId="40391"/>
    <cellStyle name="Обычный 3 24 2 6 6" xfId="40392"/>
    <cellStyle name="Обычный 3 24 2 6 7" xfId="40393"/>
    <cellStyle name="Обычный 3 24 2 6 8" xfId="40394"/>
    <cellStyle name="Обычный 3 24 2 7" xfId="40395"/>
    <cellStyle name="Обычный 3 24 2 7 2" xfId="40396"/>
    <cellStyle name="Обычный 3 24 2 7 3" xfId="40397"/>
    <cellStyle name="Обычный 3 24 2 7 4" xfId="40398"/>
    <cellStyle name="Обычный 3 24 2 7 5" xfId="40399"/>
    <cellStyle name="Обычный 3 24 2 7 6" xfId="40400"/>
    <cellStyle name="Обычный 3 24 2 7 7" xfId="40401"/>
    <cellStyle name="Обычный 3 24 2 7 8" xfId="40402"/>
    <cellStyle name="Обычный 3 24 2 8" xfId="40403"/>
    <cellStyle name="Обычный 3 24 2 8 2" xfId="40404"/>
    <cellStyle name="Обычный 3 24 2 8 3" xfId="40405"/>
    <cellStyle name="Обычный 3 24 2 8 4" xfId="40406"/>
    <cellStyle name="Обычный 3 24 2 8 5" xfId="40407"/>
    <cellStyle name="Обычный 3 24 2 8 6" xfId="40408"/>
    <cellStyle name="Обычный 3 24 2 8 7" xfId="40409"/>
    <cellStyle name="Обычный 3 24 2 8 8" xfId="40410"/>
    <cellStyle name="Обычный 3 24 2 9" xfId="40411"/>
    <cellStyle name="Обычный 3 24 20" xfId="40412"/>
    <cellStyle name="Обычный 3 24 21" xfId="40413"/>
    <cellStyle name="Обычный 3 24 22" xfId="40414"/>
    <cellStyle name="Обычный 3 24 3" xfId="40415"/>
    <cellStyle name="Обычный 3 24 3 10" xfId="40416"/>
    <cellStyle name="Обычный 3 24 3 11" xfId="40417"/>
    <cellStyle name="Обычный 3 24 3 12" xfId="40418"/>
    <cellStyle name="Обычный 3 24 3 13" xfId="40419"/>
    <cellStyle name="Обычный 3 24 3 14" xfId="40420"/>
    <cellStyle name="Обычный 3 24 3 15" xfId="40421"/>
    <cellStyle name="Обычный 3 24 3 16" xfId="40422"/>
    <cellStyle name="Обычный 3 24 3 17" xfId="40423"/>
    <cellStyle name="Обычный 3 24 3 18" xfId="40424"/>
    <cellStyle name="Обычный 3 24 3 2" xfId="40425"/>
    <cellStyle name="Обычный 3 24 3 2 2" xfId="40426"/>
    <cellStyle name="Обычный 3 24 3 2 3" xfId="40427"/>
    <cellStyle name="Обычный 3 24 3 2 4" xfId="40428"/>
    <cellStyle name="Обычный 3 24 3 2 5" xfId="40429"/>
    <cellStyle name="Обычный 3 24 3 2 6" xfId="40430"/>
    <cellStyle name="Обычный 3 24 3 2 7" xfId="40431"/>
    <cellStyle name="Обычный 3 24 3 2 8" xfId="40432"/>
    <cellStyle name="Обычный 3 24 3 3" xfId="40433"/>
    <cellStyle name="Обычный 3 24 3 3 2" xfId="40434"/>
    <cellStyle name="Обычный 3 24 3 3 3" xfId="40435"/>
    <cellStyle name="Обычный 3 24 3 3 4" xfId="40436"/>
    <cellStyle name="Обычный 3 24 3 3 5" xfId="40437"/>
    <cellStyle name="Обычный 3 24 3 3 6" xfId="40438"/>
    <cellStyle name="Обычный 3 24 3 3 7" xfId="40439"/>
    <cellStyle name="Обычный 3 24 3 3 8" xfId="40440"/>
    <cellStyle name="Обычный 3 24 3 4" xfId="40441"/>
    <cellStyle name="Обычный 3 24 3 4 2" xfId="40442"/>
    <cellStyle name="Обычный 3 24 3 4 3" xfId="40443"/>
    <cellStyle name="Обычный 3 24 3 4 4" xfId="40444"/>
    <cellStyle name="Обычный 3 24 3 4 5" xfId="40445"/>
    <cellStyle name="Обычный 3 24 3 4 6" xfId="40446"/>
    <cellStyle name="Обычный 3 24 3 4 7" xfId="40447"/>
    <cellStyle name="Обычный 3 24 3 4 8" xfId="40448"/>
    <cellStyle name="Обычный 3 24 3 5" xfId="40449"/>
    <cellStyle name="Обычный 3 24 3 5 2" xfId="40450"/>
    <cellStyle name="Обычный 3 24 3 5 3" xfId="40451"/>
    <cellStyle name="Обычный 3 24 3 5 4" xfId="40452"/>
    <cellStyle name="Обычный 3 24 3 5 5" xfId="40453"/>
    <cellStyle name="Обычный 3 24 3 5 6" xfId="40454"/>
    <cellStyle name="Обычный 3 24 3 5 7" xfId="40455"/>
    <cellStyle name="Обычный 3 24 3 5 8" xfId="40456"/>
    <cellStyle name="Обычный 3 24 3 6" xfId="40457"/>
    <cellStyle name="Обычный 3 24 3 6 2" xfId="40458"/>
    <cellStyle name="Обычный 3 24 3 6 3" xfId="40459"/>
    <cellStyle name="Обычный 3 24 3 6 4" xfId="40460"/>
    <cellStyle name="Обычный 3 24 3 6 5" xfId="40461"/>
    <cellStyle name="Обычный 3 24 3 6 6" xfId="40462"/>
    <cellStyle name="Обычный 3 24 3 6 7" xfId="40463"/>
    <cellStyle name="Обычный 3 24 3 6 8" xfId="40464"/>
    <cellStyle name="Обычный 3 24 3 7" xfId="40465"/>
    <cellStyle name="Обычный 3 24 3 7 2" xfId="40466"/>
    <cellStyle name="Обычный 3 24 3 7 3" xfId="40467"/>
    <cellStyle name="Обычный 3 24 3 7 4" xfId="40468"/>
    <cellStyle name="Обычный 3 24 3 7 5" xfId="40469"/>
    <cellStyle name="Обычный 3 24 3 7 6" xfId="40470"/>
    <cellStyle name="Обычный 3 24 3 7 7" xfId="40471"/>
    <cellStyle name="Обычный 3 24 3 7 8" xfId="40472"/>
    <cellStyle name="Обычный 3 24 3 8" xfId="40473"/>
    <cellStyle name="Обычный 3 24 3 8 2" xfId="40474"/>
    <cellStyle name="Обычный 3 24 3 8 3" xfId="40475"/>
    <cellStyle name="Обычный 3 24 3 8 4" xfId="40476"/>
    <cellStyle name="Обычный 3 24 3 8 5" xfId="40477"/>
    <cellStyle name="Обычный 3 24 3 8 6" xfId="40478"/>
    <cellStyle name="Обычный 3 24 3 8 7" xfId="40479"/>
    <cellStyle name="Обычный 3 24 3 8 8" xfId="40480"/>
    <cellStyle name="Обычный 3 24 3 9" xfId="40481"/>
    <cellStyle name="Обычный 3 24 4" xfId="40482"/>
    <cellStyle name="Обычный 3 24 4 2" xfId="40483"/>
    <cellStyle name="Обычный 3 24 4 3" xfId="40484"/>
    <cellStyle name="Обычный 3 24 4 4" xfId="40485"/>
    <cellStyle name="Обычный 3 24 4 5" xfId="40486"/>
    <cellStyle name="Обычный 3 24 4 6" xfId="40487"/>
    <cellStyle name="Обычный 3 24 4 7" xfId="40488"/>
    <cellStyle name="Обычный 3 24 4 8" xfId="40489"/>
    <cellStyle name="Обычный 3 24 5" xfId="40490"/>
    <cellStyle name="Обычный 3 24 5 2" xfId="40491"/>
    <cellStyle name="Обычный 3 24 5 3" xfId="40492"/>
    <cellStyle name="Обычный 3 24 5 4" xfId="40493"/>
    <cellStyle name="Обычный 3 24 5 5" xfId="40494"/>
    <cellStyle name="Обычный 3 24 5 6" xfId="40495"/>
    <cellStyle name="Обычный 3 24 5 7" xfId="40496"/>
    <cellStyle name="Обычный 3 24 5 8" xfId="40497"/>
    <cellStyle name="Обычный 3 24 6" xfId="40498"/>
    <cellStyle name="Обычный 3 24 6 2" xfId="40499"/>
    <cellStyle name="Обычный 3 24 6 3" xfId="40500"/>
    <cellStyle name="Обычный 3 24 6 4" xfId="40501"/>
    <cellStyle name="Обычный 3 24 6 5" xfId="40502"/>
    <cellStyle name="Обычный 3 24 6 6" xfId="40503"/>
    <cellStyle name="Обычный 3 24 6 7" xfId="40504"/>
    <cellStyle name="Обычный 3 24 6 8" xfId="40505"/>
    <cellStyle name="Обычный 3 24 7" xfId="40506"/>
    <cellStyle name="Обычный 3 24 7 2" xfId="40507"/>
    <cellStyle name="Обычный 3 24 7 3" xfId="40508"/>
    <cellStyle name="Обычный 3 24 7 4" xfId="40509"/>
    <cellStyle name="Обычный 3 24 7 5" xfId="40510"/>
    <cellStyle name="Обычный 3 24 7 6" xfId="40511"/>
    <cellStyle name="Обычный 3 24 7 7" xfId="40512"/>
    <cellStyle name="Обычный 3 24 7 8" xfId="40513"/>
    <cellStyle name="Обычный 3 24 8" xfId="40514"/>
    <cellStyle name="Обычный 3 24 8 2" xfId="40515"/>
    <cellStyle name="Обычный 3 24 8 3" xfId="40516"/>
    <cellStyle name="Обычный 3 24 8 4" xfId="40517"/>
    <cellStyle name="Обычный 3 24 8 5" xfId="40518"/>
    <cellStyle name="Обычный 3 24 8 6" xfId="40519"/>
    <cellStyle name="Обычный 3 24 8 7" xfId="40520"/>
    <cellStyle name="Обычный 3 24 8 8" xfId="40521"/>
    <cellStyle name="Обычный 3 24 9" xfId="40522"/>
    <cellStyle name="Обычный 3 24 9 2" xfId="40523"/>
    <cellStyle name="Обычный 3 24 9 3" xfId="40524"/>
    <cellStyle name="Обычный 3 24 9 4" xfId="40525"/>
    <cellStyle name="Обычный 3 24 9 5" xfId="40526"/>
    <cellStyle name="Обычный 3 24 9 6" xfId="40527"/>
    <cellStyle name="Обычный 3 24 9 7" xfId="40528"/>
    <cellStyle name="Обычный 3 24 9 8" xfId="40529"/>
    <cellStyle name="Обычный 3 25" xfId="40530"/>
    <cellStyle name="Обычный 3 25 10" xfId="40531"/>
    <cellStyle name="Обычный 3 25 10 2" xfId="40532"/>
    <cellStyle name="Обычный 3 25 10 3" xfId="40533"/>
    <cellStyle name="Обычный 3 25 10 4" xfId="40534"/>
    <cellStyle name="Обычный 3 25 10 5" xfId="40535"/>
    <cellStyle name="Обычный 3 25 10 6" xfId="40536"/>
    <cellStyle name="Обычный 3 25 10 7" xfId="40537"/>
    <cellStyle name="Обычный 3 25 10 8" xfId="40538"/>
    <cellStyle name="Обычный 3 25 11" xfId="40539"/>
    <cellStyle name="Обычный 3 25 12" xfId="40540"/>
    <cellStyle name="Обычный 3 25 13" xfId="40541"/>
    <cellStyle name="Обычный 3 25 14" xfId="40542"/>
    <cellStyle name="Обычный 3 25 15" xfId="40543"/>
    <cellStyle name="Обычный 3 25 16" xfId="40544"/>
    <cellStyle name="Обычный 3 25 17" xfId="40545"/>
    <cellStyle name="Обычный 3 25 18" xfId="40546"/>
    <cellStyle name="Обычный 3 25 19" xfId="40547"/>
    <cellStyle name="Обычный 3 25 2" xfId="40548"/>
    <cellStyle name="Обычный 3 25 2 10" xfId="40549"/>
    <cellStyle name="Обычный 3 25 2 11" xfId="40550"/>
    <cellStyle name="Обычный 3 25 2 12" xfId="40551"/>
    <cellStyle name="Обычный 3 25 2 13" xfId="40552"/>
    <cellStyle name="Обычный 3 25 2 14" xfId="40553"/>
    <cellStyle name="Обычный 3 25 2 15" xfId="40554"/>
    <cellStyle name="Обычный 3 25 2 16" xfId="40555"/>
    <cellStyle name="Обычный 3 25 2 17" xfId="40556"/>
    <cellStyle name="Обычный 3 25 2 18" xfId="40557"/>
    <cellStyle name="Обычный 3 25 2 2" xfId="40558"/>
    <cellStyle name="Обычный 3 25 2 2 2" xfId="40559"/>
    <cellStyle name="Обычный 3 25 2 2 3" xfId="40560"/>
    <cellStyle name="Обычный 3 25 2 2 4" xfId="40561"/>
    <cellStyle name="Обычный 3 25 2 2 5" xfId="40562"/>
    <cellStyle name="Обычный 3 25 2 2 6" xfId="40563"/>
    <cellStyle name="Обычный 3 25 2 2 7" xfId="40564"/>
    <cellStyle name="Обычный 3 25 2 2 8" xfId="40565"/>
    <cellStyle name="Обычный 3 25 2 3" xfId="40566"/>
    <cellStyle name="Обычный 3 25 2 3 2" xfId="40567"/>
    <cellStyle name="Обычный 3 25 2 3 3" xfId="40568"/>
    <cellStyle name="Обычный 3 25 2 3 4" xfId="40569"/>
    <cellStyle name="Обычный 3 25 2 3 5" xfId="40570"/>
    <cellStyle name="Обычный 3 25 2 3 6" xfId="40571"/>
    <cellStyle name="Обычный 3 25 2 3 7" xfId="40572"/>
    <cellStyle name="Обычный 3 25 2 3 8" xfId="40573"/>
    <cellStyle name="Обычный 3 25 2 4" xfId="40574"/>
    <cellStyle name="Обычный 3 25 2 4 2" xfId="40575"/>
    <cellStyle name="Обычный 3 25 2 4 3" xfId="40576"/>
    <cellStyle name="Обычный 3 25 2 4 4" xfId="40577"/>
    <cellStyle name="Обычный 3 25 2 4 5" xfId="40578"/>
    <cellStyle name="Обычный 3 25 2 4 6" xfId="40579"/>
    <cellStyle name="Обычный 3 25 2 4 7" xfId="40580"/>
    <cellStyle name="Обычный 3 25 2 4 8" xfId="40581"/>
    <cellStyle name="Обычный 3 25 2 5" xfId="40582"/>
    <cellStyle name="Обычный 3 25 2 5 2" xfId="40583"/>
    <cellStyle name="Обычный 3 25 2 5 3" xfId="40584"/>
    <cellStyle name="Обычный 3 25 2 5 4" xfId="40585"/>
    <cellStyle name="Обычный 3 25 2 5 5" xfId="40586"/>
    <cellStyle name="Обычный 3 25 2 5 6" xfId="40587"/>
    <cellStyle name="Обычный 3 25 2 5 7" xfId="40588"/>
    <cellStyle name="Обычный 3 25 2 5 8" xfId="40589"/>
    <cellStyle name="Обычный 3 25 2 6" xfId="40590"/>
    <cellStyle name="Обычный 3 25 2 6 2" xfId="40591"/>
    <cellStyle name="Обычный 3 25 2 6 3" xfId="40592"/>
    <cellStyle name="Обычный 3 25 2 6 4" xfId="40593"/>
    <cellStyle name="Обычный 3 25 2 6 5" xfId="40594"/>
    <cellStyle name="Обычный 3 25 2 6 6" xfId="40595"/>
    <cellStyle name="Обычный 3 25 2 6 7" xfId="40596"/>
    <cellStyle name="Обычный 3 25 2 6 8" xfId="40597"/>
    <cellStyle name="Обычный 3 25 2 7" xfId="40598"/>
    <cellStyle name="Обычный 3 25 2 7 2" xfId="40599"/>
    <cellStyle name="Обычный 3 25 2 7 3" xfId="40600"/>
    <cellStyle name="Обычный 3 25 2 7 4" xfId="40601"/>
    <cellStyle name="Обычный 3 25 2 7 5" xfId="40602"/>
    <cellStyle name="Обычный 3 25 2 7 6" xfId="40603"/>
    <cellStyle name="Обычный 3 25 2 7 7" xfId="40604"/>
    <cellStyle name="Обычный 3 25 2 7 8" xfId="40605"/>
    <cellStyle name="Обычный 3 25 2 8" xfId="40606"/>
    <cellStyle name="Обычный 3 25 2 8 2" xfId="40607"/>
    <cellStyle name="Обычный 3 25 2 8 3" xfId="40608"/>
    <cellStyle name="Обычный 3 25 2 8 4" xfId="40609"/>
    <cellStyle name="Обычный 3 25 2 8 5" xfId="40610"/>
    <cellStyle name="Обычный 3 25 2 8 6" xfId="40611"/>
    <cellStyle name="Обычный 3 25 2 8 7" xfId="40612"/>
    <cellStyle name="Обычный 3 25 2 8 8" xfId="40613"/>
    <cellStyle name="Обычный 3 25 2 9" xfId="40614"/>
    <cellStyle name="Обычный 3 25 20" xfId="40615"/>
    <cellStyle name="Обычный 3 25 21" xfId="40616"/>
    <cellStyle name="Обычный 3 25 22" xfId="40617"/>
    <cellStyle name="Обычный 3 25 3" xfId="40618"/>
    <cellStyle name="Обычный 3 25 3 10" xfId="40619"/>
    <cellStyle name="Обычный 3 25 3 11" xfId="40620"/>
    <cellStyle name="Обычный 3 25 3 12" xfId="40621"/>
    <cellStyle name="Обычный 3 25 3 13" xfId="40622"/>
    <cellStyle name="Обычный 3 25 3 14" xfId="40623"/>
    <cellStyle name="Обычный 3 25 3 15" xfId="40624"/>
    <cellStyle name="Обычный 3 25 3 16" xfId="40625"/>
    <cellStyle name="Обычный 3 25 3 17" xfId="40626"/>
    <cellStyle name="Обычный 3 25 3 18" xfId="40627"/>
    <cellStyle name="Обычный 3 25 3 2" xfId="40628"/>
    <cellStyle name="Обычный 3 25 3 2 2" xfId="40629"/>
    <cellStyle name="Обычный 3 25 3 2 3" xfId="40630"/>
    <cellStyle name="Обычный 3 25 3 2 4" xfId="40631"/>
    <cellStyle name="Обычный 3 25 3 2 5" xfId="40632"/>
    <cellStyle name="Обычный 3 25 3 2 6" xfId="40633"/>
    <cellStyle name="Обычный 3 25 3 2 7" xfId="40634"/>
    <cellStyle name="Обычный 3 25 3 2 8" xfId="40635"/>
    <cellStyle name="Обычный 3 25 3 3" xfId="40636"/>
    <cellStyle name="Обычный 3 25 3 3 2" xfId="40637"/>
    <cellStyle name="Обычный 3 25 3 3 3" xfId="40638"/>
    <cellStyle name="Обычный 3 25 3 3 4" xfId="40639"/>
    <cellStyle name="Обычный 3 25 3 3 5" xfId="40640"/>
    <cellStyle name="Обычный 3 25 3 3 6" xfId="40641"/>
    <cellStyle name="Обычный 3 25 3 3 7" xfId="40642"/>
    <cellStyle name="Обычный 3 25 3 3 8" xfId="40643"/>
    <cellStyle name="Обычный 3 25 3 4" xfId="40644"/>
    <cellStyle name="Обычный 3 25 3 4 2" xfId="40645"/>
    <cellStyle name="Обычный 3 25 3 4 3" xfId="40646"/>
    <cellStyle name="Обычный 3 25 3 4 4" xfId="40647"/>
    <cellStyle name="Обычный 3 25 3 4 5" xfId="40648"/>
    <cellStyle name="Обычный 3 25 3 4 6" xfId="40649"/>
    <cellStyle name="Обычный 3 25 3 4 7" xfId="40650"/>
    <cellStyle name="Обычный 3 25 3 4 8" xfId="40651"/>
    <cellStyle name="Обычный 3 25 3 5" xfId="40652"/>
    <cellStyle name="Обычный 3 25 3 5 2" xfId="40653"/>
    <cellStyle name="Обычный 3 25 3 5 3" xfId="40654"/>
    <cellStyle name="Обычный 3 25 3 5 4" xfId="40655"/>
    <cellStyle name="Обычный 3 25 3 5 5" xfId="40656"/>
    <cellStyle name="Обычный 3 25 3 5 6" xfId="40657"/>
    <cellStyle name="Обычный 3 25 3 5 7" xfId="40658"/>
    <cellStyle name="Обычный 3 25 3 5 8" xfId="40659"/>
    <cellStyle name="Обычный 3 25 3 6" xfId="40660"/>
    <cellStyle name="Обычный 3 25 3 6 2" xfId="40661"/>
    <cellStyle name="Обычный 3 25 3 6 3" xfId="40662"/>
    <cellStyle name="Обычный 3 25 3 6 4" xfId="40663"/>
    <cellStyle name="Обычный 3 25 3 6 5" xfId="40664"/>
    <cellStyle name="Обычный 3 25 3 6 6" xfId="40665"/>
    <cellStyle name="Обычный 3 25 3 6 7" xfId="40666"/>
    <cellStyle name="Обычный 3 25 3 6 8" xfId="40667"/>
    <cellStyle name="Обычный 3 25 3 7" xfId="40668"/>
    <cellStyle name="Обычный 3 25 3 7 2" xfId="40669"/>
    <cellStyle name="Обычный 3 25 3 7 3" xfId="40670"/>
    <cellStyle name="Обычный 3 25 3 7 4" xfId="40671"/>
    <cellStyle name="Обычный 3 25 3 7 5" xfId="40672"/>
    <cellStyle name="Обычный 3 25 3 7 6" xfId="40673"/>
    <cellStyle name="Обычный 3 25 3 7 7" xfId="40674"/>
    <cellStyle name="Обычный 3 25 3 7 8" xfId="40675"/>
    <cellStyle name="Обычный 3 25 3 8" xfId="40676"/>
    <cellStyle name="Обычный 3 25 3 8 2" xfId="40677"/>
    <cellStyle name="Обычный 3 25 3 8 3" xfId="40678"/>
    <cellStyle name="Обычный 3 25 3 8 4" xfId="40679"/>
    <cellStyle name="Обычный 3 25 3 8 5" xfId="40680"/>
    <cellStyle name="Обычный 3 25 3 8 6" xfId="40681"/>
    <cellStyle name="Обычный 3 25 3 8 7" xfId="40682"/>
    <cellStyle name="Обычный 3 25 3 8 8" xfId="40683"/>
    <cellStyle name="Обычный 3 25 3 9" xfId="40684"/>
    <cellStyle name="Обычный 3 25 4" xfId="40685"/>
    <cellStyle name="Обычный 3 25 4 2" xfId="40686"/>
    <cellStyle name="Обычный 3 25 4 3" xfId="40687"/>
    <cellStyle name="Обычный 3 25 4 4" xfId="40688"/>
    <cellStyle name="Обычный 3 25 4 5" xfId="40689"/>
    <cellStyle name="Обычный 3 25 4 6" xfId="40690"/>
    <cellStyle name="Обычный 3 25 4 7" xfId="40691"/>
    <cellStyle name="Обычный 3 25 4 8" xfId="40692"/>
    <cellStyle name="Обычный 3 25 5" xfId="40693"/>
    <cellStyle name="Обычный 3 25 5 2" xfId="40694"/>
    <cellStyle name="Обычный 3 25 5 3" xfId="40695"/>
    <cellStyle name="Обычный 3 25 5 4" xfId="40696"/>
    <cellStyle name="Обычный 3 25 5 5" xfId="40697"/>
    <cellStyle name="Обычный 3 25 5 6" xfId="40698"/>
    <cellStyle name="Обычный 3 25 5 7" xfId="40699"/>
    <cellStyle name="Обычный 3 25 5 8" xfId="40700"/>
    <cellStyle name="Обычный 3 25 6" xfId="40701"/>
    <cellStyle name="Обычный 3 25 6 2" xfId="40702"/>
    <cellStyle name="Обычный 3 25 6 3" xfId="40703"/>
    <cellStyle name="Обычный 3 25 6 4" xfId="40704"/>
    <cellStyle name="Обычный 3 25 6 5" xfId="40705"/>
    <cellStyle name="Обычный 3 25 6 6" xfId="40706"/>
    <cellStyle name="Обычный 3 25 6 7" xfId="40707"/>
    <cellStyle name="Обычный 3 25 6 8" xfId="40708"/>
    <cellStyle name="Обычный 3 25 7" xfId="40709"/>
    <cellStyle name="Обычный 3 25 7 2" xfId="40710"/>
    <cellStyle name="Обычный 3 25 7 3" xfId="40711"/>
    <cellStyle name="Обычный 3 25 7 4" xfId="40712"/>
    <cellStyle name="Обычный 3 25 7 5" xfId="40713"/>
    <cellStyle name="Обычный 3 25 7 6" xfId="40714"/>
    <cellStyle name="Обычный 3 25 7 7" xfId="40715"/>
    <cellStyle name="Обычный 3 25 7 8" xfId="40716"/>
    <cellStyle name="Обычный 3 25 8" xfId="40717"/>
    <cellStyle name="Обычный 3 25 8 2" xfId="40718"/>
    <cellStyle name="Обычный 3 25 8 3" xfId="40719"/>
    <cellStyle name="Обычный 3 25 8 4" xfId="40720"/>
    <cellStyle name="Обычный 3 25 8 5" xfId="40721"/>
    <cellStyle name="Обычный 3 25 8 6" xfId="40722"/>
    <cellStyle name="Обычный 3 25 8 7" xfId="40723"/>
    <cellStyle name="Обычный 3 25 8 8" xfId="40724"/>
    <cellStyle name="Обычный 3 25 9" xfId="40725"/>
    <cellStyle name="Обычный 3 25 9 2" xfId="40726"/>
    <cellStyle name="Обычный 3 25 9 3" xfId="40727"/>
    <cellStyle name="Обычный 3 25 9 4" xfId="40728"/>
    <cellStyle name="Обычный 3 25 9 5" xfId="40729"/>
    <cellStyle name="Обычный 3 25 9 6" xfId="40730"/>
    <cellStyle name="Обычный 3 25 9 7" xfId="40731"/>
    <cellStyle name="Обычный 3 25 9 8" xfId="40732"/>
    <cellStyle name="Обычный 3 26" xfId="40733"/>
    <cellStyle name="Обычный 3 26 10" xfId="40734"/>
    <cellStyle name="Обычный 3 26 10 2" xfId="40735"/>
    <cellStyle name="Обычный 3 26 10 3" xfId="40736"/>
    <cellStyle name="Обычный 3 26 10 4" xfId="40737"/>
    <cellStyle name="Обычный 3 26 10 5" xfId="40738"/>
    <cellStyle name="Обычный 3 26 10 6" xfId="40739"/>
    <cellStyle name="Обычный 3 26 10 7" xfId="40740"/>
    <cellStyle name="Обычный 3 26 10 8" xfId="40741"/>
    <cellStyle name="Обычный 3 26 11" xfId="40742"/>
    <cellStyle name="Обычный 3 26 12" xfId="40743"/>
    <cellStyle name="Обычный 3 26 13" xfId="40744"/>
    <cellStyle name="Обычный 3 26 14" xfId="40745"/>
    <cellStyle name="Обычный 3 26 15" xfId="40746"/>
    <cellStyle name="Обычный 3 26 16" xfId="40747"/>
    <cellStyle name="Обычный 3 26 17" xfId="40748"/>
    <cellStyle name="Обычный 3 26 18" xfId="40749"/>
    <cellStyle name="Обычный 3 26 19" xfId="40750"/>
    <cellStyle name="Обычный 3 26 2" xfId="40751"/>
    <cellStyle name="Обычный 3 26 2 10" xfId="40752"/>
    <cellStyle name="Обычный 3 26 2 11" xfId="40753"/>
    <cellStyle name="Обычный 3 26 2 12" xfId="40754"/>
    <cellStyle name="Обычный 3 26 2 13" xfId="40755"/>
    <cellStyle name="Обычный 3 26 2 14" xfId="40756"/>
    <cellStyle name="Обычный 3 26 2 15" xfId="40757"/>
    <cellStyle name="Обычный 3 26 2 16" xfId="40758"/>
    <cellStyle name="Обычный 3 26 2 17" xfId="40759"/>
    <cellStyle name="Обычный 3 26 2 18" xfId="40760"/>
    <cellStyle name="Обычный 3 26 2 2" xfId="40761"/>
    <cellStyle name="Обычный 3 26 2 2 2" xfId="40762"/>
    <cellStyle name="Обычный 3 26 2 2 3" xfId="40763"/>
    <cellStyle name="Обычный 3 26 2 2 4" xfId="40764"/>
    <cellStyle name="Обычный 3 26 2 2 5" xfId="40765"/>
    <cellStyle name="Обычный 3 26 2 2 6" xfId="40766"/>
    <cellStyle name="Обычный 3 26 2 2 7" xfId="40767"/>
    <cellStyle name="Обычный 3 26 2 2 8" xfId="40768"/>
    <cellStyle name="Обычный 3 26 2 3" xfId="40769"/>
    <cellStyle name="Обычный 3 26 2 3 2" xfId="40770"/>
    <cellStyle name="Обычный 3 26 2 3 3" xfId="40771"/>
    <cellStyle name="Обычный 3 26 2 3 4" xfId="40772"/>
    <cellStyle name="Обычный 3 26 2 3 5" xfId="40773"/>
    <cellStyle name="Обычный 3 26 2 3 6" xfId="40774"/>
    <cellStyle name="Обычный 3 26 2 3 7" xfId="40775"/>
    <cellStyle name="Обычный 3 26 2 3 8" xfId="40776"/>
    <cellStyle name="Обычный 3 26 2 4" xfId="40777"/>
    <cellStyle name="Обычный 3 26 2 4 2" xfId="40778"/>
    <cellStyle name="Обычный 3 26 2 4 3" xfId="40779"/>
    <cellStyle name="Обычный 3 26 2 4 4" xfId="40780"/>
    <cellStyle name="Обычный 3 26 2 4 5" xfId="40781"/>
    <cellStyle name="Обычный 3 26 2 4 6" xfId="40782"/>
    <cellStyle name="Обычный 3 26 2 4 7" xfId="40783"/>
    <cellStyle name="Обычный 3 26 2 4 8" xfId="40784"/>
    <cellStyle name="Обычный 3 26 2 5" xfId="40785"/>
    <cellStyle name="Обычный 3 26 2 5 2" xfId="40786"/>
    <cellStyle name="Обычный 3 26 2 5 3" xfId="40787"/>
    <cellStyle name="Обычный 3 26 2 5 4" xfId="40788"/>
    <cellStyle name="Обычный 3 26 2 5 5" xfId="40789"/>
    <cellStyle name="Обычный 3 26 2 5 6" xfId="40790"/>
    <cellStyle name="Обычный 3 26 2 5 7" xfId="40791"/>
    <cellStyle name="Обычный 3 26 2 5 8" xfId="40792"/>
    <cellStyle name="Обычный 3 26 2 6" xfId="40793"/>
    <cellStyle name="Обычный 3 26 2 6 2" xfId="40794"/>
    <cellStyle name="Обычный 3 26 2 6 3" xfId="40795"/>
    <cellStyle name="Обычный 3 26 2 6 4" xfId="40796"/>
    <cellStyle name="Обычный 3 26 2 6 5" xfId="40797"/>
    <cellStyle name="Обычный 3 26 2 6 6" xfId="40798"/>
    <cellStyle name="Обычный 3 26 2 6 7" xfId="40799"/>
    <cellStyle name="Обычный 3 26 2 6 8" xfId="40800"/>
    <cellStyle name="Обычный 3 26 2 7" xfId="40801"/>
    <cellStyle name="Обычный 3 26 2 7 2" xfId="40802"/>
    <cellStyle name="Обычный 3 26 2 7 3" xfId="40803"/>
    <cellStyle name="Обычный 3 26 2 7 4" xfId="40804"/>
    <cellStyle name="Обычный 3 26 2 7 5" xfId="40805"/>
    <cellStyle name="Обычный 3 26 2 7 6" xfId="40806"/>
    <cellStyle name="Обычный 3 26 2 7 7" xfId="40807"/>
    <cellStyle name="Обычный 3 26 2 7 8" xfId="40808"/>
    <cellStyle name="Обычный 3 26 2 8" xfId="40809"/>
    <cellStyle name="Обычный 3 26 2 8 2" xfId="40810"/>
    <cellStyle name="Обычный 3 26 2 8 3" xfId="40811"/>
    <cellStyle name="Обычный 3 26 2 8 4" xfId="40812"/>
    <cellStyle name="Обычный 3 26 2 8 5" xfId="40813"/>
    <cellStyle name="Обычный 3 26 2 8 6" xfId="40814"/>
    <cellStyle name="Обычный 3 26 2 8 7" xfId="40815"/>
    <cellStyle name="Обычный 3 26 2 8 8" xfId="40816"/>
    <cellStyle name="Обычный 3 26 2 9" xfId="40817"/>
    <cellStyle name="Обычный 3 26 20" xfId="40818"/>
    <cellStyle name="Обычный 3 26 21" xfId="40819"/>
    <cellStyle name="Обычный 3 26 22" xfId="40820"/>
    <cellStyle name="Обычный 3 26 3" xfId="40821"/>
    <cellStyle name="Обычный 3 26 3 10" xfId="40822"/>
    <cellStyle name="Обычный 3 26 3 11" xfId="40823"/>
    <cellStyle name="Обычный 3 26 3 12" xfId="40824"/>
    <cellStyle name="Обычный 3 26 3 13" xfId="40825"/>
    <cellStyle name="Обычный 3 26 3 14" xfId="40826"/>
    <cellStyle name="Обычный 3 26 3 15" xfId="40827"/>
    <cellStyle name="Обычный 3 26 3 16" xfId="40828"/>
    <cellStyle name="Обычный 3 26 3 17" xfId="40829"/>
    <cellStyle name="Обычный 3 26 3 18" xfId="40830"/>
    <cellStyle name="Обычный 3 26 3 2" xfId="40831"/>
    <cellStyle name="Обычный 3 26 3 2 2" xfId="40832"/>
    <cellStyle name="Обычный 3 26 3 2 3" xfId="40833"/>
    <cellStyle name="Обычный 3 26 3 2 4" xfId="40834"/>
    <cellStyle name="Обычный 3 26 3 2 5" xfId="40835"/>
    <cellStyle name="Обычный 3 26 3 2 6" xfId="40836"/>
    <cellStyle name="Обычный 3 26 3 2 7" xfId="40837"/>
    <cellStyle name="Обычный 3 26 3 2 8" xfId="40838"/>
    <cellStyle name="Обычный 3 26 3 3" xfId="40839"/>
    <cellStyle name="Обычный 3 26 3 3 2" xfId="40840"/>
    <cellStyle name="Обычный 3 26 3 3 3" xfId="40841"/>
    <cellStyle name="Обычный 3 26 3 3 4" xfId="40842"/>
    <cellStyle name="Обычный 3 26 3 3 5" xfId="40843"/>
    <cellStyle name="Обычный 3 26 3 3 6" xfId="40844"/>
    <cellStyle name="Обычный 3 26 3 3 7" xfId="40845"/>
    <cellStyle name="Обычный 3 26 3 3 8" xfId="40846"/>
    <cellStyle name="Обычный 3 26 3 4" xfId="40847"/>
    <cellStyle name="Обычный 3 26 3 4 2" xfId="40848"/>
    <cellStyle name="Обычный 3 26 3 4 3" xfId="40849"/>
    <cellStyle name="Обычный 3 26 3 4 4" xfId="40850"/>
    <cellStyle name="Обычный 3 26 3 4 5" xfId="40851"/>
    <cellStyle name="Обычный 3 26 3 4 6" xfId="40852"/>
    <cellStyle name="Обычный 3 26 3 4 7" xfId="40853"/>
    <cellStyle name="Обычный 3 26 3 4 8" xfId="40854"/>
    <cellStyle name="Обычный 3 26 3 5" xfId="40855"/>
    <cellStyle name="Обычный 3 26 3 5 2" xfId="40856"/>
    <cellStyle name="Обычный 3 26 3 5 3" xfId="40857"/>
    <cellStyle name="Обычный 3 26 3 5 4" xfId="40858"/>
    <cellStyle name="Обычный 3 26 3 5 5" xfId="40859"/>
    <cellStyle name="Обычный 3 26 3 5 6" xfId="40860"/>
    <cellStyle name="Обычный 3 26 3 5 7" xfId="40861"/>
    <cellStyle name="Обычный 3 26 3 5 8" xfId="40862"/>
    <cellStyle name="Обычный 3 26 3 6" xfId="40863"/>
    <cellStyle name="Обычный 3 26 3 6 2" xfId="40864"/>
    <cellStyle name="Обычный 3 26 3 6 3" xfId="40865"/>
    <cellStyle name="Обычный 3 26 3 6 4" xfId="40866"/>
    <cellStyle name="Обычный 3 26 3 6 5" xfId="40867"/>
    <cellStyle name="Обычный 3 26 3 6 6" xfId="40868"/>
    <cellStyle name="Обычный 3 26 3 6 7" xfId="40869"/>
    <cellStyle name="Обычный 3 26 3 6 8" xfId="40870"/>
    <cellStyle name="Обычный 3 26 3 7" xfId="40871"/>
    <cellStyle name="Обычный 3 26 3 7 2" xfId="40872"/>
    <cellStyle name="Обычный 3 26 3 7 3" xfId="40873"/>
    <cellStyle name="Обычный 3 26 3 7 4" xfId="40874"/>
    <cellStyle name="Обычный 3 26 3 7 5" xfId="40875"/>
    <cellStyle name="Обычный 3 26 3 7 6" xfId="40876"/>
    <cellStyle name="Обычный 3 26 3 7 7" xfId="40877"/>
    <cellStyle name="Обычный 3 26 3 7 8" xfId="40878"/>
    <cellStyle name="Обычный 3 26 3 8" xfId="40879"/>
    <cellStyle name="Обычный 3 26 3 8 2" xfId="40880"/>
    <cellStyle name="Обычный 3 26 3 8 3" xfId="40881"/>
    <cellStyle name="Обычный 3 26 3 8 4" xfId="40882"/>
    <cellStyle name="Обычный 3 26 3 8 5" xfId="40883"/>
    <cellStyle name="Обычный 3 26 3 8 6" xfId="40884"/>
    <cellStyle name="Обычный 3 26 3 8 7" xfId="40885"/>
    <cellStyle name="Обычный 3 26 3 8 8" xfId="40886"/>
    <cellStyle name="Обычный 3 26 3 9" xfId="40887"/>
    <cellStyle name="Обычный 3 26 4" xfId="40888"/>
    <cellStyle name="Обычный 3 26 4 2" xfId="40889"/>
    <cellStyle name="Обычный 3 26 4 3" xfId="40890"/>
    <cellStyle name="Обычный 3 26 4 4" xfId="40891"/>
    <cellStyle name="Обычный 3 26 4 5" xfId="40892"/>
    <cellStyle name="Обычный 3 26 4 6" xfId="40893"/>
    <cellStyle name="Обычный 3 26 4 7" xfId="40894"/>
    <cellStyle name="Обычный 3 26 4 8" xfId="40895"/>
    <cellStyle name="Обычный 3 26 5" xfId="40896"/>
    <cellStyle name="Обычный 3 26 5 2" xfId="40897"/>
    <cellStyle name="Обычный 3 26 5 3" xfId="40898"/>
    <cellStyle name="Обычный 3 26 5 4" xfId="40899"/>
    <cellStyle name="Обычный 3 26 5 5" xfId="40900"/>
    <cellStyle name="Обычный 3 26 5 6" xfId="40901"/>
    <cellStyle name="Обычный 3 26 5 7" xfId="40902"/>
    <cellStyle name="Обычный 3 26 5 8" xfId="40903"/>
    <cellStyle name="Обычный 3 26 6" xfId="40904"/>
    <cellStyle name="Обычный 3 26 6 2" xfId="40905"/>
    <cellStyle name="Обычный 3 26 6 3" xfId="40906"/>
    <cellStyle name="Обычный 3 26 6 4" xfId="40907"/>
    <cellStyle name="Обычный 3 26 6 5" xfId="40908"/>
    <cellStyle name="Обычный 3 26 6 6" xfId="40909"/>
    <cellStyle name="Обычный 3 26 6 7" xfId="40910"/>
    <cellStyle name="Обычный 3 26 6 8" xfId="40911"/>
    <cellStyle name="Обычный 3 26 7" xfId="40912"/>
    <cellStyle name="Обычный 3 26 7 2" xfId="40913"/>
    <cellStyle name="Обычный 3 26 7 3" xfId="40914"/>
    <cellStyle name="Обычный 3 26 7 4" xfId="40915"/>
    <cellStyle name="Обычный 3 26 7 5" xfId="40916"/>
    <cellStyle name="Обычный 3 26 7 6" xfId="40917"/>
    <cellStyle name="Обычный 3 26 7 7" xfId="40918"/>
    <cellStyle name="Обычный 3 26 7 8" xfId="40919"/>
    <cellStyle name="Обычный 3 26 8" xfId="40920"/>
    <cellStyle name="Обычный 3 26 8 2" xfId="40921"/>
    <cellStyle name="Обычный 3 26 8 3" xfId="40922"/>
    <cellStyle name="Обычный 3 26 8 4" xfId="40923"/>
    <cellStyle name="Обычный 3 26 8 5" xfId="40924"/>
    <cellStyle name="Обычный 3 26 8 6" xfId="40925"/>
    <cellStyle name="Обычный 3 26 8 7" xfId="40926"/>
    <cellStyle name="Обычный 3 26 8 8" xfId="40927"/>
    <cellStyle name="Обычный 3 26 9" xfId="40928"/>
    <cellStyle name="Обычный 3 26 9 2" xfId="40929"/>
    <cellStyle name="Обычный 3 26 9 3" xfId="40930"/>
    <cellStyle name="Обычный 3 26 9 4" xfId="40931"/>
    <cellStyle name="Обычный 3 26 9 5" xfId="40932"/>
    <cellStyle name="Обычный 3 26 9 6" xfId="40933"/>
    <cellStyle name="Обычный 3 26 9 7" xfId="40934"/>
    <cellStyle name="Обычный 3 26 9 8" xfId="40935"/>
    <cellStyle name="Обычный 3 27" xfId="40936"/>
    <cellStyle name="Обычный 3 27 10" xfId="40937"/>
    <cellStyle name="Обычный 3 27 11" xfId="40938"/>
    <cellStyle name="Обычный 3 27 12" xfId="40939"/>
    <cellStyle name="Обычный 3 27 13" xfId="40940"/>
    <cellStyle name="Обычный 3 27 14" xfId="40941"/>
    <cellStyle name="Обычный 3 27 15" xfId="40942"/>
    <cellStyle name="Обычный 3 27 16" xfId="40943"/>
    <cellStyle name="Обычный 3 27 17" xfId="40944"/>
    <cellStyle name="Обычный 3 27 18" xfId="40945"/>
    <cellStyle name="Обычный 3 27 2" xfId="40946"/>
    <cellStyle name="Обычный 3 27 2 2" xfId="40947"/>
    <cellStyle name="Обычный 3 27 2 3" xfId="40948"/>
    <cellStyle name="Обычный 3 27 2 4" xfId="40949"/>
    <cellStyle name="Обычный 3 27 2 5" xfId="40950"/>
    <cellStyle name="Обычный 3 27 2 6" xfId="40951"/>
    <cellStyle name="Обычный 3 27 2 7" xfId="40952"/>
    <cellStyle name="Обычный 3 27 2 8" xfId="40953"/>
    <cellStyle name="Обычный 3 27 3" xfId="40954"/>
    <cellStyle name="Обычный 3 27 3 2" xfId="40955"/>
    <cellStyle name="Обычный 3 27 3 3" xfId="40956"/>
    <cellStyle name="Обычный 3 27 3 4" xfId="40957"/>
    <cellStyle name="Обычный 3 27 3 5" xfId="40958"/>
    <cellStyle name="Обычный 3 27 3 6" xfId="40959"/>
    <cellStyle name="Обычный 3 27 3 7" xfId="40960"/>
    <cellStyle name="Обычный 3 27 3 8" xfId="40961"/>
    <cellStyle name="Обычный 3 27 4" xfId="40962"/>
    <cellStyle name="Обычный 3 27 4 2" xfId="40963"/>
    <cellStyle name="Обычный 3 27 4 3" xfId="40964"/>
    <cellStyle name="Обычный 3 27 4 4" xfId="40965"/>
    <cellStyle name="Обычный 3 27 4 5" xfId="40966"/>
    <cellStyle name="Обычный 3 27 4 6" xfId="40967"/>
    <cellStyle name="Обычный 3 27 4 7" xfId="40968"/>
    <cellStyle name="Обычный 3 27 4 8" xfId="40969"/>
    <cellStyle name="Обычный 3 27 5" xfId="40970"/>
    <cellStyle name="Обычный 3 27 5 2" xfId="40971"/>
    <cellStyle name="Обычный 3 27 5 3" xfId="40972"/>
    <cellStyle name="Обычный 3 27 5 4" xfId="40973"/>
    <cellStyle name="Обычный 3 27 5 5" xfId="40974"/>
    <cellStyle name="Обычный 3 27 5 6" xfId="40975"/>
    <cellStyle name="Обычный 3 27 5 7" xfId="40976"/>
    <cellStyle name="Обычный 3 27 5 8" xfId="40977"/>
    <cellStyle name="Обычный 3 27 6" xfId="40978"/>
    <cellStyle name="Обычный 3 27 6 2" xfId="40979"/>
    <cellStyle name="Обычный 3 27 6 3" xfId="40980"/>
    <cellStyle name="Обычный 3 27 6 4" xfId="40981"/>
    <cellStyle name="Обычный 3 27 6 5" xfId="40982"/>
    <cellStyle name="Обычный 3 27 6 6" xfId="40983"/>
    <cellStyle name="Обычный 3 27 6 7" xfId="40984"/>
    <cellStyle name="Обычный 3 27 6 8" xfId="40985"/>
    <cellStyle name="Обычный 3 27 7" xfId="40986"/>
    <cellStyle name="Обычный 3 27 7 2" xfId="40987"/>
    <cellStyle name="Обычный 3 27 7 3" xfId="40988"/>
    <cellStyle name="Обычный 3 27 7 4" xfId="40989"/>
    <cellStyle name="Обычный 3 27 7 5" xfId="40990"/>
    <cellStyle name="Обычный 3 27 7 6" xfId="40991"/>
    <cellStyle name="Обычный 3 27 7 7" xfId="40992"/>
    <cellStyle name="Обычный 3 27 7 8" xfId="40993"/>
    <cellStyle name="Обычный 3 27 8" xfId="40994"/>
    <cellStyle name="Обычный 3 27 8 2" xfId="40995"/>
    <cellStyle name="Обычный 3 27 8 3" xfId="40996"/>
    <cellStyle name="Обычный 3 27 8 4" xfId="40997"/>
    <cellStyle name="Обычный 3 27 8 5" xfId="40998"/>
    <cellStyle name="Обычный 3 27 8 6" xfId="40999"/>
    <cellStyle name="Обычный 3 27 8 7" xfId="41000"/>
    <cellStyle name="Обычный 3 27 8 8" xfId="41001"/>
    <cellStyle name="Обычный 3 27 9" xfId="41002"/>
    <cellStyle name="Обычный 3 28" xfId="41003"/>
    <cellStyle name="Обычный 3 28 10" xfId="41004"/>
    <cellStyle name="Обычный 3 28 10 2" xfId="41005"/>
    <cellStyle name="Обычный 3 28 10 3" xfId="41006"/>
    <cellStyle name="Обычный 3 28 10 4" xfId="41007"/>
    <cellStyle name="Обычный 3 28 10 5" xfId="41008"/>
    <cellStyle name="Обычный 3 28 10 6" xfId="41009"/>
    <cellStyle name="Обычный 3 28 10 7" xfId="41010"/>
    <cellStyle name="Обычный 3 28 10 8" xfId="41011"/>
    <cellStyle name="Обычный 3 28 11" xfId="41012"/>
    <cellStyle name="Обычный 3 28 12" xfId="41013"/>
    <cellStyle name="Обычный 3 28 13" xfId="41014"/>
    <cellStyle name="Обычный 3 28 14" xfId="41015"/>
    <cellStyle name="Обычный 3 28 15" xfId="41016"/>
    <cellStyle name="Обычный 3 28 16" xfId="41017"/>
    <cellStyle name="Обычный 3 28 17" xfId="41018"/>
    <cellStyle name="Обычный 3 28 18" xfId="41019"/>
    <cellStyle name="Обычный 3 28 19" xfId="41020"/>
    <cellStyle name="Обычный 3 28 2" xfId="41021"/>
    <cellStyle name="Обычный 3 28 2 10" xfId="41022"/>
    <cellStyle name="Обычный 3 28 2 11" xfId="41023"/>
    <cellStyle name="Обычный 3 28 2 12" xfId="41024"/>
    <cellStyle name="Обычный 3 28 2 13" xfId="41025"/>
    <cellStyle name="Обычный 3 28 2 14" xfId="41026"/>
    <cellStyle name="Обычный 3 28 2 15" xfId="41027"/>
    <cellStyle name="Обычный 3 28 2 16" xfId="41028"/>
    <cellStyle name="Обычный 3 28 2 17" xfId="41029"/>
    <cellStyle name="Обычный 3 28 2 18" xfId="41030"/>
    <cellStyle name="Обычный 3 28 2 2" xfId="41031"/>
    <cellStyle name="Обычный 3 28 2 2 2" xfId="41032"/>
    <cellStyle name="Обычный 3 28 2 2 3" xfId="41033"/>
    <cellStyle name="Обычный 3 28 2 2 4" xfId="41034"/>
    <cellStyle name="Обычный 3 28 2 2 5" xfId="41035"/>
    <cellStyle name="Обычный 3 28 2 2 6" xfId="41036"/>
    <cellStyle name="Обычный 3 28 2 2 7" xfId="41037"/>
    <cellStyle name="Обычный 3 28 2 2 8" xfId="41038"/>
    <cellStyle name="Обычный 3 28 2 3" xfId="41039"/>
    <cellStyle name="Обычный 3 28 2 3 2" xfId="41040"/>
    <cellStyle name="Обычный 3 28 2 3 3" xfId="41041"/>
    <cellStyle name="Обычный 3 28 2 3 4" xfId="41042"/>
    <cellStyle name="Обычный 3 28 2 3 5" xfId="41043"/>
    <cellStyle name="Обычный 3 28 2 3 6" xfId="41044"/>
    <cellStyle name="Обычный 3 28 2 3 7" xfId="41045"/>
    <cellStyle name="Обычный 3 28 2 3 8" xfId="41046"/>
    <cellStyle name="Обычный 3 28 2 4" xfId="41047"/>
    <cellStyle name="Обычный 3 28 2 4 2" xfId="41048"/>
    <cellStyle name="Обычный 3 28 2 4 3" xfId="41049"/>
    <cellStyle name="Обычный 3 28 2 4 4" xfId="41050"/>
    <cellStyle name="Обычный 3 28 2 4 5" xfId="41051"/>
    <cellStyle name="Обычный 3 28 2 4 6" xfId="41052"/>
    <cellStyle name="Обычный 3 28 2 4 7" xfId="41053"/>
    <cellStyle name="Обычный 3 28 2 4 8" xfId="41054"/>
    <cellStyle name="Обычный 3 28 2 5" xfId="41055"/>
    <cellStyle name="Обычный 3 28 2 5 2" xfId="41056"/>
    <cellStyle name="Обычный 3 28 2 5 3" xfId="41057"/>
    <cellStyle name="Обычный 3 28 2 5 4" xfId="41058"/>
    <cellStyle name="Обычный 3 28 2 5 5" xfId="41059"/>
    <cellStyle name="Обычный 3 28 2 5 6" xfId="41060"/>
    <cellStyle name="Обычный 3 28 2 5 7" xfId="41061"/>
    <cellStyle name="Обычный 3 28 2 5 8" xfId="41062"/>
    <cellStyle name="Обычный 3 28 2 6" xfId="41063"/>
    <cellStyle name="Обычный 3 28 2 6 2" xfId="41064"/>
    <cellStyle name="Обычный 3 28 2 6 3" xfId="41065"/>
    <cellStyle name="Обычный 3 28 2 6 4" xfId="41066"/>
    <cellStyle name="Обычный 3 28 2 6 5" xfId="41067"/>
    <cellStyle name="Обычный 3 28 2 6 6" xfId="41068"/>
    <cellStyle name="Обычный 3 28 2 6 7" xfId="41069"/>
    <cellStyle name="Обычный 3 28 2 6 8" xfId="41070"/>
    <cellStyle name="Обычный 3 28 2 7" xfId="41071"/>
    <cellStyle name="Обычный 3 28 2 7 2" xfId="41072"/>
    <cellStyle name="Обычный 3 28 2 7 3" xfId="41073"/>
    <cellStyle name="Обычный 3 28 2 7 4" xfId="41074"/>
    <cellStyle name="Обычный 3 28 2 7 5" xfId="41075"/>
    <cellStyle name="Обычный 3 28 2 7 6" xfId="41076"/>
    <cellStyle name="Обычный 3 28 2 7 7" xfId="41077"/>
    <cellStyle name="Обычный 3 28 2 7 8" xfId="41078"/>
    <cellStyle name="Обычный 3 28 2 8" xfId="41079"/>
    <cellStyle name="Обычный 3 28 2 8 2" xfId="41080"/>
    <cellStyle name="Обычный 3 28 2 8 3" xfId="41081"/>
    <cellStyle name="Обычный 3 28 2 8 4" xfId="41082"/>
    <cellStyle name="Обычный 3 28 2 8 5" xfId="41083"/>
    <cellStyle name="Обычный 3 28 2 8 6" xfId="41084"/>
    <cellStyle name="Обычный 3 28 2 8 7" xfId="41085"/>
    <cellStyle name="Обычный 3 28 2 8 8" xfId="41086"/>
    <cellStyle name="Обычный 3 28 2 9" xfId="41087"/>
    <cellStyle name="Обычный 3 28 20" xfId="41088"/>
    <cellStyle name="Обычный 3 28 21" xfId="41089"/>
    <cellStyle name="Обычный 3 28 22" xfId="41090"/>
    <cellStyle name="Обычный 3 28 3" xfId="41091"/>
    <cellStyle name="Обычный 3 28 3 10" xfId="41092"/>
    <cellStyle name="Обычный 3 28 3 11" xfId="41093"/>
    <cellStyle name="Обычный 3 28 3 12" xfId="41094"/>
    <cellStyle name="Обычный 3 28 3 13" xfId="41095"/>
    <cellStyle name="Обычный 3 28 3 14" xfId="41096"/>
    <cellStyle name="Обычный 3 28 3 15" xfId="41097"/>
    <cellStyle name="Обычный 3 28 3 16" xfId="41098"/>
    <cellStyle name="Обычный 3 28 3 17" xfId="41099"/>
    <cellStyle name="Обычный 3 28 3 18" xfId="41100"/>
    <cellStyle name="Обычный 3 28 3 2" xfId="41101"/>
    <cellStyle name="Обычный 3 28 3 2 2" xfId="41102"/>
    <cellStyle name="Обычный 3 28 3 2 3" xfId="41103"/>
    <cellStyle name="Обычный 3 28 3 2 4" xfId="41104"/>
    <cellStyle name="Обычный 3 28 3 2 5" xfId="41105"/>
    <cellStyle name="Обычный 3 28 3 2 6" xfId="41106"/>
    <cellStyle name="Обычный 3 28 3 2 7" xfId="41107"/>
    <cellStyle name="Обычный 3 28 3 2 8" xfId="41108"/>
    <cellStyle name="Обычный 3 28 3 3" xfId="41109"/>
    <cellStyle name="Обычный 3 28 3 3 2" xfId="41110"/>
    <cellStyle name="Обычный 3 28 3 3 3" xfId="41111"/>
    <cellStyle name="Обычный 3 28 3 3 4" xfId="41112"/>
    <cellStyle name="Обычный 3 28 3 3 5" xfId="41113"/>
    <cellStyle name="Обычный 3 28 3 3 6" xfId="41114"/>
    <cellStyle name="Обычный 3 28 3 3 7" xfId="41115"/>
    <cellStyle name="Обычный 3 28 3 3 8" xfId="41116"/>
    <cellStyle name="Обычный 3 28 3 4" xfId="41117"/>
    <cellStyle name="Обычный 3 28 3 4 2" xfId="41118"/>
    <cellStyle name="Обычный 3 28 3 4 3" xfId="41119"/>
    <cellStyle name="Обычный 3 28 3 4 4" xfId="41120"/>
    <cellStyle name="Обычный 3 28 3 4 5" xfId="41121"/>
    <cellStyle name="Обычный 3 28 3 4 6" xfId="41122"/>
    <cellStyle name="Обычный 3 28 3 4 7" xfId="41123"/>
    <cellStyle name="Обычный 3 28 3 4 8" xfId="41124"/>
    <cellStyle name="Обычный 3 28 3 5" xfId="41125"/>
    <cellStyle name="Обычный 3 28 3 5 2" xfId="41126"/>
    <cellStyle name="Обычный 3 28 3 5 3" xfId="41127"/>
    <cellStyle name="Обычный 3 28 3 5 4" xfId="41128"/>
    <cellStyle name="Обычный 3 28 3 5 5" xfId="41129"/>
    <cellStyle name="Обычный 3 28 3 5 6" xfId="41130"/>
    <cellStyle name="Обычный 3 28 3 5 7" xfId="41131"/>
    <cellStyle name="Обычный 3 28 3 5 8" xfId="41132"/>
    <cellStyle name="Обычный 3 28 3 6" xfId="41133"/>
    <cellStyle name="Обычный 3 28 3 6 2" xfId="41134"/>
    <cellStyle name="Обычный 3 28 3 6 3" xfId="41135"/>
    <cellStyle name="Обычный 3 28 3 6 4" xfId="41136"/>
    <cellStyle name="Обычный 3 28 3 6 5" xfId="41137"/>
    <cellStyle name="Обычный 3 28 3 6 6" xfId="41138"/>
    <cellStyle name="Обычный 3 28 3 6 7" xfId="41139"/>
    <cellStyle name="Обычный 3 28 3 6 8" xfId="41140"/>
    <cellStyle name="Обычный 3 28 3 7" xfId="41141"/>
    <cellStyle name="Обычный 3 28 3 7 2" xfId="41142"/>
    <cellStyle name="Обычный 3 28 3 7 3" xfId="41143"/>
    <cellStyle name="Обычный 3 28 3 7 4" xfId="41144"/>
    <cellStyle name="Обычный 3 28 3 7 5" xfId="41145"/>
    <cellStyle name="Обычный 3 28 3 7 6" xfId="41146"/>
    <cellStyle name="Обычный 3 28 3 7 7" xfId="41147"/>
    <cellStyle name="Обычный 3 28 3 7 8" xfId="41148"/>
    <cellStyle name="Обычный 3 28 3 8" xfId="41149"/>
    <cellStyle name="Обычный 3 28 3 8 2" xfId="41150"/>
    <cellStyle name="Обычный 3 28 3 8 3" xfId="41151"/>
    <cellStyle name="Обычный 3 28 3 8 4" xfId="41152"/>
    <cellStyle name="Обычный 3 28 3 8 5" xfId="41153"/>
    <cellStyle name="Обычный 3 28 3 8 6" xfId="41154"/>
    <cellStyle name="Обычный 3 28 3 8 7" xfId="41155"/>
    <cellStyle name="Обычный 3 28 3 8 8" xfId="41156"/>
    <cellStyle name="Обычный 3 28 3 9" xfId="41157"/>
    <cellStyle name="Обычный 3 28 4" xfId="41158"/>
    <cellStyle name="Обычный 3 28 4 2" xfId="41159"/>
    <cellStyle name="Обычный 3 28 4 3" xfId="41160"/>
    <cellStyle name="Обычный 3 28 4 4" xfId="41161"/>
    <cellStyle name="Обычный 3 28 4 5" xfId="41162"/>
    <cellStyle name="Обычный 3 28 4 6" xfId="41163"/>
    <cellStyle name="Обычный 3 28 4 7" xfId="41164"/>
    <cellStyle name="Обычный 3 28 4 8" xfId="41165"/>
    <cellStyle name="Обычный 3 28 5" xfId="41166"/>
    <cellStyle name="Обычный 3 28 5 2" xfId="41167"/>
    <cellStyle name="Обычный 3 28 5 3" xfId="41168"/>
    <cellStyle name="Обычный 3 28 5 4" xfId="41169"/>
    <cellStyle name="Обычный 3 28 5 5" xfId="41170"/>
    <cellStyle name="Обычный 3 28 5 6" xfId="41171"/>
    <cellStyle name="Обычный 3 28 5 7" xfId="41172"/>
    <cellStyle name="Обычный 3 28 5 8" xfId="41173"/>
    <cellStyle name="Обычный 3 28 6" xfId="41174"/>
    <cellStyle name="Обычный 3 28 6 2" xfId="41175"/>
    <cellStyle name="Обычный 3 28 6 3" xfId="41176"/>
    <cellStyle name="Обычный 3 28 6 4" xfId="41177"/>
    <cellStyle name="Обычный 3 28 6 5" xfId="41178"/>
    <cellStyle name="Обычный 3 28 6 6" xfId="41179"/>
    <cellStyle name="Обычный 3 28 6 7" xfId="41180"/>
    <cellStyle name="Обычный 3 28 6 8" xfId="41181"/>
    <cellStyle name="Обычный 3 28 7" xfId="41182"/>
    <cellStyle name="Обычный 3 28 7 2" xfId="41183"/>
    <cellStyle name="Обычный 3 28 7 3" xfId="41184"/>
    <cellStyle name="Обычный 3 28 7 4" xfId="41185"/>
    <cellStyle name="Обычный 3 28 7 5" xfId="41186"/>
    <cellStyle name="Обычный 3 28 7 6" xfId="41187"/>
    <cellStyle name="Обычный 3 28 7 7" xfId="41188"/>
    <cellStyle name="Обычный 3 28 7 8" xfId="41189"/>
    <cellStyle name="Обычный 3 28 8" xfId="41190"/>
    <cellStyle name="Обычный 3 28 8 2" xfId="41191"/>
    <cellStyle name="Обычный 3 28 8 3" xfId="41192"/>
    <cellStyle name="Обычный 3 28 8 4" xfId="41193"/>
    <cellStyle name="Обычный 3 28 8 5" xfId="41194"/>
    <cellStyle name="Обычный 3 28 8 6" xfId="41195"/>
    <cellStyle name="Обычный 3 28 8 7" xfId="41196"/>
    <cellStyle name="Обычный 3 28 8 8" xfId="41197"/>
    <cellStyle name="Обычный 3 28 9" xfId="41198"/>
    <cellStyle name="Обычный 3 28 9 2" xfId="41199"/>
    <cellStyle name="Обычный 3 28 9 3" xfId="41200"/>
    <cellStyle name="Обычный 3 28 9 4" xfId="41201"/>
    <cellStyle name="Обычный 3 28 9 5" xfId="41202"/>
    <cellStyle name="Обычный 3 28 9 6" xfId="41203"/>
    <cellStyle name="Обычный 3 28 9 7" xfId="41204"/>
    <cellStyle name="Обычный 3 28 9 8" xfId="41205"/>
    <cellStyle name="Обычный 3 29" xfId="41206"/>
    <cellStyle name="Обычный 3 29 10" xfId="41207"/>
    <cellStyle name="Обычный 3 29 11" xfId="41208"/>
    <cellStyle name="Обычный 3 29 12" xfId="41209"/>
    <cellStyle name="Обычный 3 29 13" xfId="41210"/>
    <cellStyle name="Обычный 3 29 14" xfId="41211"/>
    <cellStyle name="Обычный 3 29 15" xfId="41212"/>
    <cellStyle name="Обычный 3 29 16" xfId="41213"/>
    <cellStyle name="Обычный 3 29 17" xfId="41214"/>
    <cellStyle name="Обычный 3 29 18" xfId="41215"/>
    <cellStyle name="Обычный 3 29 2" xfId="41216"/>
    <cellStyle name="Обычный 3 29 2 2" xfId="41217"/>
    <cellStyle name="Обычный 3 29 2 3" xfId="41218"/>
    <cellStyle name="Обычный 3 29 2 4" xfId="41219"/>
    <cellStyle name="Обычный 3 29 2 5" xfId="41220"/>
    <cellStyle name="Обычный 3 29 2 6" xfId="41221"/>
    <cellStyle name="Обычный 3 29 2 7" xfId="41222"/>
    <cellStyle name="Обычный 3 29 2 8" xfId="41223"/>
    <cellStyle name="Обычный 3 29 3" xfId="41224"/>
    <cellStyle name="Обычный 3 29 3 2" xfId="41225"/>
    <cellStyle name="Обычный 3 29 3 3" xfId="41226"/>
    <cellStyle name="Обычный 3 29 3 4" xfId="41227"/>
    <cellStyle name="Обычный 3 29 3 5" xfId="41228"/>
    <cellStyle name="Обычный 3 29 3 6" xfId="41229"/>
    <cellStyle name="Обычный 3 29 3 7" xfId="41230"/>
    <cellStyle name="Обычный 3 29 3 8" xfId="41231"/>
    <cellStyle name="Обычный 3 29 4" xfId="41232"/>
    <cellStyle name="Обычный 3 29 4 2" xfId="41233"/>
    <cellStyle name="Обычный 3 29 4 3" xfId="41234"/>
    <cellStyle name="Обычный 3 29 4 4" xfId="41235"/>
    <cellStyle name="Обычный 3 29 4 5" xfId="41236"/>
    <cellStyle name="Обычный 3 29 4 6" xfId="41237"/>
    <cellStyle name="Обычный 3 29 4 7" xfId="41238"/>
    <cellStyle name="Обычный 3 29 4 8" xfId="41239"/>
    <cellStyle name="Обычный 3 29 5" xfId="41240"/>
    <cellStyle name="Обычный 3 29 5 2" xfId="41241"/>
    <cellStyle name="Обычный 3 29 5 3" xfId="41242"/>
    <cellStyle name="Обычный 3 29 5 4" xfId="41243"/>
    <cellStyle name="Обычный 3 29 5 5" xfId="41244"/>
    <cellStyle name="Обычный 3 29 5 6" xfId="41245"/>
    <cellStyle name="Обычный 3 29 5 7" xfId="41246"/>
    <cellStyle name="Обычный 3 29 5 8" xfId="41247"/>
    <cellStyle name="Обычный 3 29 6" xfId="41248"/>
    <cellStyle name="Обычный 3 29 6 2" xfId="41249"/>
    <cellStyle name="Обычный 3 29 6 3" xfId="41250"/>
    <cellStyle name="Обычный 3 29 6 4" xfId="41251"/>
    <cellStyle name="Обычный 3 29 6 5" xfId="41252"/>
    <cellStyle name="Обычный 3 29 6 6" xfId="41253"/>
    <cellStyle name="Обычный 3 29 6 7" xfId="41254"/>
    <cellStyle name="Обычный 3 29 6 8" xfId="41255"/>
    <cellStyle name="Обычный 3 29 7" xfId="41256"/>
    <cellStyle name="Обычный 3 29 7 2" xfId="41257"/>
    <cellStyle name="Обычный 3 29 7 3" xfId="41258"/>
    <cellStyle name="Обычный 3 29 7 4" xfId="41259"/>
    <cellStyle name="Обычный 3 29 7 5" xfId="41260"/>
    <cellStyle name="Обычный 3 29 7 6" xfId="41261"/>
    <cellStyle name="Обычный 3 29 7 7" xfId="41262"/>
    <cellStyle name="Обычный 3 29 7 8" xfId="41263"/>
    <cellStyle name="Обычный 3 29 8" xfId="41264"/>
    <cellStyle name="Обычный 3 29 8 2" xfId="41265"/>
    <cellStyle name="Обычный 3 29 8 3" xfId="41266"/>
    <cellStyle name="Обычный 3 29 8 4" xfId="41267"/>
    <cellStyle name="Обычный 3 29 8 5" xfId="41268"/>
    <cellStyle name="Обычный 3 29 8 6" xfId="41269"/>
    <cellStyle name="Обычный 3 29 8 7" xfId="41270"/>
    <cellStyle name="Обычный 3 29 8 8" xfId="41271"/>
    <cellStyle name="Обычный 3 29 9" xfId="41272"/>
    <cellStyle name="Обычный 3 3" xfId="41273"/>
    <cellStyle name="Обычный 3 3 10" xfId="41274"/>
    <cellStyle name="Обычный 3 3 10 2" xfId="41275"/>
    <cellStyle name="Обычный 3 3 10 3" xfId="41276"/>
    <cellStyle name="Обычный 3 3 10 4" xfId="41277"/>
    <cellStyle name="Обычный 3 3 10 5" xfId="41278"/>
    <cellStyle name="Обычный 3 3 10 6" xfId="41279"/>
    <cellStyle name="Обычный 3 3 10 7" xfId="41280"/>
    <cellStyle name="Обычный 3 3 10 8" xfId="41281"/>
    <cellStyle name="Обычный 3 3 11" xfId="41282"/>
    <cellStyle name="Обычный 3 3 11 2" xfId="41283"/>
    <cellStyle name="Обычный 3 3 11 3" xfId="41284"/>
    <cellStyle name="Обычный 3 3 11 4" xfId="41285"/>
    <cellStyle name="Обычный 3 3 11 5" xfId="41286"/>
    <cellStyle name="Обычный 3 3 11 6" xfId="41287"/>
    <cellStyle name="Обычный 3 3 11 7" xfId="41288"/>
    <cellStyle name="Обычный 3 3 11 8" xfId="41289"/>
    <cellStyle name="Обычный 3 3 12" xfId="41290"/>
    <cellStyle name="Обычный 3 3 12 2" xfId="41291"/>
    <cellStyle name="Обычный 3 3 12 3" xfId="41292"/>
    <cellStyle name="Обычный 3 3 12 4" xfId="41293"/>
    <cellStyle name="Обычный 3 3 12 5" xfId="41294"/>
    <cellStyle name="Обычный 3 3 12 6" xfId="41295"/>
    <cellStyle name="Обычный 3 3 12 7" xfId="41296"/>
    <cellStyle name="Обычный 3 3 12 8" xfId="41297"/>
    <cellStyle name="Обычный 3 3 13" xfId="41298"/>
    <cellStyle name="Обычный 3 3 13 2" xfId="41299"/>
    <cellStyle name="Обычный 3 3 13 3" xfId="41300"/>
    <cellStyle name="Обычный 3 3 13 4" xfId="41301"/>
    <cellStyle name="Обычный 3 3 13 5" xfId="41302"/>
    <cellStyle name="Обычный 3 3 13 6" xfId="41303"/>
    <cellStyle name="Обычный 3 3 13 7" xfId="41304"/>
    <cellStyle name="Обычный 3 3 13 8" xfId="41305"/>
    <cellStyle name="Обычный 3 3 14" xfId="41306"/>
    <cellStyle name="Обычный 3 3 15" xfId="41307"/>
    <cellStyle name="Обычный 3 3 16" xfId="41308"/>
    <cellStyle name="Обычный 3 3 17" xfId="41309"/>
    <cellStyle name="Обычный 3 3 18" xfId="41310"/>
    <cellStyle name="Обычный 3 3 19" xfId="41311"/>
    <cellStyle name="Обычный 3 3 2" xfId="41312"/>
    <cellStyle name="Обычный 3 3 2 10" xfId="41313"/>
    <cellStyle name="Обычный 3 3 2 10 2" xfId="41314"/>
    <cellStyle name="Обычный 3 3 2 10 3" xfId="41315"/>
    <cellStyle name="Обычный 3 3 2 10 4" xfId="41316"/>
    <cellStyle name="Обычный 3 3 2 10 5" xfId="41317"/>
    <cellStyle name="Обычный 3 3 2 10 6" xfId="41318"/>
    <cellStyle name="Обычный 3 3 2 10 7" xfId="41319"/>
    <cellStyle name="Обычный 3 3 2 10 8" xfId="41320"/>
    <cellStyle name="Обычный 3 3 2 11" xfId="41321"/>
    <cellStyle name="Обычный 3 3 2 11 2" xfId="41322"/>
    <cellStyle name="Обычный 3 3 2 11 3" xfId="41323"/>
    <cellStyle name="Обычный 3 3 2 11 4" xfId="41324"/>
    <cellStyle name="Обычный 3 3 2 11 5" xfId="41325"/>
    <cellStyle name="Обычный 3 3 2 11 6" xfId="41326"/>
    <cellStyle name="Обычный 3 3 2 11 7" xfId="41327"/>
    <cellStyle name="Обычный 3 3 2 11 8" xfId="41328"/>
    <cellStyle name="Обычный 3 3 2 12" xfId="41329"/>
    <cellStyle name="Обычный 3 3 2 13" xfId="41330"/>
    <cellStyle name="Обычный 3 3 2 14" xfId="41331"/>
    <cellStyle name="Обычный 3 3 2 15" xfId="41332"/>
    <cellStyle name="Обычный 3 3 2 16" xfId="41333"/>
    <cellStyle name="Обычный 3 3 2 17" xfId="41334"/>
    <cellStyle name="Обычный 3 3 2 18" xfId="41335"/>
    <cellStyle name="Обычный 3 3 2 19" xfId="41336"/>
    <cellStyle name="Обычный 3 3 2 2" xfId="41337"/>
    <cellStyle name="Обычный 3 3 2 2 10" xfId="41338"/>
    <cellStyle name="Обычный 3 3 2 2 10 2" xfId="41339"/>
    <cellStyle name="Обычный 3 3 2 2 10 3" xfId="41340"/>
    <cellStyle name="Обычный 3 3 2 2 10 4" xfId="41341"/>
    <cellStyle name="Обычный 3 3 2 2 10 5" xfId="41342"/>
    <cellStyle name="Обычный 3 3 2 2 10 6" xfId="41343"/>
    <cellStyle name="Обычный 3 3 2 2 10 7" xfId="41344"/>
    <cellStyle name="Обычный 3 3 2 2 10 8" xfId="41345"/>
    <cellStyle name="Обычный 3 3 2 2 11" xfId="41346"/>
    <cellStyle name="Обычный 3 3 2 2 12" xfId="41347"/>
    <cellStyle name="Обычный 3 3 2 2 13" xfId="41348"/>
    <cellStyle name="Обычный 3 3 2 2 14" xfId="41349"/>
    <cellStyle name="Обычный 3 3 2 2 15" xfId="41350"/>
    <cellStyle name="Обычный 3 3 2 2 16" xfId="41351"/>
    <cellStyle name="Обычный 3 3 2 2 17" xfId="41352"/>
    <cellStyle name="Обычный 3 3 2 2 18" xfId="41353"/>
    <cellStyle name="Обычный 3 3 2 2 19" xfId="41354"/>
    <cellStyle name="Обычный 3 3 2 2 2" xfId="41355"/>
    <cellStyle name="Обычный 3 3 2 2 2 10" xfId="41356"/>
    <cellStyle name="Обычный 3 3 2 2 2 11" xfId="41357"/>
    <cellStyle name="Обычный 3 3 2 2 2 12" xfId="41358"/>
    <cellStyle name="Обычный 3 3 2 2 2 13" xfId="41359"/>
    <cellStyle name="Обычный 3 3 2 2 2 14" xfId="41360"/>
    <cellStyle name="Обычный 3 3 2 2 2 15" xfId="41361"/>
    <cellStyle name="Обычный 3 3 2 2 2 16" xfId="41362"/>
    <cellStyle name="Обычный 3 3 2 2 2 17" xfId="41363"/>
    <cellStyle name="Обычный 3 3 2 2 2 18" xfId="41364"/>
    <cellStyle name="Обычный 3 3 2 2 2 2" xfId="41365"/>
    <cellStyle name="Обычный 3 3 2 2 2 2 2" xfId="41366"/>
    <cellStyle name="Обычный 3 3 2 2 2 2 3" xfId="41367"/>
    <cellStyle name="Обычный 3 3 2 2 2 2 4" xfId="41368"/>
    <cellStyle name="Обычный 3 3 2 2 2 2 5" xfId="41369"/>
    <cellStyle name="Обычный 3 3 2 2 2 2 6" xfId="41370"/>
    <cellStyle name="Обычный 3 3 2 2 2 2 7" xfId="41371"/>
    <cellStyle name="Обычный 3 3 2 2 2 2 8" xfId="41372"/>
    <cellStyle name="Обычный 3 3 2 2 2 3" xfId="41373"/>
    <cellStyle name="Обычный 3 3 2 2 2 3 2" xfId="41374"/>
    <cellStyle name="Обычный 3 3 2 2 2 3 3" xfId="41375"/>
    <cellStyle name="Обычный 3 3 2 2 2 3 4" xfId="41376"/>
    <cellStyle name="Обычный 3 3 2 2 2 3 5" xfId="41377"/>
    <cellStyle name="Обычный 3 3 2 2 2 3 6" xfId="41378"/>
    <cellStyle name="Обычный 3 3 2 2 2 3 7" xfId="41379"/>
    <cellStyle name="Обычный 3 3 2 2 2 3 8" xfId="41380"/>
    <cellStyle name="Обычный 3 3 2 2 2 4" xfId="41381"/>
    <cellStyle name="Обычный 3 3 2 2 2 4 2" xfId="41382"/>
    <cellStyle name="Обычный 3 3 2 2 2 4 3" xfId="41383"/>
    <cellStyle name="Обычный 3 3 2 2 2 4 4" xfId="41384"/>
    <cellStyle name="Обычный 3 3 2 2 2 4 5" xfId="41385"/>
    <cellStyle name="Обычный 3 3 2 2 2 4 6" xfId="41386"/>
    <cellStyle name="Обычный 3 3 2 2 2 4 7" xfId="41387"/>
    <cellStyle name="Обычный 3 3 2 2 2 4 8" xfId="41388"/>
    <cellStyle name="Обычный 3 3 2 2 2 5" xfId="41389"/>
    <cellStyle name="Обычный 3 3 2 2 2 5 2" xfId="41390"/>
    <cellStyle name="Обычный 3 3 2 2 2 5 3" xfId="41391"/>
    <cellStyle name="Обычный 3 3 2 2 2 5 4" xfId="41392"/>
    <cellStyle name="Обычный 3 3 2 2 2 5 5" xfId="41393"/>
    <cellStyle name="Обычный 3 3 2 2 2 5 6" xfId="41394"/>
    <cellStyle name="Обычный 3 3 2 2 2 5 7" xfId="41395"/>
    <cellStyle name="Обычный 3 3 2 2 2 5 8" xfId="41396"/>
    <cellStyle name="Обычный 3 3 2 2 2 6" xfId="41397"/>
    <cellStyle name="Обычный 3 3 2 2 2 6 2" xfId="41398"/>
    <cellStyle name="Обычный 3 3 2 2 2 6 3" xfId="41399"/>
    <cellStyle name="Обычный 3 3 2 2 2 6 4" xfId="41400"/>
    <cellStyle name="Обычный 3 3 2 2 2 6 5" xfId="41401"/>
    <cellStyle name="Обычный 3 3 2 2 2 6 6" xfId="41402"/>
    <cellStyle name="Обычный 3 3 2 2 2 6 7" xfId="41403"/>
    <cellStyle name="Обычный 3 3 2 2 2 6 8" xfId="41404"/>
    <cellStyle name="Обычный 3 3 2 2 2 7" xfId="41405"/>
    <cellStyle name="Обычный 3 3 2 2 2 7 2" xfId="41406"/>
    <cellStyle name="Обычный 3 3 2 2 2 7 3" xfId="41407"/>
    <cellStyle name="Обычный 3 3 2 2 2 7 4" xfId="41408"/>
    <cellStyle name="Обычный 3 3 2 2 2 7 5" xfId="41409"/>
    <cellStyle name="Обычный 3 3 2 2 2 7 6" xfId="41410"/>
    <cellStyle name="Обычный 3 3 2 2 2 7 7" xfId="41411"/>
    <cellStyle name="Обычный 3 3 2 2 2 7 8" xfId="41412"/>
    <cellStyle name="Обычный 3 3 2 2 2 8" xfId="41413"/>
    <cellStyle name="Обычный 3 3 2 2 2 8 2" xfId="41414"/>
    <cellStyle name="Обычный 3 3 2 2 2 8 3" xfId="41415"/>
    <cellStyle name="Обычный 3 3 2 2 2 8 4" xfId="41416"/>
    <cellStyle name="Обычный 3 3 2 2 2 8 5" xfId="41417"/>
    <cellStyle name="Обычный 3 3 2 2 2 8 6" xfId="41418"/>
    <cellStyle name="Обычный 3 3 2 2 2 8 7" xfId="41419"/>
    <cellStyle name="Обычный 3 3 2 2 2 8 8" xfId="41420"/>
    <cellStyle name="Обычный 3 3 2 2 2 9" xfId="41421"/>
    <cellStyle name="Обычный 3 3 2 2 20" xfId="41422"/>
    <cellStyle name="Обычный 3 3 2 2 21" xfId="41423"/>
    <cellStyle name="Обычный 3 3 2 2 22" xfId="41424"/>
    <cellStyle name="Обычный 3 3 2 2 23" xfId="41425"/>
    <cellStyle name="Обычный 3 3 2 2 3" xfId="41426"/>
    <cellStyle name="Обычный 3 3 2 2 3 10" xfId="41427"/>
    <cellStyle name="Обычный 3 3 2 2 3 11" xfId="41428"/>
    <cellStyle name="Обычный 3 3 2 2 3 12" xfId="41429"/>
    <cellStyle name="Обычный 3 3 2 2 3 13" xfId="41430"/>
    <cellStyle name="Обычный 3 3 2 2 3 14" xfId="41431"/>
    <cellStyle name="Обычный 3 3 2 2 3 15" xfId="41432"/>
    <cellStyle name="Обычный 3 3 2 2 3 16" xfId="41433"/>
    <cellStyle name="Обычный 3 3 2 2 3 17" xfId="41434"/>
    <cellStyle name="Обычный 3 3 2 2 3 18" xfId="41435"/>
    <cellStyle name="Обычный 3 3 2 2 3 2" xfId="41436"/>
    <cellStyle name="Обычный 3 3 2 2 3 2 2" xfId="41437"/>
    <cellStyle name="Обычный 3 3 2 2 3 2 3" xfId="41438"/>
    <cellStyle name="Обычный 3 3 2 2 3 2 4" xfId="41439"/>
    <cellStyle name="Обычный 3 3 2 2 3 2 5" xfId="41440"/>
    <cellStyle name="Обычный 3 3 2 2 3 2 6" xfId="41441"/>
    <cellStyle name="Обычный 3 3 2 2 3 2 7" xfId="41442"/>
    <cellStyle name="Обычный 3 3 2 2 3 2 8" xfId="41443"/>
    <cellStyle name="Обычный 3 3 2 2 3 3" xfId="41444"/>
    <cellStyle name="Обычный 3 3 2 2 3 3 2" xfId="41445"/>
    <cellStyle name="Обычный 3 3 2 2 3 3 3" xfId="41446"/>
    <cellStyle name="Обычный 3 3 2 2 3 3 4" xfId="41447"/>
    <cellStyle name="Обычный 3 3 2 2 3 3 5" xfId="41448"/>
    <cellStyle name="Обычный 3 3 2 2 3 3 6" xfId="41449"/>
    <cellStyle name="Обычный 3 3 2 2 3 3 7" xfId="41450"/>
    <cellStyle name="Обычный 3 3 2 2 3 3 8" xfId="41451"/>
    <cellStyle name="Обычный 3 3 2 2 3 4" xfId="41452"/>
    <cellStyle name="Обычный 3 3 2 2 3 4 2" xfId="41453"/>
    <cellStyle name="Обычный 3 3 2 2 3 4 3" xfId="41454"/>
    <cellStyle name="Обычный 3 3 2 2 3 4 4" xfId="41455"/>
    <cellStyle name="Обычный 3 3 2 2 3 4 5" xfId="41456"/>
    <cellStyle name="Обычный 3 3 2 2 3 4 6" xfId="41457"/>
    <cellStyle name="Обычный 3 3 2 2 3 4 7" xfId="41458"/>
    <cellStyle name="Обычный 3 3 2 2 3 4 8" xfId="41459"/>
    <cellStyle name="Обычный 3 3 2 2 3 5" xfId="41460"/>
    <cellStyle name="Обычный 3 3 2 2 3 5 2" xfId="41461"/>
    <cellStyle name="Обычный 3 3 2 2 3 5 3" xfId="41462"/>
    <cellStyle name="Обычный 3 3 2 2 3 5 4" xfId="41463"/>
    <cellStyle name="Обычный 3 3 2 2 3 5 5" xfId="41464"/>
    <cellStyle name="Обычный 3 3 2 2 3 5 6" xfId="41465"/>
    <cellStyle name="Обычный 3 3 2 2 3 5 7" xfId="41466"/>
    <cellStyle name="Обычный 3 3 2 2 3 5 8" xfId="41467"/>
    <cellStyle name="Обычный 3 3 2 2 3 6" xfId="41468"/>
    <cellStyle name="Обычный 3 3 2 2 3 6 2" xfId="41469"/>
    <cellStyle name="Обычный 3 3 2 2 3 6 3" xfId="41470"/>
    <cellStyle name="Обычный 3 3 2 2 3 6 4" xfId="41471"/>
    <cellStyle name="Обычный 3 3 2 2 3 6 5" xfId="41472"/>
    <cellStyle name="Обычный 3 3 2 2 3 6 6" xfId="41473"/>
    <cellStyle name="Обычный 3 3 2 2 3 6 7" xfId="41474"/>
    <cellStyle name="Обычный 3 3 2 2 3 6 8" xfId="41475"/>
    <cellStyle name="Обычный 3 3 2 2 3 7" xfId="41476"/>
    <cellStyle name="Обычный 3 3 2 2 3 7 2" xfId="41477"/>
    <cellStyle name="Обычный 3 3 2 2 3 7 3" xfId="41478"/>
    <cellStyle name="Обычный 3 3 2 2 3 7 4" xfId="41479"/>
    <cellStyle name="Обычный 3 3 2 2 3 7 5" xfId="41480"/>
    <cellStyle name="Обычный 3 3 2 2 3 7 6" xfId="41481"/>
    <cellStyle name="Обычный 3 3 2 2 3 7 7" xfId="41482"/>
    <cellStyle name="Обычный 3 3 2 2 3 7 8" xfId="41483"/>
    <cellStyle name="Обычный 3 3 2 2 3 8" xfId="41484"/>
    <cellStyle name="Обычный 3 3 2 2 3 8 2" xfId="41485"/>
    <cellStyle name="Обычный 3 3 2 2 3 8 3" xfId="41486"/>
    <cellStyle name="Обычный 3 3 2 2 3 8 4" xfId="41487"/>
    <cellStyle name="Обычный 3 3 2 2 3 8 5" xfId="41488"/>
    <cellStyle name="Обычный 3 3 2 2 3 8 6" xfId="41489"/>
    <cellStyle name="Обычный 3 3 2 2 3 8 7" xfId="41490"/>
    <cellStyle name="Обычный 3 3 2 2 3 8 8" xfId="41491"/>
    <cellStyle name="Обычный 3 3 2 2 3 9" xfId="41492"/>
    <cellStyle name="Обычный 3 3 2 2 4" xfId="41493"/>
    <cellStyle name="Обычный 3 3 2 2 4 2" xfId="41494"/>
    <cellStyle name="Обычный 3 3 2 2 4 3" xfId="41495"/>
    <cellStyle name="Обычный 3 3 2 2 4 4" xfId="41496"/>
    <cellStyle name="Обычный 3 3 2 2 4 5" xfId="41497"/>
    <cellStyle name="Обычный 3 3 2 2 4 6" xfId="41498"/>
    <cellStyle name="Обычный 3 3 2 2 4 7" xfId="41499"/>
    <cellStyle name="Обычный 3 3 2 2 4 8" xfId="41500"/>
    <cellStyle name="Обычный 3 3 2 2 5" xfId="41501"/>
    <cellStyle name="Обычный 3 3 2 2 5 2" xfId="41502"/>
    <cellStyle name="Обычный 3 3 2 2 5 3" xfId="41503"/>
    <cellStyle name="Обычный 3 3 2 2 5 4" xfId="41504"/>
    <cellStyle name="Обычный 3 3 2 2 5 5" xfId="41505"/>
    <cellStyle name="Обычный 3 3 2 2 5 6" xfId="41506"/>
    <cellStyle name="Обычный 3 3 2 2 5 7" xfId="41507"/>
    <cellStyle name="Обычный 3 3 2 2 5 8" xfId="41508"/>
    <cellStyle name="Обычный 3 3 2 2 6" xfId="41509"/>
    <cellStyle name="Обычный 3 3 2 2 6 2" xfId="41510"/>
    <cellStyle name="Обычный 3 3 2 2 6 3" xfId="41511"/>
    <cellStyle name="Обычный 3 3 2 2 6 4" xfId="41512"/>
    <cellStyle name="Обычный 3 3 2 2 6 5" xfId="41513"/>
    <cellStyle name="Обычный 3 3 2 2 6 6" xfId="41514"/>
    <cellStyle name="Обычный 3 3 2 2 6 7" xfId="41515"/>
    <cellStyle name="Обычный 3 3 2 2 6 8" xfId="41516"/>
    <cellStyle name="Обычный 3 3 2 2 7" xfId="41517"/>
    <cellStyle name="Обычный 3 3 2 2 7 2" xfId="41518"/>
    <cellStyle name="Обычный 3 3 2 2 7 3" xfId="41519"/>
    <cellStyle name="Обычный 3 3 2 2 7 4" xfId="41520"/>
    <cellStyle name="Обычный 3 3 2 2 7 5" xfId="41521"/>
    <cellStyle name="Обычный 3 3 2 2 7 6" xfId="41522"/>
    <cellStyle name="Обычный 3 3 2 2 7 7" xfId="41523"/>
    <cellStyle name="Обычный 3 3 2 2 7 8" xfId="41524"/>
    <cellStyle name="Обычный 3 3 2 2 8" xfId="41525"/>
    <cellStyle name="Обычный 3 3 2 2 8 2" xfId="41526"/>
    <cellStyle name="Обычный 3 3 2 2 8 3" xfId="41527"/>
    <cellStyle name="Обычный 3 3 2 2 8 4" xfId="41528"/>
    <cellStyle name="Обычный 3 3 2 2 8 5" xfId="41529"/>
    <cellStyle name="Обычный 3 3 2 2 8 6" xfId="41530"/>
    <cellStyle name="Обычный 3 3 2 2 8 7" xfId="41531"/>
    <cellStyle name="Обычный 3 3 2 2 8 8" xfId="41532"/>
    <cellStyle name="Обычный 3 3 2 2 9" xfId="41533"/>
    <cellStyle name="Обычный 3 3 2 2 9 2" xfId="41534"/>
    <cellStyle name="Обычный 3 3 2 2 9 3" xfId="41535"/>
    <cellStyle name="Обычный 3 3 2 2 9 4" xfId="41536"/>
    <cellStyle name="Обычный 3 3 2 2 9 5" xfId="41537"/>
    <cellStyle name="Обычный 3 3 2 2 9 6" xfId="41538"/>
    <cellStyle name="Обычный 3 3 2 2 9 7" xfId="41539"/>
    <cellStyle name="Обычный 3 3 2 2 9 8" xfId="41540"/>
    <cellStyle name="Обычный 3 3 2 20" xfId="41541"/>
    <cellStyle name="Обычный 3 3 2 21" xfId="41542"/>
    <cellStyle name="Обычный 3 3 2 22" xfId="41543"/>
    <cellStyle name="Обычный 3 3 2 23" xfId="41544"/>
    <cellStyle name="Обычный 3 3 2 24" xfId="41545"/>
    <cellStyle name="Обычный 3 3 2 3" xfId="41546"/>
    <cellStyle name="Обычный 3 3 2 3 10" xfId="41547"/>
    <cellStyle name="Обычный 3 3 2 3 11" xfId="41548"/>
    <cellStyle name="Обычный 3 3 2 3 12" xfId="41549"/>
    <cellStyle name="Обычный 3 3 2 3 13" xfId="41550"/>
    <cellStyle name="Обычный 3 3 2 3 14" xfId="41551"/>
    <cellStyle name="Обычный 3 3 2 3 15" xfId="41552"/>
    <cellStyle name="Обычный 3 3 2 3 16" xfId="41553"/>
    <cellStyle name="Обычный 3 3 2 3 17" xfId="41554"/>
    <cellStyle name="Обычный 3 3 2 3 18" xfId="41555"/>
    <cellStyle name="Обычный 3 3 2 3 19" xfId="41556"/>
    <cellStyle name="Обычный 3 3 2 3 2" xfId="41557"/>
    <cellStyle name="Обычный 3 3 2 3 2 2" xfId="41558"/>
    <cellStyle name="Обычный 3 3 2 3 2 3" xfId="41559"/>
    <cellStyle name="Обычный 3 3 2 3 2 4" xfId="41560"/>
    <cellStyle name="Обычный 3 3 2 3 2 5" xfId="41561"/>
    <cellStyle name="Обычный 3 3 2 3 2 6" xfId="41562"/>
    <cellStyle name="Обычный 3 3 2 3 2 7" xfId="41563"/>
    <cellStyle name="Обычный 3 3 2 3 2 8" xfId="41564"/>
    <cellStyle name="Обычный 3 3 2 3 3" xfId="41565"/>
    <cellStyle name="Обычный 3 3 2 3 3 2" xfId="41566"/>
    <cellStyle name="Обычный 3 3 2 3 3 3" xfId="41567"/>
    <cellStyle name="Обычный 3 3 2 3 3 4" xfId="41568"/>
    <cellStyle name="Обычный 3 3 2 3 3 5" xfId="41569"/>
    <cellStyle name="Обычный 3 3 2 3 3 6" xfId="41570"/>
    <cellStyle name="Обычный 3 3 2 3 3 7" xfId="41571"/>
    <cellStyle name="Обычный 3 3 2 3 3 8" xfId="41572"/>
    <cellStyle name="Обычный 3 3 2 3 4" xfId="41573"/>
    <cellStyle name="Обычный 3 3 2 3 4 2" xfId="41574"/>
    <cellStyle name="Обычный 3 3 2 3 4 3" xfId="41575"/>
    <cellStyle name="Обычный 3 3 2 3 4 4" xfId="41576"/>
    <cellStyle name="Обычный 3 3 2 3 4 5" xfId="41577"/>
    <cellStyle name="Обычный 3 3 2 3 4 6" xfId="41578"/>
    <cellStyle name="Обычный 3 3 2 3 4 7" xfId="41579"/>
    <cellStyle name="Обычный 3 3 2 3 4 8" xfId="41580"/>
    <cellStyle name="Обычный 3 3 2 3 5" xfId="41581"/>
    <cellStyle name="Обычный 3 3 2 3 5 2" xfId="41582"/>
    <cellStyle name="Обычный 3 3 2 3 5 3" xfId="41583"/>
    <cellStyle name="Обычный 3 3 2 3 5 4" xfId="41584"/>
    <cellStyle name="Обычный 3 3 2 3 5 5" xfId="41585"/>
    <cellStyle name="Обычный 3 3 2 3 5 6" xfId="41586"/>
    <cellStyle name="Обычный 3 3 2 3 5 7" xfId="41587"/>
    <cellStyle name="Обычный 3 3 2 3 5 8" xfId="41588"/>
    <cellStyle name="Обычный 3 3 2 3 6" xfId="41589"/>
    <cellStyle name="Обычный 3 3 2 3 6 2" xfId="41590"/>
    <cellStyle name="Обычный 3 3 2 3 6 3" xfId="41591"/>
    <cellStyle name="Обычный 3 3 2 3 6 4" xfId="41592"/>
    <cellStyle name="Обычный 3 3 2 3 6 5" xfId="41593"/>
    <cellStyle name="Обычный 3 3 2 3 6 6" xfId="41594"/>
    <cellStyle name="Обычный 3 3 2 3 6 7" xfId="41595"/>
    <cellStyle name="Обычный 3 3 2 3 6 8" xfId="41596"/>
    <cellStyle name="Обычный 3 3 2 3 7" xfId="41597"/>
    <cellStyle name="Обычный 3 3 2 3 7 2" xfId="41598"/>
    <cellStyle name="Обычный 3 3 2 3 7 3" xfId="41599"/>
    <cellStyle name="Обычный 3 3 2 3 7 4" xfId="41600"/>
    <cellStyle name="Обычный 3 3 2 3 7 5" xfId="41601"/>
    <cellStyle name="Обычный 3 3 2 3 7 6" xfId="41602"/>
    <cellStyle name="Обычный 3 3 2 3 7 7" xfId="41603"/>
    <cellStyle name="Обычный 3 3 2 3 7 8" xfId="41604"/>
    <cellStyle name="Обычный 3 3 2 3 8" xfId="41605"/>
    <cellStyle name="Обычный 3 3 2 3 8 2" xfId="41606"/>
    <cellStyle name="Обычный 3 3 2 3 8 3" xfId="41607"/>
    <cellStyle name="Обычный 3 3 2 3 8 4" xfId="41608"/>
    <cellStyle name="Обычный 3 3 2 3 8 5" xfId="41609"/>
    <cellStyle name="Обычный 3 3 2 3 8 6" xfId="41610"/>
    <cellStyle name="Обычный 3 3 2 3 8 7" xfId="41611"/>
    <cellStyle name="Обычный 3 3 2 3 8 8" xfId="41612"/>
    <cellStyle name="Обычный 3 3 2 3 9" xfId="41613"/>
    <cellStyle name="Обычный 3 3 2 4" xfId="41614"/>
    <cellStyle name="Обычный 3 3 2 4 10" xfId="41615"/>
    <cellStyle name="Обычный 3 3 2 4 11" xfId="41616"/>
    <cellStyle name="Обычный 3 3 2 4 12" xfId="41617"/>
    <cellStyle name="Обычный 3 3 2 4 13" xfId="41618"/>
    <cellStyle name="Обычный 3 3 2 4 14" xfId="41619"/>
    <cellStyle name="Обычный 3 3 2 4 15" xfId="41620"/>
    <cellStyle name="Обычный 3 3 2 4 16" xfId="41621"/>
    <cellStyle name="Обычный 3 3 2 4 17" xfId="41622"/>
    <cellStyle name="Обычный 3 3 2 4 18" xfId="41623"/>
    <cellStyle name="Обычный 3 3 2 4 2" xfId="41624"/>
    <cellStyle name="Обычный 3 3 2 4 2 2" xfId="41625"/>
    <cellStyle name="Обычный 3 3 2 4 2 3" xfId="41626"/>
    <cellStyle name="Обычный 3 3 2 4 2 4" xfId="41627"/>
    <cellStyle name="Обычный 3 3 2 4 2 5" xfId="41628"/>
    <cellStyle name="Обычный 3 3 2 4 2 6" xfId="41629"/>
    <cellStyle name="Обычный 3 3 2 4 2 7" xfId="41630"/>
    <cellStyle name="Обычный 3 3 2 4 2 8" xfId="41631"/>
    <cellStyle name="Обычный 3 3 2 4 3" xfId="41632"/>
    <cellStyle name="Обычный 3 3 2 4 3 2" xfId="41633"/>
    <cellStyle name="Обычный 3 3 2 4 3 3" xfId="41634"/>
    <cellStyle name="Обычный 3 3 2 4 3 4" xfId="41635"/>
    <cellStyle name="Обычный 3 3 2 4 3 5" xfId="41636"/>
    <cellStyle name="Обычный 3 3 2 4 3 6" xfId="41637"/>
    <cellStyle name="Обычный 3 3 2 4 3 7" xfId="41638"/>
    <cellStyle name="Обычный 3 3 2 4 3 8" xfId="41639"/>
    <cellStyle name="Обычный 3 3 2 4 4" xfId="41640"/>
    <cellStyle name="Обычный 3 3 2 4 4 2" xfId="41641"/>
    <cellStyle name="Обычный 3 3 2 4 4 3" xfId="41642"/>
    <cellStyle name="Обычный 3 3 2 4 4 4" xfId="41643"/>
    <cellStyle name="Обычный 3 3 2 4 4 5" xfId="41644"/>
    <cellStyle name="Обычный 3 3 2 4 4 6" xfId="41645"/>
    <cellStyle name="Обычный 3 3 2 4 4 7" xfId="41646"/>
    <cellStyle name="Обычный 3 3 2 4 4 8" xfId="41647"/>
    <cellStyle name="Обычный 3 3 2 4 5" xfId="41648"/>
    <cellStyle name="Обычный 3 3 2 4 5 2" xfId="41649"/>
    <cellStyle name="Обычный 3 3 2 4 5 3" xfId="41650"/>
    <cellStyle name="Обычный 3 3 2 4 5 4" xfId="41651"/>
    <cellStyle name="Обычный 3 3 2 4 5 5" xfId="41652"/>
    <cellStyle name="Обычный 3 3 2 4 5 6" xfId="41653"/>
    <cellStyle name="Обычный 3 3 2 4 5 7" xfId="41654"/>
    <cellStyle name="Обычный 3 3 2 4 5 8" xfId="41655"/>
    <cellStyle name="Обычный 3 3 2 4 6" xfId="41656"/>
    <cellStyle name="Обычный 3 3 2 4 6 2" xfId="41657"/>
    <cellStyle name="Обычный 3 3 2 4 6 3" xfId="41658"/>
    <cellStyle name="Обычный 3 3 2 4 6 4" xfId="41659"/>
    <cellStyle name="Обычный 3 3 2 4 6 5" xfId="41660"/>
    <cellStyle name="Обычный 3 3 2 4 6 6" xfId="41661"/>
    <cellStyle name="Обычный 3 3 2 4 6 7" xfId="41662"/>
    <cellStyle name="Обычный 3 3 2 4 6 8" xfId="41663"/>
    <cellStyle name="Обычный 3 3 2 4 7" xfId="41664"/>
    <cellStyle name="Обычный 3 3 2 4 7 2" xfId="41665"/>
    <cellStyle name="Обычный 3 3 2 4 7 3" xfId="41666"/>
    <cellStyle name="Обычный 3 3 2 4 7 4" xfId="41667"/>
    <cellStyle name="Обычный 3 3 2 4 7 5" xfId="41668"/>
    <cellStyle name="Обычный 3 3 2 4 7 6" xfId="41669"/>
    <cellStyle name="Обычный 3 3 2 4 7 7" xfId="41670"/>
    <cellStyle name="Обычный 3 3 2 4 7 8" xfId="41671"/>
    <cellStyle name="Обычный 3 3 2 4 8" xfId="41672"/>
    <cellStyle name="Обычный 3 3 2 4 8 2" xfId="41673"/>
    <cellStyle name="Обычный 3 3 2 4 8 3" xfId="41674"/>
    <cellStyle name="Обычный 3 3 2 4 8 4" xfId="41675"/>
    <cellStyle name="Обычный 3 3 2 4 8 5" xfId="41676"/>
    <cellStyle name="Обычный 3 3 2 4 8 6" xfId="41677"/>
    <cellStyle name="Обычный 3 3 2 4 8 7" xfId="41678"/>
    <cellStyle name="Обычный 3 3 2 4 8 8" xfId="41679"/>
    <cellStyle name="Обычный 3 3 2 4 9" xfId="41680"/>
    <cellStyle name="Обычный 3 3 2 5" xfId="41681"/>
    <cellStyle name="Обычный 3 3 2 5 2" xfId="41682"/>
    <cellStyle name="Обычный 3 3 2 5 3" xfId="41683"/>
    <cellStyle name="Обычный 3 3 2 5 4" xfId="41684"/>
    <cellStyle name="Обычный 3 3 2 5 5" xfId="41685"/>
    <cellStyle name="Обычный 3 3 2 5 6" xfId="41686"/>
    <cellStyle name="Обычный 3 3 2 5 7" xfId="41687"/>
    <cellStyle name="Обычный 3 3 2 5 8" xfId="41688"/>
    <cellStyle name="Обычный 3 3 2 6" xfId="41689"/>
    <cellStyle name="Обычный 3 3 2 6 2" xfId="41690"/>
    <cellStyle name="Обычный 3 3 2 6 3" xfId="41691"/>
    <cellStyle name="Обычный 3 3 2 6 4" xfId="41692"/>
    <cellStyle name="Обычный 3 3 2 6 5" xfId="41693"/>
    <cellStyle name="Обычный 3 3 2 6 6" xfId="41694"/>
    <cellStyle name="Обычный 3 3 2 6 7" xfId="41695"/>
    <cellStyle name="Обычный 3 3 2 6 8" xfId="41696"/>
    <cellStyle name="Обычный 3 3 2 7" xfId="41697"/>
    <cellStyle name="Обычный 3 3 2 7 2" xfId="41698"/>
    <cellStyle name="Обычный 3 3 2 7 3" xfId="41699"/>
    <cellStyle name="Обычный 3 3 2 7 4" xfId="41700"/>
    <cellStyle name="Обычный 3 3 2 7 5" xfId="41701"/>
    <cellStyle name="Обычный 3 3 2 7 6" xfId="41702"/>
    <cellStyle name="Обычный 3 3 2 7 7" xfId="41703"/>
    <cellStyle name="Обычный 3 3 2 7 8" xfId="41704"/>
    <cellStyle name="Обычный 3 3 2 8" xfId="41705"/>
    <cellStyle name="Обычный 3 3 2 8 2" xfId="41706"/>
    <cellStyle name="Обычный 3 3 2 8 3" xfId="41707"/>
    <cellStyle name="Обычный 3 3 2 8 4" xfId="41708"/>
    <cellStyle name="Обычный 3 3 2 8 5" xfId="41709"/>
    <cellStyle name="Обычный 3 3 2 8 6" xfId="41710"/>
    <cellStyle name="Обычный 3 3 2 8 7" xfId="41711"/>
    <cellStyle name="Обычный 3 3 2 8 8" xfId="41712"/>
    <cellStyle name="Обычный 3 3 2 9" xfId="41713"/>
    <cellStyle name="Обычный 3 3 2 9 2" xfId="41714"/>
    <cellStyle name="Обычный 3 3 2 9 3" xfId="41715"/>
    <cellStyle name="Обычный 3 3 2 9 4" xfId="41716"/>
    <cellStyle name="Обычный 3 3 2 9 5" xfId="41717"/>
    <cellStyle name="Обычный 3 3 2 9 6" xfId="41718"/>
    <cellStyle name="Обычный 3 3 2 9 7" xfId="41719"/>
    <cellStyle name="Обычный 3 3 2 9 8" xfId="41720"/>
    <cellStyle name="Обычный 3 3 20" xfId="41721"/>
    <cellStyle name="Обычный 3 3 21" xfId="41722"/>
    <cellStyle name="Обычный 3 3 22" xfId="41723"/>
    <cellStyle name="Обычный 3 3 23" xfId="41724"/>
    <cellStyle name="Обычный 3 3 24" xfId="41725"/>
    <cellStyle name="Обычный 3 3 25" xfId="41726"/>
    <cellStyle name="Обычный 3 3 26" xfId="41727"/>
    <cellStyle name="Обычный 3 3 27" xfId="41728"/>
    <cellStyle name="Обычный 3 3 28" xfId="41729"/>
    <cellStyle name="Обычный 3 3 29" xfId="41730"/>
    <cellStyle name="Обычный 3 3 3" xfId="41731"/>
    <cellStyle name="Обычный 3 3 3 10" xfId="41732"/>
    <cellStyle name="Обычный 3 3 3 10 2" xfId="41733"/>
    <cellStyle name="Обычный 3 3 3 10 3" xfId="41734"/>
    <cellStyle name="Обычный 3 3 3 10 4" xfId="41735"/>
    <cellStyle name="Обычный 3 3 3 10 5" xfId="41736"/>
    <cellStyle name="Обычный 3 3 3 10 6" xfId="41737"/>
    <cellStyle name="Обычный 3 3 3 10 7" xfId="41738"/>
    <cellStyle name="Обычный 3 3 3 10 8" xfId="41739"/>
    <cellStyle name="Обычный 3 3 3 11" xfId="41740"/>
    <cellStyle name="Обычный 3 3 3 11 2" xfId="41741"/>
    <cellStyle name="Обычный 3 3 3 11 3" xfId="41742"/>
    <cellStyle name="Обычный 3 3 3 11 4" xfId="41743"/>
    <cellStyle name="Обычный 3 3 3 11 5" xfId="41744"/>
    <cellStyle name="Обычный 3 3 3 11 6" xfId="41745"/>
    <cellStyle name="Обычный 3 3 3 11 7" xfId="41746"/>
    <cellStyle name="Обычный 3 3 3 11 8" xfId="41747"/>
    <cellStyle name="Обычный 3 3 3 12" xfId="41748"/>
    <cellStyle name="Обычный 3 3 3 13" xfId="41749"/>
    <cellStyle name="Обычный 3 3 3 14" xfId="41750"/>
    <cellStyle name="Обычный 3 3 3 15" xfId="41751"/>
    <cellStyle name="Обычный 3 3 3 16" xfId="41752"/>
    <cellStyle name="Обычный 3 3 3 17" xfId="41753"/>
    <cellStyle name="Обычный 3 3 3 18" xfId="41754"/>
    <cellStyle name="Обычный 3 3 3 19" xfId="41755"/>
    <cellStyle name="Обычный 3 3 3 2" xfId="41756"/>
    <cellStyle name="Обычный 3 3 3 2 10" xfId="41757"/>
    <cellStyle name="Обычный 3 3 3 2 10 2" xfId="41758"/>
    <cellStyle name="Обычный 3 3 3 2 10 3" xfId="41759"/>
    <cellStyle name="Обычный 3 3 3 2 10 4" xfId="41760"/>
    <cellStyle name="Обычный 3 3 3 2 10 5" xfId="41761"/>
    <cellStyle name="Обычный 3 3 3 2 10 6" xfId="41762"/>
    <cellStyle name="Обычный 3 3 3 2 10 7" xfId="41763"/>
    <cellStyle name="Обычный 3 3 3 2 10 8" xfId="41764"/>
    <cellStyle name="Обычный 3 3 3 2 11" xfId="41765"/>
    <cellStyle name="Обычный 3 3 3 2 12" xfId="41766"/>
    <cellStyle name="Обычный 3 3 3 2 13" xfId="41767"/>
    <cellStyle name="Обычный 3 3 3 2 14" xfId="41768"/>
    <cellStyle name="Обычный 3 3 3 2 15" xfId="41769"/>
    <cellStyle name="Обычный 3 3 3 2 16" xfId="41770"/>
    <cellStyle name="Обычный 3 3 3 2 17" xfId="41771"/>
    <cellStyle name="Обычный 3 3 3 2 18" xfId="41772"/>
    <cellStyle name="Обычный 3 3 3 2 19" xfId="41773"/>
    <cellStyle name="Обычный 3 3 3 2 2" xfId="41774"/>
    <cellStyle name="Обычный 3 3 3 2 2 10" xfId="41775"/>
    <cellStyle name="Обычный 3 3 3 2 2 11" xfId="41776"/>
    <cellStyle name="Обычный 3 3 3 2 2 12" xfId="41777"/>
    <cellStyle name="Обычный 3 3 3 2 2 13" xfId="41778"/>
    <cellStyle name="Обычный 3 3 3 2 2 14" xfId="41779"/>
    <cellStyle name="Обычный 3 3 3 2 2 15" xfId="41780"/>
    <cellStyle name="Обычный 3 3 3 2 2 16" xfId="41781"/>
    <cellStyle name="Обычный 3 3 3 2 2 17" xfId="41782"/>
    <cellStyle name="Обычный 3 3 3 2 2 18" xfId="41783"/>
    <cellStyle name="Обычный 3 3 3 2 2 2" xfId="41784"/>
    <cellStyle name="Обычный 3 3 3 2 2 2 2" xfId="41785"/>
    <cellStyle name="Обычный 3 3 3 2 2 2 3" xfId="41786"/>
    <cellStyle name="Обычный 3 3 3 2 2 2 4" xfId="41787"/>
    <cellStyle name="Обычный 3 3 3 2 2 2 5" xfId="41788"/>
    <cellStyle name="Обычный 3 3 3 2 2 2 6" xfId="41789"/>
    <cellStyle name="Обычный 3 3 3 2 2 2 7" xfId="41790"/>
    <cellStyle name="Обычный 3 3 3 2 2 2 8" xfId="41791"/>
    <cellStyle name="Обычный 3 3 3 2 2 3" xfId="41792"/>
    <cellStyle name="Обычный 3 3 3 2 2 3 2" xfId="41793"/>
    <cellStyle name="Обычный 3 3 3 2 2 3 3" xfId="41794"/>
    <cellStyle name="Обычный 3 3 3 2 2 3 4" xfId="41795"/>
    <cellStyle name="Обычный 3 3 3 2 2 3 5" xfId="41796"/>
    <cellStyle name="Обычный 3 3 3 2 2 3 6" xfId="41797"/>
    <cellStyle name="Обычный 3 3 3 2 2 3 7" xfId="41798"/>
    <cellStyle name="Обычный 3 3 3 2 2 3 8" xfId="41799"/>
    <cellStyle name="Обычный 3 3 3 2 2 4" xfId="41800"/>
    <cellStyle name="Обычный 3 3 3 2 2 4 2" xfId="41801"/>
    <cellStyle name="Обычный 3 3 3 2 2 4 3" xfId="41802"/>
    <cellStyle name="Обычный 3 3 3 2 2 4 4" xfId="41803"/>
    <cellStyle name="Обычный 3 3 3 2 2 4 5" xfId="41804"/>
    <cellStyle name="Обычный 3 3 3 2 2 4 6" xfId="41805"/>
    <cellStyle name="Обычный 3 3 3 2 2 4 7" xfId="41806"/>
    <cellStyle name="Обычный 3 3 3 2 2 4 8" xfId="41807"/>
    <cellStyle name="Обычный 3 3 3 2 2 5" xfId="41808"/>
    <cellStyle name="Обычный 3 3 3 2 2 5 2" xfId="41809"/>
    <cellStyle name="Обычный 3 3 3 2 2 5 3" xfId="41810"/>
    <cellStyle name="Обычный 3 3 3 2 2 5 4" xfId="41811"/>
    <cellStyle name="Обычный 3 3 3 2 2 5 5" xfId="41812"/>
    <cellStyle name="Обычный 3 3 3 2 2 5 6" xfId="41813"/>
    <cellStyle name="Обычный 3 3 3 2 2 5 7" xfId="41814"/>
    <cellStyle name="Обычный 3 3 3 2 2 5 8" xfId="41815"/>
    <cellStyle name="Обычный 3 3 3 2 2 6" xfId="41816"/>
    <cellStyle name="Обычный 3 3 3 2 2 6 2" xfId="41817"/>
    <cellStyle name="Обычный 3 3 3 2 2 6 3" xfId="41818"/>
    <cellStyle name="Обычный 3 3 3 2 2 6 4" xfId="41819"/>
    <cellStyle name="Обычный 3 3 3 2 2 6 5" xfId="41820"/>
    <cellStyle name="Обычный 3 3 3 2 2 6 6" xfId="41821"/>
    <cellStyle name="Обычный 3 3 3 2 2 6 7" xfId="41822"/>
    <cellStyle name="Обычный 3 3 3 2 2 6 8" xfId="41823"/>
    <cellStyle name="Обычный 3 3 3 2 2 7" xfId="41824"/>
    <cellStyle name="Обычный 3 3 3 2 2 7 2" xfId="41825"/>
    <cellStyle name="Обычный 3 3 3 2 2 7 3" xfId="41826"/>
    <cellStyle name="Обычный 3 3 3 2 2 7 4" xfId="41827"/>
    <cellStyle name="Обычный 3 3 3 2 2 7 5" xfId="41828"/>
    <cellStyle name="Обычный 3 3 3 2 2 7 6" xfId="41829"/>
    <cellStyle name="Обычный 3 3 3 2 2 7 7" xfId="41830"/>
    <cellStyle name="Обычный 3 3 3 2 2 7 8" xfId="41831"/>
    <cellStyle name="Обычный 3 3 3 2 2 8" xfId="41832"/>
    <cellStyle name="Обычный 3 3 3 2 2 8 2" xfId="41833"/>
    <cellStyle name="Обычный 3 3 3 2 2 8 3" xfId="41834"/>
    <cellStyle name="Обычный 3 3 3 2 2 8 4" xfId="41835"/>
    <cellStyle name="Обычный 3 3 3 2 2 8 5" xfId="41836"/>
    <cellStyle name="Обычный 3 3 3 2 2 8 6" xfId="41837"/>
    <cellStyle name="Обычный 3 3 3 2 2 8 7" xfId="41838"/>
    <cellStyle name="Обычный 3 3 3 2 2 8 8" xfId="41839"/>
    <cellStyle name="Обычный 3 3 3 2 2 9" xfId="41840"/>
    <cellStyle name="Обычный 3 3 3 2 20" xfId="41841"/>
    <cellStyle name="Обычный 3 3 3 2 21" xfId="41842"/>
    <cellStyle name="Обычный 3 3 3 2 22" xfId="41843"/>
    <cellStyle name="Обычный 3 3 3 2 23" xfId="41844"/>
    <cellStyle name="Обычный 3 3 3 2 3" xfId="41845"/>
    <cellStyle name="Обычный 3 3 3 2 3 10" xfId="41846"/>
    <cellStyle name="Обычный 3 3 3 2 3 11" xfId="41847"/>
    <cellStyle name="Обычный 3 3 3 2 3 12" xfId="41848"/>
    <cellStyle name="Обычный 3 3 3 2 3 13" xfId="41849"/>
    <cellStyle name="Обычный 3 3 3 2 3 14" xfId="41850"/>
    <cellStyle name="Обычный 3 3 3 2 3 15" xfId="41851"/>
    <cellStyle name="Обычный 3 3 3 2 3 16" xfId="41852"/>
    <cellStyle name="Обычный 3 3 3 2 3 17" xfId="41853"/>
    <cellStyle name="Обычный 3 3 3 2 3 18" xfId="41854"/>
    <cellStyle name="Обычный 3 3 3 2 3 2" xfId="41855"/>
    <cellStyle name="Обычный 3 3 3 2 3 2 2" xfId="41856"/>
    <cellStyle name="Обычный 3 3 3 2 3 2 3" xfId="41857"/>
    <cellStyle name="Обычный 3 3 3 2 3 2 4" xfId="41858"/>
    <cellStyle name="Обычный 3 3 3 2 3 2 5" xfId="41859"/>
    <cellStyle name="Обычный 3 3 3 2 3 2 6" xfId="41860"/>
    <cellStyle name="Обычный 3 3 3 2 3 2 7" xfId="41861"/>
    <cellStyle name="Обычный 3 3 3 2 3 2 8" xfId="41862"/>
    <cellStyle name="Обычный 3 3 3 2 3 3" xfId="41863"/>
    <cellStyle name="Обычный 3 3 3 2 3 3 2" xfId="41864"/>
    <cellStyle name="Обычный 3 3 3 2 3 3 3" xfId="41865"/>
    <cellStyle name="Обычный 3 3 3 2 3 3 4" xfId="41866"/>
    <cellStyle name="Обычный 3 3 3 2 3 3 5" xfId="41867"/>
    <cellStyle name="Обычный 3 3 3 2 3 3 6" xfId="41868"/>
    <cellStyle name="Обычный 3 3 3 2 3 3 7" xfId="41869"/>
    <cellStyle name="Обычный 3 3 3 2 3 3 8" xfId="41870"/>
    <cellStyle name="Обычный 3 3 3 2 3 4" xfId="41871"/>
    <cellStyle name="Обычный 3 3 3 2 3 4 2" xfId="41872"/>
    <cellStyle name="Обычный 3 3 3 2 3 4 3" xfId="41873"/>
    <cellStyle name="Обычный 3 3 3 2 3 4 4" xfId="41874"/>
    <cellStyle name="Обычный 3 3 3 2 3 4 5" xfId="41875"/>
    <cellStyle name="Обычный 3 3 3 2 3 4 6" xfId="41876"/>
    <cellStyle name="Обычный 3 3 3 2 3 4 7" xfId="41877"/>
    <cellStyle name="Обычный 3 3 3 2 3 4 8" xfId="41878"/>
    <cellStyle name="Обычный 3 3 3 2 3 5" xfId="41879"/>
    <cellStyle name="Обычный 3 3 3 2 3 5 2" xfId="41880"/>
    <cellStyle name="Обычный 3 3 3 2 3 5 3" xfId="41881"/>
    <cellStyle name="Обычный 3 3 3 2 3 5 4" xfId="41882"/>
    <cellStyle name="Обычный 3 3 3 2 3 5 5" xfId="41883"/>
    <cellStyle name="Обычный 3 3 3 2 3 5 6" xfId="41884"/>
    <cellStyle name="Обычный 3 3 3 2 3 5 7" xfId="41885"/>
    <cellStyle name="Обычный 3 3 3 2 3 5 8" xfId="41886"/>
    <cellStyle name="Обычный 3 3 3 2 3 6" xfId="41887"/>
    <cellStyle name="Обычный 3 3 3 2 3 6 2" xfId="41888"/>
    <cellStyle name="Обычный 3 3 3 2 3 6 3" xfId="41889"/>
    <cellStyle name="Обычный 3 3 3 2 3 6 4" xfId="41890"/>
    <cellStyle name="Обычный 3 3 3 2 3 6 5" xfId="41891"/>
    <cellStyle name="Обычный 3 3 3 2 3 6 6" xfId="41892"/>
    <cellStyle name="Обычный 3 3 3 2 3 6 7" xfId="41893"/>
    <cellStyle name="Обычный 3 3 3 2 3 6 8" xfId="41894"/>
    <cellStyle name="Обычный 3 3 3 2 3 7" xfId="41895"/>
    <cellStyle name="Обычный 3 3 3 2 3 7 2" xfId="41896"/>
    <cellStyle name="Обычный 3 3 3 2 3 7 3" xfId="41897"/>
    <cellStyle name="Обычный 3 3 3 2 3 7 4" xfId="41898"/>
    <cellStyle name="Обычный 3 3 3 2 3 7 5" xfId="41899"/>
    <cellStyle name="Обычный 3 3 3 2 3 7 6" xfId="41900"/>
    <cellStyle name="Обычный 3 3 3 2 3 7 7" xfId="41901"/>
    <cellStyle name="Обычный 3 3 3 2 3 7 8" xfId="41902"/>
    <cellStyle name="Обычный 3 3 3 2 3 8" xfId="41903"/>
    <cellStyle name="Обычный 3 3 3 2 3 8 2" xfId="41904"/>
    <cellStyle name="Обычный 3 3 3 2 3 8 3" xfId="41905"/>
    <cellStyle name="Обычный 3 3 3 2 3 8 4" xfId="41906"/>
    <cellStyle name="Обычный 3 3 3 2 3 8 5" xfId="41907"/>
    <cellStyle name="Обычный 3 3 3 2 3 8 6" xfId="41908"/>
    <cellStyle name="Обычный 3 3 3 2 3 8 7" xfId="41909"/>
    <cellStyle name="Обычный 3 3 3 2 3 8 8" xfId="41910"/>
    <cellStyle name="Обычный 3 3 3 2 3 9" xfId="41911"/>
    <cellStyle name="Обычный 3 3 3 2 4" xfId="41912"/>
    <cellStyle name="Обычный 3 3 3 2 4 2" xfId="41913"/>
    <cellStyle name="Обычный 3 3 3 2 4 3" xfId="41914"/>
    <cellStyle name="Обычный 3 3 3 2 4 4" xfId="41915"/>
    <cellStyle name="Обычный 3 3 3 2 4 5" xfId="41916"/>
    <cellStyle name="Обычный 3 3 3 2 4 6" xfId="41917"/>
    <cellStyle name="Обычный 3 3 3 2 4 7" xfId="41918"/>
    <cellStyle name="Обычный 3 3 3 2 4 8" xfId="41919"/>
    <cellStyle name="Обычный 3 3 3 2 5" xfId="41920"/>
    <cellStyle name="Обычный 3 3 3 2 5 2" xfId="41921"/>
    <cellStyle name="Обычный 3 3 3 2 5 3" xfId="41922"/>
    <cellStyle name="Обычный 3 3 3 2 5 4" xfId="41923"/>
    <cellStyle name="Обычный 3 3 3 2 5 5" xfId="41924"/>
    <cellStyle name="Обычный 3 3 3 2 5 6" xfId="41925"/>
    <cellStyle name="Обычный 3 3 3 2 5 7" xfId="41926"/>
    <cellStyle name="Обычный 3 3 3 2 5 8" xfId="41927"/>
    <cellStyle name="Обычный 3 3 3 2 6" xfId="41928"/>
    <cellStyle name="Обычный 3 3 3 2 6 2" xfId="41929"/>
    <cellStyle name="Обычный 3 3 3 2 6 3" xfId="41930"/>
    <cellStyle name="Обычный 3 3 3 2 6 4" xfId="41931"/>
    <cellStyle name="Обычный 3 3 3 2 6 5" xfId="41932"/>
    <cellStyle name="Обычный 3 3 3 2 6 6" xfId="41933"/>
    <cellStyle name="Обычный 3 3 3 2 6 7" xfId="41934"/>
    <cellStyle name="Обычный 3 3 3 2 6 8" xfId="41935"/>
    <cellStyle name="Обычный 3 3 3 2 7" xfId="41936"/>
    <cellStyle name="Обычный 3 3 3 2 7 2" xfId="41937"/>
    <cellStyle name="Обычный 3 3 3 2 7 3" xfId="41938"/>
    <cellStyle name="Обычный 3 3 3 2 7 4" xfId="41939"/>
    <cellStyle name="Обычный 3 3 3 2 7 5" xfId="41940"/>
    <cellStyle name="Обычный 3 3 3 2 7 6" xfId="41941"/>
    <cellStyle name="Обычный 3 3 3 2 7 7" xfId="41942"/>
    <cellStyle name="Обычный 3 3 3 2 7 8" xfId="41943"/>
    <cellStyle name="Обычный 3 3 3 2 8" xfId="41944"/>
    <cellStyle name="Обычный 3 3 3 2 8 2" xfId="41945"/>
    <cellStyle name="Обычный 3 3 3 2 8 3" xfId="41946"/>
    <cellStyle name="Обычный 3 3 3 2 8 4" xfId="41947"/>
    <cellStyle name="Обычный 3 3 3 2 8 5" xfId="41948"/>
    <cellStyle name="Обычный 3 3 3 2 8 6" xfId="41949"/>
    <cellStyle name="Обычный 3 3 3 2 8 7" xfId="41950"/>
    <cellStyle name="Обычный 3 3 3 2 8 8" xfId="41951"/>
    <cellStyle name="Обычный 3 3 3 2 9" xfId="41952"/>
    <cellStyle name="Обычный 3 3 3 2 9 2" xfId="41953"/>
    <cellStyle name="Обычный 3 3 3 2 9 3" xfId="41954"/>
    <cellStyle name="Обычный 3 3 3 2 9 4" xfId="41955"/>
    <cellStyle name="Обычный 3 3 3 2 9 5" xfId="41956"/>
    <cellStyle name="Обычный 3 3 3 2 9 6" xfId="41957"/>
    <cellStyle name="Обычный 3 3 3 2 9 7" xfId="41958"/>
    <cellStyle name="Обычный 3 3 3 2 9 8" xfId="41959"/>
    <cellStyle name="Обычный 3 3 3 20" xfId="41960"/>
    <cellStyle name="Обычный 3 3 3 21" xfId="41961"/>
    <cellStyle name="Обычный 3 3 3 22" xfId="41962"/>
    <cellStyle name="Обычный 3 3 3 23" xfId="41963"/>
    <cellStyle name="Обычный 3 3 3 24" xfId="41964"/>
    <cellStyle name="Обычный 3 3 3 3" xfId="41965"/>
    <cellStyle name="Обычный 3 3 3 3 10" xfId="41966"/>
    <cellStyle name="Обычный 3 3 3 3 11" xfId="41967"/>
    <cellStyle name="Обычный 3 3 3 3 12" xfId="41968"/>
    <cellStyle name="Обычный 3 3 3 3 13" xfId="41969"/>
    <cellStyle name="Обычный 3 3 3 3 14" xfId="41970"/>
    <cellStyle name="Обычный 3 3 3 3 15" xfId="41971"/>
    <cellStyle name="Обычный 3 3 3 3 16" xfId="41972"/>
    <cellStyle name="Обычный 3 3 3 3 17" xfId="41973"/>
    <cellStyle name="Обычный 3 3 3 3 18" xfId="41974"/>
    <cellStyle name="Обычный 3 3 3 3 2" xfId="41975"/>
    <cellStyle name="Обычный 3 3 3 3 2 2" xfId="41976"/>
    <cellStyle name="Обычный 3 3 3 3 2 3" xfId="41977"/>
    <cellStyle name="Обычный 3 3 3 3 2 4" xfId="41978"/>
    <cellStyle name="Обычный 3 3 3 3 2 5" xfId="41979"/>
    <cellStyle name="Обычный 3 3 3 3 2 6" xfId="41980"/>
    <cellStyle name="Обычный 3 3 3 3 2 7" xfId="41981"/>
    <cellStyle name="Обычный 3 3 3 3 2 8" xfId="41982"/>
    <cellStyle name="Обычный 3 3 3 3 3" xfId="41983"/>
    <cellStyle name="Обычный 3 3 3 3 3 2" xfId="41984"/>
    <cellStyle name="Обычный 3 3 3 3 3 3" xfId="41985"/>
    <cellStyle name="Обычный 3 3 3 3 3 4" xfId="41986"/>
    <cellStyle name="Обычный 3 3 3 3 3 5" xfId="41987"/>
    <cellStyle name="Обычный 3 3 3 3 3 6" xfId="41988"/>
    <cellStyle name="Обычный 3 3 3 3 3 7" xfId="41989"/>
    <cellStyle name="Обычный 3 3 3 3 3 8" xfId="41990"/>
    <cellStyle name="Обычный 3 3 3 3 4" xfId="41991"/>
    <cellStyle name="Обычный 3 3 3 3 4 2" xfId="41992"/>
    <cellStyle name="Обычный 3 3 3 3 4 3" xfId="41993"/>
    <cellStyle name="Обычный 3 3 3 3 4 4" xfId="41994"/>
    <cellStyle name="Обычный 3 3 3 3 4 5" xfId="41995"/>
    <cellStyle name="Обычный 3 3 3 3 4 6" xfId="41996"/>
    <cellStyle name="Обычный 3 3 3 3 4 7" xfId="41997"/>
    <cellStyle name="Обычный 3 3 3 3 4 8" xfId="41998"/>
    <cellStyle name="Обычный 3 3 3 3 5" xfId="41999"/>
    <cellStyle name="Обычный 3 3 3 3 5 2" xfId="42000"/>
    <cellStyle name="Обычный 3 3 3 3 5 3" xfId="42001"/>
    <cellStyle name="Обычный 3 3 3 3 5 4" xfId="42002"/>
    <cellStyle name="Обычный 3 3 3 3 5 5" xfId="42003"/>
    <cellStyle name="Обычный 3 3 3 3 5 6" xfId="42004"/>
    <cellStyle name="Обычный 3 3 3 3 5 7" xfId="42005"/>
    <cellStyle name="Обычный 3 3 3 3 5 8" xfId="42006"/>
    <cellStyle name="Обычный 3 3 3 3 6" xfId="42007"/>
    <cellStyle name="Обычный 3 3 3 3 6 2" xfId="42008"/>
    <cellStyle name="Обычный 3 3 3 3 6 3" xfId="42009"/>
    <cellStyle name="Обычный 3 3 3 3 6 4" xfId="42010"/>
    <cellStyle name="Обычный 3 3 3 3 6 5" xfId="42011"/>
    <cellStyle name="Обычный 3 3 3 3 6 6" xfId="42012"/>
    <cellStyle name="Обычный 3 3 3 3 6 7" xfId="42013"/>
    <cellStyle name="Обычный 3 3 3 3 6 8" xfId="42014"/>
    <cellStyle name="Обычный 3 3 3 3 7" xfId="42015"/>
    <cellStyle name="Обычный 3 3 3 3 7 2" xfId="42016"/>
    <cellStyle name="Обычный 3 3 3 3 7 3" xfId="42017"/>
    <cellStyle name="Обычный 3 3 3 3 7 4" xfId="42018"/>
    <cellStyle name="Обычный 3 3 3 3 7 5" xfId="42019"/>
    <cellStyle name="Обычный 3 3 3 3 7 6" xfId="42020"/>
    <cellStyle name="Обычный 3 3 3 3 7 7" xfId="42021"/>
    <cellStyle name="Обычный 3 3 3 3 7 8" xfId="42022"/>
    <cellStyle name="Обычный 3 3 3 3 8" xfId="42023"/>
    <cellStyle name="Обычный 3 3 3 3 8 2" xfId="42024"/>
    <cellStyle name="Обычный 3 3 3 3 8 3" xfId="42025"/>
    <cellStyle name="Обычный 3 3 3 3 8 4" xfId="42026"/>
    <cellStyle name="Обычный 3 3 3 3 8 5" xfId="42027"/>
    <cellStyle name="Обычный 3 3 3 3 8 6" xfId="42028"/>
    <cellStyle name="Обычный 3 3 3 3 8 7" xfId="42029"/>
    <cellStyle name="Обычный 3 3 3 3 8 8" xfId="42030"/>
    <cellStyle name="Обычный 3 3 3 3 9" xfId="42031"/>
    <cellStyle name="Обычный 3 3 3 4" xfId="42032"/>
    <cellStyle name="Обычный 3 3 3 4 10" xfId="42033"/>
    <cellStyle name="Обычный 3 3 3 4 11" xfId="42034"/>
    <cellStyle name="Обычный 3 3 3 4 12" xfId="42035"/>
    <cellStyle name="Обычный 3 3 3 4 13" xfId="42036"/>
    <cellStyle name="Обычный 3 3 3 4 14" xfId="42037"/>
    <cellStyle name="Обычный 3 3 3 4 15" xfId="42038"/>
    <cellStyle name="Обычный 3 3 3 4 16" xfId="42039"/>
    <cellStyle name="Обычный 3 3 3 4 17" xfId="42040"/>
    <cellStyle name="Обычный 3 3 3 4 18" xfId="42041"/>
    <cellStyle name="Обычный 3 3 3 4 2" xfId="42042"/>
    <cellStyle name="Обычный 3 3 3 4 2 2" xfId="42043"/>
    <cellStyle name="Обычный 3 3 3 4 2 3" xfId="42044"/>
    <cellStyle name="Обычный 3 3 3 4 2 4" xfId="42045"/>
    <cellStyle name="Обычный 3 3 3 4 2 5" xfId="42046"/>
    <cellStyle name="Обычный 3 3 3 4 2 6" xfId="42047"/>
    <cellStyle name="Обычный 3 3 3 4 2 7" xfId="42048"/>
    <cellStyle name="Обычный 3 3 3 4 2 8" xfId="42049"/>
    <cellStyle name="Обычный 3 3 3 4 3" xfId="42050"/>
    <cellStyle name="Обычный 3 3 3 4 3 2" xfId="42051"/>
    <cellStyle name="Обычный 3 3 3 4 3 3" xfId="42052"/>
    <cellStyle name="Обычный 3 3 3 4 3 4" xfId="42053"/>
    <cellStyle name="Обычный 3 3 3 4 3 5" xfId="42054"/>
    <cellStyle name="Обычный 3 3 3 4 3 6" xfId="42055"/>
    <cellStyle name="Обычный 3 3 3 4 3 7" xfId="42056"/>
    <cellStyle name="Обычный 3 3 3 4 3 8" xfId="42057"/>
    <cellStyle name="Обычный 3 3 3 4 4" xfId="42058"/>
    <cellStyle name="Обычный 3 3 3 4 4 2" xfId="42059"/>
    <cellStyle name="Обычный 3 3 3 4 4 3" xfId="42060"/>
    <cellStyle name="Обычный 3 3 3 4 4 4" xfId="42061"/>
    <cellStyle name="Обычный 3 3 3 4 4 5" xfId="42062"/>
    <cellStyle name="Обычный 3 3 3 4 4 6" xfId="42063"/>
    <cellStyle name="Обычный 3 3 3 4 4 7" xfId="42064"/>
    <cellStyle name="Обычный 3 3 3 4 4 8" xfId="42065"/>
    <cellStyle name="Обычный 3 3 3 4 5" xfId="42066"/>
    <cellStyle name="Обычный 3 3 3 4 5 2" xfId="42067"/>
    <cellStyle name="Обычный 3 3 3 4 5 3" xfId="42068"/>
    <cellStyle name="Обычный 3 3 3 4 5 4" xfId="42069"/>
    <cellStyle name="Обычный 3 3 3 4 5 5" xfId="42070"/>
    <cellStyle name="Обычный 3 3 3 4 5 6" xfId="42071"/>
    <cellStyle name="Обычный 3 3 3 4 5 7" xfId="42072"/>
    <cellStyle name="Обычный 3 3 3 4 5 8" xfId="42073"/>
    <cellStyle name="Обычный 3 3 3 4 6" xfId="42074"/>
    <cellStyle name="Обычный 3 3 3 4 6 2" xfId="42075"/>
    <cellStyle name="Обычный 3 3 3 4 6 3" xfId="42076"/>
    <cellStyle name="Обычный 3 3 3 4 6 4" xfId="42077"/>
    <cellStyle name="Обычный 3 3 3 4 6 5" xfId="42078"/>
    <cellStyle name="Обычный 3 3 3 4 6 6" xfId="42079"/>
    <cellStyle name="Обычный 3 3 3 4 6 7" xfId="42080"/>
    <cellStyle name="Обычный 3 3 3 4 6 8" xfId="42081"/>
    <cellStyle name="Обычный 3 3 3 4 7" xfId="42082"/>
    <cellStyle name="Обычный 3 3 3 4 7 2" xfId="42083"/>
    <cellStyle name="Обычный 3 3 3 4 7 3" xfId="42084"/>
    <cellStyle name="Обычный 3 3 3 4 7 4" xfId="42085"/>
    <cellStyle name="Обычный 3 3 3 4 7 5" xfId="42086"/>
    <cellStyle name="Обычный 3 3 3 4 7 6" xfId="42087"/>
    <cellStyle name="Обычный 3 3 3 4 7 7" xfId="42088"/>
    <cellStyle name="Обычный 3 3 3 4 7 8" xfId="42089"/>
    <cellStyle name="Обычный 3 3 3 4 8" xfId="42090"/>
    <cellStyle name="Обычный 3 3 3 4 8 2" xfId="42091"/>
    <cellStyle name="Обычный 3 3 3 4 8 3" xfId="42092"/>
    <cellStyle name="Обычный 3 3 3 4 8 4" xfId="42093"/>
    <cellStyle name="Обычный 3 3 3 4 8 5" xfId="42094"/>
    <cellStyle name="Обычный 3 3 3 4 8 6" xfId="42095"/>
    <cellStyle name="Обычный 3 3 3 4 8 7" xfId="42096"/>
    <cellStyle name="Обычный 3 3 3 4 8 8" xfId="42097"/>
    <cellStyle name="Обычный 3 3 3 4 9" xfId="42098"/>
    <cellStyle name="Обычный 3 3 3 5" xfId="42099"/>
    <cellStyle name="Обычный 3 3 3 5 2" xfId="42100"/>
    <cellStyle name="Обычный 3 3 3 5 3" xfId="42101"/>
    <cellStyle name="Обычный 3 3 3 5 4" xfId="42102"/>
    <cellStyle name="Обычный 3 3 3 5 5" xfId="42103"/>
    <cellStyle name="Обычный 3 3 3 5 6" xfId="42104"/>
    <cellStyle name="Обычный 3 3 3 5 7" xfId="42105"/>
    <cellStyle name="Обычный 3 3 3 5 8" xfId="42106"/>
    <cellStyle name="Обычный 3 3 3 6" xfId="42107"/>
    <cellStyle name="Обычный 3 3 3 6 2" xfId="42108"/>
    <cellStyle name="Обычный 3 3 3 6 3" xfId="42109"/>
    <cellStyle name="Обычный 3 3 3 6 4" xfId="42110"/>
    <cellStyle name="Обычный 3 3 3 6 5" xfId="42111"/>
    <cellStyle name="Обычный 3 3 3 6 6" xfId="42112"/>
    <cellStyle name="Обычный 3 3 3 6 7" xfId="42113"/>
    <cellStyle name="Обычный 3 3 3 6 8" xfId="42114"/>
    <cellStyle name="Обычный 3 3 3 7" xfId="42115"/>
    <cellStyle name="Обычный 3 3 3 7 2" xfId="42116"/>
    <cellStyle name="Обычный 3 3 3 7 3" xfId="42117"/>
    <cellStyle name="Обычный 3 3 3 7 4" xfId="42118"/>
    <cellStyle name="Обычный 3 3 3 7 5" xfId="42119"/>
    <cellStyle name="Обычный 3 3 3 7 6" xfId="42120"/>
    <cellStyle name="Обычный 3 3 3 7 7" xfId="42121"/>
    <cellStyle name="Обычный 3 3 3 7 8" xfId="42122"/>
    <cellStyle name="Обычный 3 3 3 8" xfId="42123"/>
    <cellStyle name="Обычный 3 3 3 8 2" xfId="42124"/>
    <cellStyle name="Обычный 3 3 3 8 3" xfId="42125"/>
    <cellStyle name="Обычный 3 3 3 8 4" xfId="42126"/>
    <cellStyle name="Обычный 3 3 3 8 5" xfId="42127"/>
    <cellStyle name="Обычный 3 3 3 8 6" xfId="42128"/>
    <cellStyle name="Обычный 3 3 3 8 7" xfId="42129"/>
    <cellStyle name="Обычный 3 3 3 8 8" xfId="42130"/>
    <cellStyle name="Обычный 3 3 3 9" xfId="42131"/>
    <cellStyle name="Обычный 3 3 3 9 2" xfId="42132"/>
    <cellStyle name="Обычный 3 3 3 9 3" xfId="42133"/>
    <cellStyle name="Обычный 3 3 3 9 4" xfId="42134"/>
    <cellStyle name="Обычный 3 3 3 9 5" xfId="42135"/>
    <cellStyle name="Обычный 3 3 3 9 6" xfId="42136"/>
    <cellStyle name="Обычный 3 3 3 9 7" xfId="42137"/>
    <cellStyle name="Обычный 3 3 3 9 8" xfId="42138"/>
    <cellStyle name="Обычный 3 3 4" xfId="42139"/>
    <cellStyle name="Обычный 3 3 4 10" xfId="42140"/>
    <cellStyle name="Обычный 3 3 4 10 2" xfId="42141"/>
    <cellStyle name="Обычный 3 3 4 10 3" xfId="42142"/>
    <cellStyle name="Обычный 3 3 4 10 4" xfId="42143"/>
    <cellStyle name="Обычный 3 3 4 10 5" xfId="42144"/>
    <cellStyle name="Обычный 3 3 4 10 6" xfId="42145"/>
    <cellStyle name="Обычный 3 3 4 10 7" xfId="42146"/>
    <cellStyle name="Обычный 3 3 4 10 8" xfId="42147"/>
    <cellStyle name="Обычный 3 3 4 11" xfId="42148"/>
    <cellStyle name="Обычный 3 3 4 12" xfId="42149"/>
    <cellStyle name="Обычный 3 3 4 13" xfId="42150"/>
    <cellStyle name="Обычный 3 3 4 14" xfId="42151"/>
    <cellStyle name="Обычный 3 3 4 15" xfId="42152"/>
    <cellStyle name="Обычный 3 3 4 16" xfId="42153"/>
    <cellStyle name="Обычный 3 3 4 17" xfId="42154"/>
    <cellStyle name="Обычный 3 3 4 18" xfId="42155"/>
    <cellStyle name="Обычный 3 3 4 19" xfId="42156"/>
    <cellStyle name="Обычный 3 3 4 2" xfId="42157"/>
    <cellStyle name="Обычный 3 3 4 2 10" xfId="42158"/>
    <cellStyle name="Обычный 3 3 4 2 11" xfId="42159"/>
    <cellStyle name="Обычный 3 3 4 2 12" xfId="42160"/>
    <cellStyle name="Обычный 3 3 4 2 13" xfId="42161"/>
    <cellStyle name="Обычный 3 3 4 2 14" xfId="42162"/>
    <cellStyle name="Обычный 3 3 4 2 15" xfId="42163"/>
    <cellStyle name="Обычный 3 3 4 2 16" xfId="42164"/>
    <cellStyle name="Обычный 3 3 4 2 17" xfId="42165"/>
    <cellStyle name="Обычный 3 3 4 2 18" xfId="42166"/>
    <cellStyle name="Обычный 3 3 4 2 2" xfId="42167"/>
    <cellStyle name="Обычный 3 3 4 2 2 2" xfId="42168"/>
    <cellStyle name="Обычный 3 3 4 2 2 3" xfId="42169"/>
    <cellStyle name="Обычный 3 3 4 2 2 4" xfId="42170"/>
    <cellStyle name="Обычный 3 3 4 2 2 5" xfId="42171"/>
    <cellStyle name="Обычный 3 3 4 2 2 6" xfId="42172"/>
    <cellStyle name="Обычный 3 3 4 2 2 7" xfId="42173"/>
    <cellStyle name="Обычный 3 3 4 2 2 8" xfId="42174"/>
    <cellStyle name="Обычный 3 3 4 2 3" xfId="42175"/>
    <cellStyle name="Обычный 3 3 4 2 3 2" xfId="42176"/>
    <cellStyle name="Обычный 3 3 4 2 3 3" xfId="42177"/>
    <cellStyle name="Обычный 3 3 4 2 3 4" xfId="42178"/>
    <cellStyle name="Обычный 3 3 4 2 3 5" xfId="42179"/>
    <cellStyle name="Обычный 3 3 4 2 3 6" xfId="42180"/>
    <cellStyle name="Обычный 3 3 4 2 3 7" xfId="42181"/>
    <cellStyle name="Обычный 3 3 4 2 3 8" xfId="42182"/>
    <cellStyle name="Обычный 3 3 4 2 4" xfId="42183"/>
    <cellStyle name="Обычный 3 3 4 2 4 2" xfId="42184"/>
    <cellStyle name="Обычный 3 3 4 2 4 3" xfId="42185"/>
    <cellStyle name="Обычный 3 3 4 2 4 4" xfId="42186"/>
    <cellStyle name="Обычный 3 3 4 2 4 5" xfId="42187"/>
    <cellStyle name="Обычный 3 3 4 2 4 6" xfId="42188"/>
    <cellStyle name="Обычный 3 3 4 2 4 7" xfId="42189"/>
    <cellStyle name="Обычный 3 3 4 2 4 8" xfId="42190"/>
    <cellStyle name="Обычный 3 3 4 2 5" xfId="42191"/>
    <cellStyle name="Обычный 3 3 4 2 5 2" xfId="42192"/>
    <cellStyle name="Обычный 3 3 4 2 5 3" xfId="42193"/>
    <cellStyle name="Обычный 3 3 4 2 5 4" xfId="42194"/>
    <cellStyle name="Обычный 3 3 4 2 5 5" xfId="42195"/>
    <cellStyle name="Обычный 3 3 4 2 5 6" xfId="42196"/>
    <cellStyle name="Обычный 3 3 4 2 5 7" xfId="42197"/>
    <cellStyle name="Обычный 3 3 4 2 5 8" xfId="42198"/>
    <cellStyle name="Обычный 3 3 4 2 6" xfId="42199"/>
    <cellStyle name="Обычный 3 3 4 2 6 2" xfId="42200"/>
    <cellStyle name="Обычный 3 3 4 2 6 3" xfId="42201"/>
    <cellStyle name="Обычный 3 3 4 2 6 4" xfId="42202"/>
    <cellStyle name="Обычный 3 3 4 2 6 5" xfId="42203"/>
    <cellStyle name="Обычный 3 3 4 2 6 6" xfId="42204"/>
    <cellStyle name="Обычный 3 3 4 2 6 7" xfId="42205"/>
    <cellStyle name="Обычный 3 3 4 2 6 8" xfId="42206"/>
    <cellStyle name="Обычный 3 3 4 2 7" xfId="42207"/>
    <cellStyle name="Обычный 3 3 4 2 7 2" xfId="42208"/>
    <cellStyle name="Обычный 3 3 4 2 7 3" xfId="42209"/>
    <cellStyle name="Обычный 3 3 4 2 7 4" xfId="42210"/>
    <cellStyle name="Обычный 3 3 4 2 7 5" xfId="42211"/>
    <cellStyle name="Обычный 3 3 4 2 7 6" xfId="42212"/>
    <cellStyle name="Обычный 3 3 4 2 7 7" xfId="42213"/>
    <cellStyle name="Обычный 3 3 4 2 7 8" xfId="42214"/>
    <cellStyle name="Обычный 3 3 4 2 8" xfId="42215"/>
    <cellStyle name="Обычный 3 3 4 2 8 2" xfId="42216"/>
    <cellStyle name="Обычный 3 3 4 2 8 3" xfId="42217"/>
    <cellStyle name="Обычный 3 3 4 2 8 4" xfId="42218"/>
    <cellStyle name="Обычный 3 3 4 2 8 5" xfId="42219"/>
    <cellStyle name="Обычный 3 3 4 2 8 6" xfId="42220"/>
    <cellStyle name="Обычный 3 3 4 2 8 7" xfId="42221"/>
    <cellStyle name="Обычный 3 3 4 2 8 8" xfId="42222"/>
    <cellStyle name="Обычный 3 3 4 2 9" xfId="42223"/>
    <cellStyle name="Обычный 3 3 4 20" xfId="42224"/>
    <cellStyle name="Обычный 3 3 4 21" xfId="42225"/>
    <cellStyle name="Обычный 3 3 4 22" xfId="42226"/>
    <cellStyle name="Обычный 3 3 4 23" xfId="42227"/>
    <cellStyle name="Обычный 3 3 4 3" xfId="42228"/>
    <cellStyle name="Обычный 3 3 4 3 10" xfId="42229"/>
    <cellStyle name="Обычный 3 3 4 3 11" xfId="42230"/>
    <cellStyle name="Обычный 3 3 4 3 12" xfId="42231"/>
    <cellStyle name="Обычный 3 3 4 3 13" xfId="42232"/>
    <cellStyle name="Обычный 3 3 4 3 14" xfId="42233"/>
    <cellStyle name="Обычный 3 3 4 3 15" xfId="42234"/>
    <cellStyle name="Обычный 3 3 4 3 16" xfId="42235"/>
    <cellStyle name="Обычный 3 3 4 3 17" xfId="42236"/>
    <cellStyle name="Обычный 3 3 4 3 18" xfId="42237"/>
    <cellStyle name="Обычный 3 3 4 3 2" xfId="42238"/>
    <cellStyle name="Обычный 3 3 4 3 2 2" xfId="42239"/>
    <cellStyle name="Обычный 3 3 4 3 2 3" xfId="42240"/>
    <cellStyle name="Обычный 3 3 4 3 2 4" xfId="42241"/>
    <cellStyle name="Обычный 3 3 4 3 2 5" xfId="42242"/>
    <cellStyle name="Обычный 3 3 4 3 2 6" xfId="42243"/>
    <cellStyle name="Обычный 3 3 4 3 2 7" xfId="42244"/>
    <cellStyle name="Обычный 3 3 4 3 2 8" xfId="42245"/>
    <cellStyle name="Обычный 3 3 4 3 3" xfId="42246"/>
    <cellStyle name="Обычный 3 3 4 3 3 2" xfId="42247"/>
    <cellStyle name="Обычный 3 3 4 3 3 3" xfId="42248"/>
    <cellStyle name="Обычный 3 3 4 3 3 4" xfId="42249"/>
    <cellStyle name="Обычный 3 3 4 3 3 5" xfId="42250"/>
    <cellStyle name="Обычный 3 3 4 3 3 6" xfId="42251"/>
    <cellStyle name="Обычный 3 3 4 3 3 7" xfId="42252"/>
    <cellStyle name="Обычный 3 3 4 3 3 8" xfId="42253"/>
    <cellStyle name="Обычный 3 3 4 3 4" xfId="42254"/>
    <cellStyle name="Обычный 3 3 4 3 4 2" xfId="42255"/>
    <cellStyle name="Обычный 3 3 4 3 4 3" xfId="42256"/>
    <cellStyle name="Обычный 3 3 4 3 4 4" xfId="42257"/>
    <cellStyle name="Обычный 3 3 4 3 4 5" xfId="42258"/>
    <cellStyle name="Обычный 3 3 4 3 4 6" xfId="42259"/>
    <cellStyle name="Обычный 3 3 4 3 4 7" xfId="42260"/>
    <cellStyle name="Обычный 3 3 4 3 4 8" xfId="42261"/>
    <cellStyle name="Обычный 3 3 4 3 5" xfId="42262"/>
    <cellStyle name="Обычный 3 3 4 3 5 2" xfId="42263"/>
    <cellStyle name="Обычный 3 3 4 3 5 3" xfId="42264"/>
    <cellStyle name="Обычный 3 3 4 3 5 4" xfId="42265"/>
    <cellStyle name="Обычный 3 3 4 3 5 5" xfId="42266"/>
    <cellStyle name="Обычный 3 3 4 3 5 6" xfId="42267"/>
    <cellStyle name="Обычный 3 3 4 3 5 7" xfId="42268"/>
    <cellStyle name="Обычный 3 3 4 3 5 8" xfId="42269"/>
    <cellStyle name="Обычный 3 3 4 3 6" xfId="42270"/>
    <cellStyle name="Обычный 3 3 4 3 6 2" xfId="42271"/>
    <cellStyle name="Обычный 3 3 4 3 6 3" xfId="42272"/>
    <cellStyle name="Обычный 3 3 4 3 6 4" xfId="42273"/>
    <cellStyle name="Обычный 3 3 4 3 6 5" xfId="42274"/>
    <cellStyle name="Обычный 3 3 4 3 6 6" xfId="42275"/>
    <cellStyle name="Обычный 3 3 4 3 6 7" xfId="42276"/>
    <cellStyle name="Обычный 3 3 4 3 6 8" xfId="42277"/>
    <cellStyle name="Обычный 3 3 4 3 7" xfId="42278"/>
    <cellStyle name="Обычный 3 3 4 3 7 2" xfId="42279"/>
    <cellStyle name="Обычный 3 3 4 3 7 3" xfId="42280"/>
    <cellStyle name="Обычный 3 3 4 3 7 4" xfId="42281"/>
    <cellStyle name="Обычный 3 3 4 3 7 5" xfId="42282"/>
    <cellStyle name="Обычный 3 3 4 3 7 6" xfId="42283"/>
    <cellStyle name="Обычный 3 3 4 3 7 7" xfId="42284"/>
    <cellStyle name="Обычный 3 3 4 3 7 8" xfId="42285"/>
    <cellStyle name="Обычный 3 3 4 3 8" xfId="42286"/>
    <cellStyle name="Обычный 3 3 4 3 8 2" xfId="42287"/>
    <cellStyle name="Обычный 3 3 4 3 8 3" xfId="42288"/>
    <cellStyle name="Обычный 3 3 4 3 8 4" xfId="42289"/>
    <cellStyle name="Обычный 3 3 4 3 8 5" xfId="42290"/>
    <cellStyle name="Обычный 3 3 4 3 8 6" xfId="42291"/>
    <cellStyle name="Обычный 3 3 4 3 8 7" xfId="42292"/>
    <cellStyle name="Обычный 3 3 4 3 8 8" xfId="42293"/>
    <cellStyle name="Обычный 3 3 4 3 9" xfId="42294"/>
    <cellStyle name="Обычный 3 3 4 4" xfId="42295"/>
    <cellStyle name="Обычный 3 3 4 4 2" xfId="42296"/>
    <cellStyle name="Обычный 3 3 4 4 3" xfId="42297"/>
    <cellStyle name="Обычный 3 3 4 4 4" xfId="42298"/>
    <cellStyle name="Обычный 3 3 4 4 5" xfId="42299"/>
    <cellStyle name="Обычный 3 3 4 4 6" xfId="42300"/>
    <cellStyle name="Обычный 3 3 4 4 7" xfId="42301"/>
    <cellStyle name="Обычный 3 3 4 4 8" xfId="42302"/>
    <cellStyle name="Обычный 3 3 4 5" xfId="42303"/>
    <cellStyle name="Обычный 3 3 4 5 2" xfId="42304"/>
    <cellStyle name="Обычный 3 3 4 5 3" xfId="42305"/>
    <cellStyle name="Обычный 3 3 4 5 4" xfId="42306"/>
    <cellStyle name="Обычный 3 3 4 5 5" xfId="42307"/>
    <cellStyle name="Обычный 3 3 4 5 6" xfId="42308"/>
    <cellStyle name="Обычный 3 3 4 5 7" xfId="42309"/>
    <cellStyle name="Обычный 3 3 4 5 8" xfId="42310"/>
    <cellStyle name="Обычный 3 3 4 6" xfId="42311"/>
    <cellStyle name="Обычный 3 3 4 6 2" xfId="42312"/>
    <cellStyle name="Обычный 3 3 4 6 3" xfId="42313"/>
    <cellStyle name="Обычный 3 3 4 6 4" xfId="42314"/>
    <cellStyle name="Обычный 3 3 4 6 5" xfId="42315"/>
    <cellStyle name="Обычный 3 3 4 6 6" xfId="42316"/>
    <cellStyle name="Обычный 3 3 4 6 7" xfId="42317"/>
    <cellStyle name="Обычный 3 3 4 6 8" xfId="42318"/>
    <cellStyle name="Обычный 3 3 4 7" xfId="42319"/>
    <cellStyle name="Обычный 3 3 4 7 2" xfId="42320"/>
    <cellStyle name="Обычный 3 3 4 7 3" xfId="42321"/>
    <cellStyle name="Обычный 3 3 4 7 4" xfId="42322"/>
    <cellStyle name="Обычный 3 3 4 7 5" xfId="42323"/>
    <cellStyle name="Обычный 3 3 4 7 6" xfId="42324"/>
    <cellStyle name="Обычный 3 3 4 7 7" xfId="42325"/>
    <cellStyle name="Обычный 3 3 4 7 8" xfId="42326"/>
    <cellStyle name="Обычный 3 3 4 8" xfId="42327"/>
    <cellStyle name="Обычный 3 3 4 8 2" xfId="42328"/>
    <cellStyle name="Обычный 3 3 4 8 3" xfId="42329"/>
    <cellStyle name="Обычный 3 3 4 8 4" xfId="42330"/>
    <cellStyle name="Обычный 3 3 4 8 5" xfId="42331"/>
    <cellStyle name="Обычный 3 3 4 8 6" xfId="42332"/>
    <cellStyle name="Обычный 3 3 4 8 7" xfId="42333"/>
    <cellStyle name="Обычный 3 3 4 8 8" xfId="42334"/>
    <cellStyle name="Обычный 3 3 4 9" xfId="42335"/>
    <cellStyle name="Обычный 3 3 4 9 2" xfId="42336"/>
    <cellStyle name="Обычный 3 3 4 9 3" xfId="42337"/>
    <cellStyle name="Обычный 3 3 4 9 4" xfId="42338"/>
    <cellStyle name="Обычный 3 3 4 9 5" xfId="42339"/>
    <cellStyle name="Обычный 3 3 4 9 6" xfId="42340"/>
    <cellStyle name="Обычный 3 3 4 9 7" xfId="42341"/>
    <cellStyle name="Обычный 3 3 4 9 8" xfId="42342"/>
    <cellStyle name="Обычный 3 3 5" xfId="42343"/>
    <cellStyle name="Обычный 3 3 5 10" xfId="42344"/>
    <cellStyle name="Обычный 3 3 5 11" xfId="42345"/>
    <cellStyle name="Обычный 3 3 5 12" xfId="42346"/>
    <cellStyle name="Обычный 3 3 5 13" xfId="42347"/>
    <cellStyle name="Обычный 3 3 5 14" xfId="42348"/>
    <cellStyle name="Обычный 3 3 5 15" xfId="42349"/>
    <cellStyle name="Обычный 3 3 5 16" xfId="42350"/>
    <cellStyle name="Обычный 3 3 5 17" xfId="42351"/>
    <cellStyle name="Обычный 3 3 5 18" xfId="42352"/>
    <cellStyle name="Обычный 3 3 5 19" xfId="42353"/>
    <cellStyle name="Обычный 3 3 5 2" xfId="42354"/>
    <cellStyle name="Обычный 3 3 5 2 2" xfId="42355"/>
    <cellStyle name="Обычный 3 3 5 2 3" xfId="42356"/>
    <cellStyle name="Обычный 3 3 5 2 4" xfId="42357"/>
    <cellStyle name="Обычный 3 3 5 2 5" xfId="42358"/>
    <cellStyle name="Обычный 3 3 5 2 6" xfId="42359"/>
    <cellStyle name="Обычный 3 3 5 2 7" xfId="42360"/>
    <cellStyle name="Обычный 3 3 5 2 8" xfId="42361"/>
    <cellStyle name="Обычный 3 3 5 3" xfId="42362"/>
    <cellStyle name="Обычный 3 3 5 3 2" xfId="42363"/>
    <cellStyle name="Обычный 3 3 5 3 3" xfId="42364"/>
    <cellStyle name="Обычный 3 3 5 3 4" xfId="42365"/>
    <cellStyle name="Обычный 3 3 5 3 5" xfId="42366"/>
    <cellStyle name="Обычный 3 3 5 3 6" xfId="42367"/>
    <cellStyle name="Обычный 3 3 5 3 7" xfId="42368"/>
    <cellStyle name="Обычный 3 3 5 3 8" xfId="42369"/>
    <cellStyle name="Обычный 3 3 5 4" xfId="42370"/>
    <cellStyle name="Обычный 3 3 5 4 2" xfId="42371"/>
    <cellStyle name="Обычный 3 3 5 4 3" xfId="42372"/>
    <cellStyle name="Обычный 3 3 5 4 4" xfId="42373"/>
    <cellStyle name="Обычный 3 3 5 4 5" xfId="42374"/>
    <cellStyle name="Обычный 3 3 5 4 6" xfId="42375"/>
    <cellStyle name="Обычный 3 3 5 4 7" xfId="42376"/>
    <cellStyle name="Обычный 3 3 5 4 8" xfId="42377"/>
    <cellStyle name="Обычный 3 3 5 5" xfId="42378"/>
    <cellStyle name="Обычный 3 3 5 5 2" xfId="42379"/>
    <cellStyle name="Обычный 3 3 5 5 3" xfId="42380"/>
    <cellStyle name="Обычный 3 3 5 5 4" xfId="42381"/>
    <cellStyle name="Обычный 3 3 5 5 5" xfId="42382"/>
    <cellStyle name="Обычный 3 3 5 5 6" xfId="42383"/>
    <cellStyle name="Обычный 3 3 5 5 7" xfId="42384"/>
    <cellStyle name="Обычный 3 3 5 5 8" xfId="42385"/>
    <cellStyle name="Обычный 3 3 5 6" xfId="42386"/>
    <cellStyle name="Обычный 3 3 5 6 2" xfId="42387"/>
    <cellStyle name="Обычный 3 3 5 6 3" xfId="42388"/>
    <cellStyle name="Обычный 3 3 5 6 4" xfId="42389"/>
    <cellStyle name="Обычный 3 3 5 6 5" xfId="42390"/>
    <cellStyle name="Обычный 3 3 5 6 6" xfId="42391"/>
    <cellStyle name="Обычный 3 3 5 6 7" xfId="42392"/>
    <cellStyle name="Обычный 3 3 5 6 8" xfId="42393"/>
    <cellStyle name="Обычный 3 3 5 7" xfId="42394"/>
    <cellStyle name="Обычный 3 3 5 7 2" xfId="42395"/>
    <cellStyle name="Обычный 3 3 5 7 3" xfId="42396"/>
    <cellStyle name="Обычный 3 3 5 7 4" xfId="42397"/>
    <cellStyle name="Обычный 3 3 5 7 5" xfId="42398"/>
    <cellStyle name="Обычный 3 3 5 7 6" xfId="42399"/>
    <cellStyle name="Обычный 3 3 5 7 7" xfId="42400"/>
    <cellStyle name="Обычный 3 3 5 7 8" xfId="42401"/>
    <cellStyle name="Обычный 3 3 5 8" xfId="42402"/>
    <cellStyle name="Обычный 3 3 5 8 2" xfId="42403"/>
    <cellStyle name="Обычный 3 3 5 8 3" xfId="42404"/>
    <cellStyle name="Обычный 3 3 5 8 4" xfId="42405"/>
    <cellStyle name="Обычный 3 3 5 8 5" xfId="42406"/>
    <cellStyle name="Обычный 3 3 5 8 6" xfId="42407"/>
    <cellStyle name="Обычный 3 3 5 8 7" xfId="42408"/>
    <cellStyle name="Обычный 3 3 5 8 8" xfId="42409"/>
    <cellStyle name="Обычный 3 3 5 9" xfId="42410"/>
    <cellStyle name="Обычный 3 3 6" xfId="42411"/>
    <cellStyle name="Обычный 3 3 6 10" xfId="42412"/>
    <cellStyle name="Обычный 3 3 6 11" xfId="42413"/>
    <cellStyle name="Обычный 3 3 6 12" xfId="42414"/>
    <cellStyle name="Обычный 3 3 6 13" xfId="42415"/>
    <cellStyle name="Обычный 3 3 6 14" xfId="42416"/>
    <cellStyle name="Обычный 3 3 6 15" xfId="42417"/>
    <cellStyle name="Обычный 3 3 6 16" xfId="42418"/>
    <cellStyle name="Обычный 3 3 6 17" xfId="42419"/>
    <cellStyle name="Обычный 3 3 6 18" xfId="42420"/>
    <cellStyle name="Обычный 3 3 6 2" xfId="42421"/>
    <cellStyle name="Обычный 3 3 6 2 2" xfId="42422"/>
    <cellStyle name="Обычный 3 3 6 2 3" xfId="42423"/>
    <cellStyle name="Обычный 3 3 6 2 4" xfId="42424"/>
    <cellStyle name="Обычный 3 3 6 2 5" xfId="42425"/>
    <cellStyle name="Обычный 3 3 6 2 6" xfId="42426"/>
    <cellStyle name="Обычный 3 3 6 2 7" xfId="42427"/>
    <cellStyle name="Обычный 3 3 6 2 8" xfId="42428"/>
    <cellStyle name="Обычный 3 3 6 3" xfId="42429"/>
    <cellStyle name="Обычный 3 3 6 3 2" xfId="42430"/>
    <cellStyle name="Обычный 3 3 6 3 3" xfId="42431"/>
    <cellStyle name="Обычный 3 3 6 3 4" xfId="42432"/>
    <cellStyle name="Обычный 3 3 6 3 5" xfId="42433"/>
    <cellStyle name="Обычный 3 3 6 3 6" xfId="42434"/>
    <cellStyle name="Обычный 3 3 6 3 7" xfId="42435"/>
    <cellStyle name="Обычный 3 3 6 3 8" xfId="42436"/>
    <cellStyle name="Обычный 3 3 6 4" xfId="42437"/>
    <cellStyle name="Обычный 3 3 6 4 2" xfId="42438"/>
    <cellStyle name="Обычный 3 3 6 4 3" xfId="42439"/>
    <cellStyle name="Обычный 3 3 6 4 4" xfId="42440"/>
    <cellStyle name="Обычный 3 3 6 4 5" xfId="42441"/>
    <cellStyle name="Обычный 3 3 6 4 6" xfId="42442"/>
    <cellStyle name="Обычный 3 3 6 4 7" xfId="42443"/>
    <cellStyle name="Обычный 3 3 6 4 8" xfId="42444"/>
    <cellStyle name="Обычный 3 3 6 5" xfId="42445"/>
    <cellStyle name="Обычный 3 3 6 5 2" xfId="42446"/>
    <cellStyle name="Обычный 3 3 6 5 3" xfId="42447"/>
    <cellStyle name="Обычный 3 3 6 5 4" xfId="42448"/>
    <cellStyle name="Обычный 3 3 6 5 5" xfId="42449"/>
    <cellStyle name="Обычный 3 3 6 5 6" xfId="42450"/>
    <cellStyle name="Обычный 3 3 6 5 7" xfId="42451"/>
    <cellStyle name="Обычный 3 3 6 5 8" xfId="42452"/>
    <cellStyle name="Обычный 3 3 6 6" xfId="42453"/>
    <cellStyle name="Обычный 3 3 6 6 2" xfId="42454"/>
    <cellStyle name="Обычный 3 3 6 6 3" xfId="42455"/>
    <cellStyle name="Обычный 3 3 6 6 4" xfId="42456"/>
    <cellStyle name="Обычный 3 3 6 6 5" xfId="42457"/>
    <cellStyle name="Обычный 3 3 6 6 6" xfId="42458"/>
    <cellStyle name="Обычный 3 3 6 6 7" xfId="42459"/>
    <cellStyle name="Обычный 3 3 6 6 8" xfId="42460"/>
    <cellStyle name="Обычный 3 3 6 7" xfId="42461"/>
    <cellStyle name="Обычный 3 3 6 7 2" xfId="42462"/>
    <cellStyle name="Обычный 3 3 6 7 3" xfId="42463"/>
    <cellStyle name="Обычный 3 3 6 7 4" xfId="42464"/>
    <cellStyle name="Обычный 3 3 6 7 5" xfId="42465"/>
    <cellStyle name="Обычный 3 3 6 7 6" xfId="42466"/>
    <cellStyle name="Обычный 3 3 6 7 7" xfId="42467"/>
    <cellStyle name="Обычный 3 3 6 7 8" xfId="42468"/>
    <cellStyle name="Обычный 3 3 6 8" xfId="42469"/>
    <cellStyle name="Обычный 3 3 6 8 2" xfId="42470"/>
    <cellStyle name="Обычный 3 3 6 8 3" xfId="42471"/>
    <cellStyle name="Обычный 3 3 6 8 4" xfId="42472"/>
    <cellStyle name="Обычный 3 3 6 8 5" xfId="42473"/>
    <cellStyle name="Обычный 3 3 6 8 6" xfId="42474"/>
    <cellStyle name="Обычный 3 3 6 8 7" xfId="42475"/>
    <cellStyle name="Обычный 3 3 6 8 8" xfId="42476"/>
    <cellStyle name="Обычный 3 3 6 9" xfId="42477"/>
    <cellStyle name="Обычный 3 3 7" xfId="42478"/>
    <cellStyle name="Обычный 3 3 7 2" xfId="42479"/>
    <cellStyle name="Обычный 3 3 7 3" xfId="42480"/>
    <cellStyle name="Обычный 3 3 7 4" xfId="42481"/>
    <cellStyle name="Обычный 3 3 7 5" xfId="42482"/>
    <cellStyle name="Обычный 3 3 7 6" xfId="42483"/>
    <cellStyle name="Обычный 3 3 7 7" xfId="42484"/>
    <cellStyle name="Обычный 3 3 7 8" xfId="42485"/>
    <cellStyle name="Обычный 3 3 8" xfId="42486"/>
    <cellStyle name="Обычный 3 3 8 2" xfId="42487"/>
    <cellStyle name="Обычный 3 3 8 3" xfId="42488"/>
    <cellStyle name="Обычный 3 3 8 4" xfId="42489"/>
    <cellStyle name="Обычный 3 3 8 5" xfId="42490"/>
    <cellStyle name="Обычный 3 3 8 6" xfId="42491"/>
    <cellStyle name="Обычный 3 3 8 7" xfId="42492"/>
    <cellStyle name="Обычный 3 3 8 8" xfId="42493"/>
    <cellStyle name="Обычный 3 3 9" xfId="42494"/>
    <cellStyle name="Обычный 3 3 9 2" xfId="42495"/>
    <cellStyle name="Обычный 3 3 9 3" xfId="42496"/>
    <cellStyle name="Обычный 3 3 9 4" xfId="42497"/>
    <cellStyle name="Обычный 3 3 9 5" xfId="42498"/>
    <cellStyle name="Обычный 3 3 9 6" xfId="42499"/>
    <cellStyle name="Обычный 3 3 9 7" xfId="42500"/>
    <cellStyle name="Обычный 3 3 9 8" xfId="42501"/>
    <cellStyle name="Обычный 3 30" xfId="42502"/>
    <cellStyle name="Обычный 3 30 2" xfId="42503"/>
    <cellStyle name="Обычный 3 30 3" xfId="42504"/>
    <cellStyle name="Обычный 3 30 4" xfId="42505"/>
    <cellStyle name="Обычный 3 30 5" xfId="42506"/>
    <cellStyle name="Обычный 3 30 6" xfId="42507"/>
    <cellStyle name="Обычный 3 30 7" xfId="42508"/>
    <cellStyle name="Обычный 3 30 8" xfId="42509"/>
    <cellStyle name="Обычный 3 31" xfId="42510"/>
    <cellStyle name="Обычный 3 31 2" xfId="42511"/>
    <cellStyle name="Обычный 3 31 3" xfId="42512"/>
    <cellStyle name="Обычный 3 31 4" xfId="42513"/>
    <cellStyle name="Обычный 3 31 5" xfId="42514"/>
    <cellStyle name="Обычный 3 31 6" xfId="42515"/>
    <cellStyle name="Обычный 3 31 7" xfId="42516"/>
    <cellStyle name="Обычный 3 31 8" xfId="42517"/>
    <cellStyle name="Обычный 3 32" xfId="42518"/>
    <cellStyle name="Обычный 3 32 2" xfId="42519"/>
    <cellStyle name="Обычный 3 32 3" xfId="42520"/>
    <cellStyle name="Обычный 3 32 4" xfId="42521"/>
    <cellStyle name="Обычный 3 32 5" xfId="42522"/>
    <cellStyle name="Обычный 3 32 6" xfId="42523"/>
    <cellStyle name="Обычный 3 32 7" xfId="42524"/>
    <cellStyle name="Обычный 3 32 8" xfId="42525"/>
    <cellStyle name="Обычный 3 33" xfId="42526"/>
    <cellStyle name="Обычный 3 33 2" xfId="42527"/>
    <cellStyle name="Обычный 3 33 3" xfId="42528"/>
    <cellStyle name="Обычный 3 33 4" xfId="42529"/>
    <cellStyle name="Обычный 3 33 5" xfId="42530"/>
    <cellStyle name="Обычный 3 33 6" xfId="42531"/>
    <cellStyle name="Обычный 3 33 7" xfId="42532"/>
    <cellStyle name="Обычный 3 33 8" xfId="42533"/>
    <cellStyle name="Обычный 3 34" xfId="42534"/>
    <cellStyle name="Обычный 3 34 2" xfId="42535"/>
    <cellStyle name="Обычный 3 34 3" xfId="42536"/>
    <cellStyle name="Обычный 3 34 4" xfId="42537"/>
    <cellStyle name="Обычный 3 34 5" xfId="42538"/>
    <cellStyle name="Обычный 3 34 6" xfId="42539"/>
    <cellStyle name="Обычный 3 34 7" xfId="42540"/>
    <cellStyle name="Обычный 3 34 8" xfId="42541"/>
    <cellStyle name="Обычный 3 35" xfId="42542"/>
    <cellStyle name="Обычный 3 35 2" xfId="42543"/>
    <cellStyle name="Обычный 3 35 3" xfId="42544"/>
    <cellStyle name="Обычный 3 35 4" xfId="42545"/>
    <cellStyle name="Обычный 3 35 5" xfId="42546"/>
    <cellStyle name="Обычный 3 35 6" xfId="42547"/>
    <cellStyle name="Обычный 3 35 7" xfId="42548"/>
    <cellStyle name="Обычный 3 35 8" xfId="42549"/>
    <cellStyle name="Обычный 3 36" xfId="42550"/>
    <cellStyle name="Обычный 3 36 2" xfId="42551"/>
    <cellStyle name="Обычный 3 36 3" xfId="42552"/>
    <cellStyle name="Обычный 3 36 4" xfId="42553"/>
    <cellStyle name="Обычный 3 36 5" xfId="42554"/>
    <cellStyle name="Обычный 3 36 6" xfId="42555"/>
    <cellStyle name="Обычный 3 36 7" xfId="42556"/>
    <cellStyle name="Обычный 3 36 8" xfId="42557"/>
    <cellStyle name="Обычный 3 37" xfId="42558"/>
    <cellStyle name="Обычный 3 38" xfId="42559"/>
    <cellStyle name="Обычный 3 39" xfId="42560"/>
    <cellStyle name="Обычный 3 4" xfId="42561"/>
    <cellStyle name="Обычный 3 4 10" xfId="42562"/>
    <cellStyle name="Обычный 3 4 10 2" xfId="42563"/>
    <cellStyle name="Обычный 3 4 10 3" xfId="42564"/>
    <cellStyle name="Обычный 3 4 10 4" xfId="42565"/>
    <cellStyle name="Обычный 3 4 10 5" xfId="42566"/>
    <cellStyle name="Обычный 3 4 10 6" xfId="42567"/>
    <cellStyle name="Обычный 3 4 10 7" xfId="42568"/>
    <cellStyle name="Обычный 3 4 10 8" xfId="42569"/>
    <cellStyle name="Обычный 3 4 11" xfId="42570"/>
    <cellStyle name="Обычный 3 4 11 2" xfId="42571"/>
    <cellStyle name="Обычный 3 4 11 3" xfId="42572"/>
    <cellStyle name="Обычный 3 4 11 4" xfId="42573"/>
    <cellStyle name="Обычный 3 4 11 5" xfId="42574"/>
    <cellStyle name="Обычный 3 4 11 6" xfId="42575"/>
    <cellStyle name="Обычный 3 4 11 7" xfId="42576"/>
    <cellStyle name="Обычный 3 4 11 8" xfId="42577"/>
    <cellStyle name="Обычный 3 4 12" xfId="42578"/>
    <cellStyle name="Обычный 3 4 12 2" xfId="42579"/>
    <cellStyle name="Обычный 3 4 12 3" xfId="42580"/>
    <cellStyle name="Обычный 3 4 12 4" xfId="42581"/>
    <cellStyle name="Обычный 3 4 12 5" xfId="42582"/>
    <cellStyle name="Обычный 3 4 12 6" xfId="42583"/>
    <cellStyle name="Обычный 3 4 12 7" xfId="42584"/>
    <cellStyle name="Обычный 3 4 12 8" xfId="42585"/>
    <cellStyle name="Обычный 3 4 13" xfId="42586"/>
    <cellStyle name="Обычный 3 4 13 2" xfId="42587"/>
    <cellStyle name="Обычный 3 4 13 3" xfId="42588"/>
    <cellStyle name="Обычный 3 4 13 4" xfId="42589"/>
    <cellStyle name="Обычный 3 4 13 5" xfId="42590"/>
    <cellStyle name="Обычный 3 4 13 6" xfId="42591"/>
    <cellStyle name="Обычный 3 4 13 7" xfId="42592"/>
    <cellStyle name="Обычный 3 4 13 8" xfId="42593"/>
    <cellStyle name="Обычный 3 4 14" xfId="42594"/>
    <cellStyle name="Обычный 3 4 15" xfId="42595"/>
    <cellStyle name="Обычный 3 4 16" xfId="42596"/>
    <cellStyle name="Обычный 3 4 17" xfId="42597"/>
    <cellStyle name="Обычный 3 4 18" xfId="42598"/>
    <cellStyle name="Обычный 3 4 19" xfId="42599"/>
    <cellStyle name="Обычный 3 4 2" xfId="42600"/>
    <cellStyle name="Обычный 3 4 2 10" xfId="42601"/>
    <cellStyle name="Обычный 3 4 2 10 2" xfId="42602"/>
    <cellStyle name="Обычный 3 4 2 10 3" xfId="42603"/>
    <cellStyle name="Обычный 3 4 2 10 4" xfId="42604"/>
    <cellStyle name="Обычный 3 4 2 10 5" xfId="42605"/>
    <cellStyle name="Обычный 3 4 2 10 6" xfId="42606"/>
    <cellStyle name="Обычный 3 4 2 10 7" xfId="42607"/>
    <cellStyle name="Обычный 3 4 2 10 8" xfId="42608"/>
    <cellStyle name="Обычный 3 4 2 11" xfId="42609"/>
    <cellStyle name="Обычный 3 4 2 11 2" xfId="42610"/>
    <cellStyle name="Обычный 3 4 2 11 3" xfId="42611"/>
    <cellStyle name="Обычный 3 4 2 11 4" xfId="42612"/>
    <cellStyle name="Обычный 3 4 2 11 5" xfId="42613"/>
    <cellStyle name="Обычный 3 4 2 11 6" xfId="42614"/>
    <cellStyle name="Обычный 3 4 2 11 7" xfId="42615"/>
    <cellStyle name="Обычный 3 4 2 11 8" xfId="42616"/>
    <cellStyle name="Обычный 3 4 2 12" xfId="42617"/>
    <cellStyle name="Обычный 3 4 2 13" xfId="42618"/>
    <cellStyle name="Обычный 3 4 2 14" xfId="42619"/>
    <cellStyle name="Обычный 3 4 2 15" xfId="42620"/>
    <cellStyle name="Обычный 3 4 2 16" xfId="42621"/>
    <cellStyle name="Обычный 3 4 2 17" xfId="42622"/>
    <cellStyle name="Обычный 3 4 2 18" xfId="42623"/>
    <cellStyle name="Обычный 3 4 2 19" xfId="42624"/>
    <cellStyle name="Обычный 3 4 2 2" xfId="42625"/>
    <cellStyle name="Обычный 3 4 2 2 10" xfId="42626"/>
    <cellStyle name="Обычный 3 4 2 2 10 2" xfId="42627"/>
    <cellStyle name="Обычный 3 4 2 2 10 3" xfId="42628"/>
    <cellStyle name="Обычный 3 4 2 2 10 4" xfId="42629"/>
    <cellStyle name="Обычный 3 4 2 2 10 5" xfId="42630"/>
    <cellStyle name="Обычный 3 4 2 2 10 6" xfId="42631"/>
    <cellStyle name="Обычный 3 4 2 2 10 7" xfId="42632"/>
    <cellStyle name="Обычный 3 4 2 2 10 8" xfId="42633"/>
    <cellStyle name="Обычный 3 4 2 2 11" xfId="42634"/>
    <cellStyle name="Обычный 3 4 2 2 12" xfId="42635"/>
    <cellStyle name="Обычный 3 4 2 2 13" xfId="42636"/>
    <cellStyle name="Обычный 3 4 2 2 14" xfId="42637"/>
    <cellStyle name="Обычный 3 4 2 2 15" xfId="42638"/>
    <cellStyle name="Обычный 3 4 2 2 16" xfId="42639"/>
    <cellStyle name="Обычный 3 4 2 2 17" xfId="42640"/>
    <cellStyle name="Обычный 3 4 2 2 18" xfId="42641"/>
    <cellStyle name="Обычный 3 4 2 2 19" xfId="42642"/>
    <cellStyle name="Обычный 3 4 2 2 2" xfId="42643"/>
    <cellStyle name="Обычный 3 4 2 2 2 10" xfId="42644"/>
    <cellStyle name="Обычный 3 4 2 2 2 11" xfId="42645"/>
    <cellStyle name="Обычный 3 4 2 2 2 12" xfId="42646"/>
    <cellStyle name="Обычный 3 4 2 2 2 13" xfId="42647"/>
    <cellStyle name="Обычный 3 4 2 2 2 14" xfId="42648"/>
    <cellStyle name="Обычный 3 4 2 2 2 15" xfId="42649"/>
    <cellStyle name="Обычный 3 4 2 2 2 16" xfId="42650"/>
    <cellStyle name="Обычный 3 4 2 2 2 17" xfId="42651"/>
    <cellStyle name="Обычный 3 4 2 2 2 18" xfId="42652"/>
    <cellStyle name="Обычный 3 4 2 2 2 2" xfId="42653"/>
    <cellStyle name="Обычный 3 4 2 2 2 2 2" xfId="42654"/>
    <cellStyle name="Обычный 3 4 2 2 2 2 3" xfId="42655"/>
    <cellStyle name="Обычный 3 4 2 2 2 2 4" xfId="42656"/>
    <cellStyle name="Обычный 3 4 2 2 2 2 5" xfId="42657"/>
    <cellStyle name="Обычный 3 4 2 2 2 2 6" xfId="42658"/>
    <cellStyle name="Обычный 3 4 2 2 2 2 7" xfId="42659"/>
    <cellStyle name="Обычный 3 4 2 2 2 2 8" xfId="42660"/>
    <cellStyle name="Обычный 3 4 2 2 2 3" xfId="42661"/>
    <cellStyle name="Обычный 3 4 2 2 2 3 2" xfId="42662"/>
    <cellStyle name="Обычный 3 4 2 2 2 3 3" xfId="42663"/>
    <cellStyle name="Обычный 3 4 2 2 2 3 4" xfId="42664"/>
    <cellStyle name="Обычный 3 4 2 2 2 3 5" xfId="42665"/>
    <cellStyle name="Обычный 3 4 2 2 2 3 6" xfId="42666"/>
    <cellStyle name="Обычный 3 4 2 2 2 3 7" xfId="42667"/>
    <cellStyle name="Обычный 3 4 2 2 2 3 8" xfId="42668"/>
    <cellStyle name="Обычный 3 4 2 2 2 4" xfId="42669"/>
    <cellStyle name="Обычный 3 4 2 2 2 4 2" xfId="42670"/>
    <cellStyle name="Обычный 3 4 2 2 2 4 3" xfId="42671"/>
    <cellStyle name="Обычный 3 4 2 2 2 4 4" xfId="42672"/>
    <cellStyle name="Обычный 3 4 2 2 2 4 5" xfId="42673"/>
    <cellStyle name="Обычный 3 4 2 2 2 4 6" xfId="42674"/>
    <cellStyle name="Обычный 3 4 2 2 2 4 7" xfId="42675"/>
    <cellStyle name="Обычный 3 4 2 2 2 4 8" xfId="42676"/>
    <cellStyle name="Обычный 3 4 2 2 2 5" xfId="42677"/>
    <cellStyle name="Обычный 3 4 2 2 2 5 2" xfId="42678"/>
    <cellStyle name="Обычный 3 4 2 2 2 5 3" xfId="42679"/>
    <cellStyle name="Обычный 3 4 2 2 2 5 4" xfId="42680"/>
    <cellStyle name="Обычный 3 4 2 2 2 5 5" xfId="42681"/>
    <cellStyle name="Обычный 3 4 2 2 2 5 6" xfId="42682"/>
    <cellStyle name="Обычный 3 4 2 2 2 5 7" xfId="42683"/>
    <cellStyle name="Обычный 3 4 2 2 2 5 8" xfId="42684"/>
    <cellStyle name="Обычный 3 4 2 2 2 6" xfId="42685"/>
    <cellStyle name="Обычный 3 4 2 2 2 6 2" xfId="42686"/>
    <cellStyle name="Обычный 3 4 2 2 2 6 3" xfId="42687"/>
    <cellStyle name="Обычный 3 4 2 2 2 6 4" xfId="42688"/>
    <cellStyle name="Обычный 3 4 2 2 2 6 5" xfId="42689"/>
    <cellStyle name="Обычный 3 4 2 2 2 6 6" xfId="42690"/>
    <cellStyle name="Обычный 3 4 2 2 2 6 7" xfId="42691"/>
    <cellStyle name="Обычный 3 4 2 2 2 6 8" xfId="42692"/>
    <cellStyle name="Обычный 3 4 2 2 2 7" xfId="42693"/>
    <cellStyle name="Обычный 3 4 2 2 2 7 2" xfId="42694"/>
    <cellStyle name="Обычный 3 4 2 2 2 7 3" xfId="42695"/>
    <cellStyle name="Обычный 3 4 2 2 2 7 4" xfId="42696"/>
    <cellStyle name="Обычный 3 4 2 2 2 7 5" xfId="42697"/>
    <cellStyle name="Обычный 3 4 2 2 2 7 6" xfId="42698"/>
    <cellStyle name="Обычный 3 4 2 2 2 7 7" xfId="42699"/>
    <cellStyle name="Обычный 3 4 2 2 2 7 8" xfId="42700"/>
    <cellStyle name="Обычный 3 4 2 2 2 8" xfId="42701"/>
    <cellStyle name="Обычный 3 4 2 2 2 8 2" xfId="42702"/>
    <cellStyle name="Обычный 3 4 2 2 2 8 3" xfId="42703"/>
    <cellStyle name="Обычный 3 4 2 2 2 8 4" xfId="42704"/>
    <cellStyle name="Обычный 3 4 2 2 2 8 5" xfId="42705"/>
    <cellStyle name="Обычный 3 4 2 2 2 8 6" xfId="42706"/>
    <cellStyle name="Обычный 3 4 2 2 2 8 7" xfId="42707"/>
    <cellStyle name="Обычный 3 4 2 2 2 8 8" xfId="42708"/>
    <cellStyle name="Обычный 3 4 2 2 2 9" xfId="42709"/>
    <cellStyle name="Обычный 3 4 2 2 20" xfId="42710"/>
    <cellStyle name="Обычный 3 4 2 2 21" xfId="42711"/>
    <cellStyle name="Обычный 3 4 2 2 22" xfId="42712"/>
    <cellStyle name="Обычный 3 4 2 2 3" xfId="42713"/>
    <cellStyle name="Обычный 3 4 2 2 3 10" xfId="42714"/>
    <cellStyle name="Обычный 3 4 2 2 3 11" xfId="42715"/>
    <cellStyle name="Обычный 3 4 2 2 3 12" xfId="42716"/>
    <cellStyle name="Обычный 3 4 2 2 3 13" xfId="42717"/>
    <cellStyle name="Обычный 3 4 2 2 3 14" xfId="42718"/>
    <cellStyle name="Обычный 3 4 2 2 3 15" xfId="42719"/>
    <cellStyle name="Обычный 3 4 2 2 3 16" xfId="42720"/>
    <cellStyle name="Обычный 3 4 2 2 3 17" xfId="42721"/>
    <cellStyle name="Обычный 3 4 2 2 3 18" xfId="42722"/>
    <cellStyle name="Обычный 3 4 2 2 3 2" xfId="42723"/>
    <cellStyle name="Обычный 3 4 2 2 3 2 2" xfId="42724"/>
    <cellStyle name="Обычный 3 4 2 2 3 2 3" xfId="42725"/>
    <cellStyle name="Обычный 3 4 2 2 3 2 4" xfId="42726"/>
    <cellStyle name="Обычный 3 4 2 2 3 2 5" xfId="42727"/>
    <cellStyle name="Обычный 3 4 2 2 3 2 6" xfId="42728"/>
    <cellStyle name="Обычный 3 4 2 2 3 2 7" xfId="42729"/>
    <cellStyle name="Обычный 3 4 2 2 3 2 8" xfId="42730"/>
    <cellStyle name="Обычный 3 4 2 2 3 3" xfId="42731"/>
    <cellStyle name="Обычный 3 4 2 2 3 3 2" xfId="42732"/>
    <cellStyle name="Обычный 3 4 2 2 3 3 3" xfId="42733"/>
    <cellStyle name="Обычный 3 4 2 2 3 3 4" xfId="42734"/>
    <cellStyle name="Обычный 3 4 2 2 3 3 5" xfId="42735"/>
    <cellStyle name="Обычный 3 4 2 2 3 3 6" xfId="42736"/>
    <cellStyle name="Обычный 3 4 2 2 3 3 7" xfId="42737"/>
    <cellStyle name="Обычный 3 4 2 2 3 3 8" xfId="42738"/>
    <cellStyle name="Обычный 3 4 2 2 3 4" xfId="42739"/>
    <cellStyle name="Обычный 3 4 2 2 3 4 2" xfId="42740"/>
    <cellStyle name="Обычный 3 4 2 2 3 4 3" xfId="42741"/>
    <cellStyle name="Обычный 3 4 2 2 3 4 4" xfId="42742"/>
    <cellStyle name="Обычный 3 4 2 2 3 4 5" xfId="42743"/>
    <cellStyle name="Обычный 3 4 2 2 3 4 6" xfId="42744"/>
    <cellStyle name="Обычный 3 4 2 2 3 4 7" xfId="42745"/>
    <cellStyle name="Обычный 3 4 2 2 3 4 8" xfId="42746"/>
    <cellStyle name="Обычный 3 4 2 2 3 5" xfId="42747"/>
    <cellStyle name="Обычный 3 4 2 2 3 5 2" xfId="42748"/>
    <cellStyle name="Обычный 3 4 2 2 3 5 3" xfId="42749"/>
    <cellStyle name="Обычный 3 4 2 2 3 5 4" xfId="42750"/>
    <cellStyle name="Обычный 3 4 2 2 3 5 5" xfId="42751"/>
    <cellStyle name="Обычный 3 4 2 2 3 5 6" xfId="42752"/>
    <cellStyle name="Обычный 3 4 2 2 3 5 7" xfId="42753"/>
    <cellStyle name="Обычный 3 4 2 2 3 5 8" xfId="42754"/>
    <cellStyle name="Обычный 3 4 2 2 3 6" xfId="42755"/>
    <cellStyle name="Обычный 3 4 2 2 3 6 2" xfId="42756"/>
    <cellStyle name="Обычный 3 4 2 2 3 6 3" xfId="42757"/>
    <cellStyle name="Обычный 3 4 2 2 3 6 4" xfId="42758"/>
    <cellStyle name="Обычный 3 4 2 2 3 6 5" xfId="42759"/>
    <cellStyle name="Обычный 3 4 2 2 3 6 6" xfId="42760"/>
    <cellStyle name="Обычный 3 4 2 2 3 6 7" xfId="42761"/>
    <cellStyle name="Обычный 3 4 2 2 3 6 8" xfId="42762"/>
    <cellStyle name="Обычный 3 4 2 2 3 7" xfId="42763"/>
    <cellStyle name="Обычный 3 4 2 2 3 7 2" xfId="42764"/>
    <cellStyle name="Обычный 3 4 2 2 3 7 3" xfId="42765"/>
    <cellStyle name="Обычный 3 4 2 2 3 7 4" xfId="42766"/>
    <cellStyle name="Обычный 3 4 2 2 3 7 5" xfId="42767"/>
    <cellStyle name="Обычный 3 4 2 2 3 7 6" xfId="42768"/>
    <cellStyle name="Обычный 3 4 2 2 3 7 7" xfId="42769"/>
    <cellStyle name="Обычный 3 4 2 2 3 7 8" xfId="42770"/>
    <cellStyle name="Обычный 3 4 2 2 3 8" xfId="42771"/>
    <cellStyle name="Обычный 3 4 2 2 3 8 2" xfId="42772"/>
    <cellStyle name="Обычный 3 4 2 2 3 8 3" xfId="42773"/>
    <cellStyle name="Обычный 3 4 2 2 3 8 4" xfId="42774"/>
    <cellStyle name="Обычный 3 4 2 2 3 8 5" xfId="42775"/>
    <cellStyle name="Обычный 3 4 2 2 3 8 6" xfId="42776"/>
    <cellStyle name="Обычный 3 4 2 2 3 8 7" xfId="42777"/>
    <cellStyle name="Обычный 3 4 2 2 3 8 8" xfId="42778"/>
    <cellStyle name="Обычный 3 4 2 2 3 9" xfId="42779"/>
    <cellStyle name="Обычный 3 4 2 2 4" xfId="42780"/>
    <cellStyle name="Обычный 3 4 2 2 4 2" xfId="42781"/>
    <cellStyle name="Обычный 3 4 2 2 4 3" xfId="42782"/>
    <cellStyle name="Обычный 3 4 2 2 4 4" xfId="42783"/>
    <cellStyle name="Обычный 3 4 2 2 4 5" xfId="42784"/>
    <cellStyle name="Обычный 3 4 2 2 4 6" xfId="42785"/>
    <cellStyle name="Обычный 3 4 2 2 4 7" xfId="42786"/>
    <cellStyle name="Обычный 3 4 2 2 4 8" xfId="42787"/>
    <cellStyle name="Обычный 3 4 2 2 5" xfId="42788"/>
    <cellStyle name="Обычный 3 4 2 2 5 2" xfId="42789"/>
    <cellStyle name="Обычный 3 4 2 2 5 3" xfId="42790"/>
    <cellStyle name="Обычный 3 4 2 2 5 4" xfId="42791"/>
    <cellStyle name="Обычный 3 4 2 2 5 5" xfId="42792"/>
    <cellStyle name="Обычный 3 4 2 2 5 6" xfId="42793"/>
    <cellStyle name="Обычный 3 4 2 2 5 7" xfId="42794"/>
    <cellStyle name="Обычный 3 4 2 2 5 8" xfId="42795"/>
    <cellStyle name="Обычный 3 4 2 2 6" xfId="42796"/>
    <cellStyle name="Обычный 3 4 2 2 6 2" xfId="42797"/>
    <cellStyle name="Обычный 3 4 2 2 6 3" xfId="42798"/>
    <cellStyle name="Обычный 3 4 2 2 6 4" xfId="42799"/>
    <cellStyle name="Обычный 3 4 2 2 6 5" xfId="42800"/>
    <cellStyle name="Обычный 3 4 2 2 6 6" xfId="42801"/>
    <cellStyle name="Обычный 3 4 2 2 6 7" xfId="42802"/>
    <cellStyle name="Обычный 3 4 2 2 6 8" xfId="42803"/>
    <cellStyle name="Обычный 3 4 2 2 7" xfId="42804"/>
    <cellStyle name="Обычный 3 4 2 2 7 2" xfId="42805"/>
    <cellStyle name="Обычный 3 4 2 2 7 3" xfId="42806"/>
    <cellStyle name="Обычный 3 4 2 2 7 4" xfId="42807"/>
    <cellStyle name="Обычный 3 4 2 2 7 5" xfId="42808"/>
    <cellStyle name="Обычный 3 4 2 2 7 6" xfId="42809"/>
    <cellStyle name="Обычный 3 4 2 2 7 7" xfId="42810"/>
    <cellStyle name="Обычный 3 4 2 2 7 8" xfId="42811"/>
    <cellStyle name="Обычный 3 4 2 2 8" xfId="42812"/>
    <cellStyle name="Обычный 3 4 2 2 8 2" xfId="42813"/>
    <cellStyle name="Обычный 3 4 2 2 8 3" xfId="42814"/>
    <cellStyle name="Обычный 3 4 2 2 8 4" xfId="42815"/>
    <cellStyle name="Обычный 3 4 2 2 8 5" xfId="42816"/>
    <cellStyle name="Обычный 3 4 2 2 8 6" xfId="42817"/>
    <cellStyle name="Обычный 3 4 2 2 8 7" xfId="42818"/>
    <cellStyle name="Обычный 3 4 2 2 8 8" xfId="42819"/>
    <cellStyle name="Обычный 3 4 2 2 9" xfId="42820"/>
    <cellStyle name="Обычный 3 4 2 2 9 2" xfId="42821"/>
    <cellStyle name="Обычный 3 4 2 2 9 3" xfId="42822"/>
    <cellStyle name="Обычный 3 4 2 2 9 4" xfId="42823"/>
    <cellStyle name="Обычный 3 4 2 2 9 5" xfId="42824"/>
    <cellStyle name="Обычный 3 4 2 2 9 6" xfId="42825"/>
    <cellStyle name="Обычный 3 4 2 2 9 7" xfId="42826"/>
    <cellStyle name="Обычный 3 4 2 2 9 8" xfId="42827"/>
    <cellStyle name="Обычный 3 4 2 20" xfId="42828"/>
    <cellStyle name="Обычный 3 4 2 21" xfId="42829"/>
    <cellStyle name="Обычный 3 4 2 22" xfId="42830"/>
    <cellStyle name="Обычный 3 4 2 23" xfId="42831"/>
    <cellStyle name="Обычный 3 4 2 24" xfId="42832"/>
    <cellStyle name="Обычный 3 4 2 3" xfId="42833"/>
    <cellStyle name="Обычный 3 4 2 3 10" xfId="42834"/>
    <cellStyle name="Обычный 3 4 2 3 11" xfId="42835"/>
    <cellStyle name="Обычный 3 4 2 3 12" xfId="42836"/>
    <cellStyle name="Обычный 3 4 2 3 13" xfId="42837"/>
    <cellStyle name="Обычный 3 4 2 3 14" xfId="42838"/>
    <cellStyle name="Обычный 3 4 2 3 15" xfId="42839"/>
    <cellStyle name="Обычный 3 4 2 3 16" xfId="42840"/>
    <cellStyle name="Обычный 3 4 2 3 17" xfId="42841"/>
    <cellStyle name="Обычный 3 4 2 3 18" xfId="42842"/>
    <cellStyle name="Обычный 3 4 2 3 2" xfId="42843"/>
    <cellStyle name="Обычный 3 4 2 3 2 2" xfId="42844"/>
    <cellStyle name="Обычный 3 4 2 3 2 3" xfId="42845"/>
    <cellStyle name="Обычный 3 4 2 3 2 4" xfId="42846"/>
    <cellStyle name="Обычный 3 4 2 3 2 5" xfId="42847"/>
    <cellStyle name="Обычный 3 4 2 3 2 6" xfId="42848"/>
    <cellStyle name="Обычный 3 4 2 3 2 7" xfId="42849"/>
    <cellStyle name="Обычный 3 4 2 3 2 8" xfId="42850"/>
    <cellStyle name="Обычный 3 4 2 3 3" xfId="42851"/>
    <cellStyle name="Обычный 3 4 2 3 3 2" xfId="42852"/>
    <cellStyle name="Обычный 3 4 2 3 3 3" xfId="42853"/>
    <cellStyle name="Обычный 3 4 2 3 3 4" xfId="42854"/>
    <cellStyle name="Обычный 3 4 2 3 3 5" xfId="42855"/>
    <cellStyle name="Обычный 3 4 2 3 3 6" xfId="42856"/>
    <cellStyle name="Обычный 3 4 2 3 3 7" xfId="42857"/>
    <cellStyle name="Обычный 3 4 2 3 3 8" xfId="42858"/>
    <cellStyle name="Обычный 3 4 2 3 4" xfId="42859"/>
    <cellStyle name="Обычный 3 4 2 3 4 2" xfId="42860"/>
    <cellStyle name="Обычный 3 4 2 3 4 3" xfId="42861"/>
    <cellStyle name="Обычный 3 4 2 3 4 4" xfId="42862"/>
    <cellStyle name="Обычный 3 4 2 3 4 5" xfId="42863"/>
    <cellStyle name="Обычный 3 4 2 3 4 6" xfId="42864"/>
    <cellStyle name="Обычный 3 4 2 3 4 7" xfId="42865"/>
    <cellStyle name="Обычный 3 4 2 3 4 8" xfId="42866"/>
    <cellStyle name="Обычный 3 4 2 3 5" xfId="42867"/>
    <cellStyle name="Обычный 3 4 2 3 5 2" xfId="42868"/>
    <cellStyle name="Обычный 3 4 2 3 5 3" xfId="42869"/>
    <cellStyle name="Обычный 3 4 2 3 5 4" xfId="42870"/>
    <cellStyle name="Обычный 3 4 2 3 5 5" xfId="42871"/>
    <cellStyle name="Обычный 3 4 2 3 5 6" xfId="42872"/>
    <cellStyle name="Обычный 3 4 2 3 5 7" xfId="42873"/>
    <cellStyle name="Обычный 3 4 2 3 5 8" xfId="42874"/>
    <cellStyle name="Обычный 3 4 2 3 6" xfId="42875"/>
    <cellStyle name="Обычный 3 4 2 3 6 2" xfId="42876"/>
    <cellStyle name="Обычный 3 4 2 3 6 3" xfId="42877"/>
    <cellStyle name="Обычный 3 4 2 3 6 4" xfId="42878"/>
    <cellStyle name="Обычный 3 4 2 3 6 5" xfId="42879"/>
    <cellStyle name="Обычный 3 4 2 3 6 6" xfId="42880"/>
    <cellStyle name="Обычный 3 4 2 3 6 7" xfId="42881"/>
    <cellStyle name="Обычный 3 4 2 3 6 8" xfId="42882"/>
    <cellStyle name="Обычный 3 4 2 3 7" xfId="42883"/>
    <cellStyle name="Обычный 3 4 2 3 7 2" xfId="42884"/>
    <cellStyle name="Обычный 3 4 2 3 7 3" xfId="42885"/>
    <cellStyle name="Обычный 3 4 2 3 7 4" xfId="42886"/>
    <cellStyle name="Обычный 3 4 2 3 7 5" xfId="42887"/>
    <cellStyle name="Обычный 3 4 2 3 7 6" xfId="42888"/>
    <cellStyle name="Обычный 3 4 2 3 7 7" xfId="42889"/>
    <cellStyle name="Обычный 3 4 2 3 7 8" xfId="42890"/>
    <cellStyle name="Обычный 3 4 2 3 8" xfId="42891"/>
    <cellStyle name="Обычный 3 4 2 3 8 2" xfId="42892"/>
    <cellStyle name="Обычный 3 4 2 3 8 3" xfId="42893"/>
    <cellStyle name="Обычный 3 4 2 3 8 4" xfId="42894"/>
    <cellStyle name="Обычный 3 4 2 3 8 5" xfId="42895"/>
    <cellStyle name="Обычный 3 4 2 3 8 6" xfId="42896"/>
    <cellStyle name="Обычный 3 4 2 3 8 7" xfId="42897"/>
    <cellStyle name="Обычный 3 4 2 3 8 8" xfId="42898"/>
    <cellStyle name="Обычный 3 4 2 3 9" xfId="42899"/>
    <cellStyle name="Обычный 3 4 2 4" xfId="42900"/>
    <cellStyle name="Обычный 3 4 2 4 10" xfId="42901"/>
    <cellStyle name="Обычный 3 4 2 4 11" xfId="42902"/>
    <cellStyle name="Обычный 3 4 2 4 12" xfId="42903"/>
    <cellStyle name="Обычный 3 4 2 4 13" xfId="42904"/>
    <cellStyle name="Обычный 3 4 2 4 14" xfId="42905"/>
    <cellStyle name="Обычный 3 4 2 4 15" xfId="42906"/>
    <cellStyle name="Обычный 3 4 2 4 16" xfId="42907"/>
    <cellStyle name="Обычный 3 4 2 4 17" xfId="42908"/>
    <cellStyle name="Обычный 3 4 2 4 18" xfId="42909"/>
    <cellStyle name="Обычный 3 4 2 4 2" xfId="42910"/>
    <cellStyle name="Обычный 3 4 2 4 2 2" xfId="42911"/>
    <cellStyle name="Обычный 3 4 2 4 2 3" xfId="42912"/>
    <cellStyle name="Обычный 3 4 2 4 2 4" xfId="42913"/>
    <cellStyle name="Обычный 3 4 2 4 2 5" xfId="42914"/>
    <cellStyle name="Обычный 3 4 2 4 2 6" xfId="42915"/>
    <cellStyle name="Обычный 3 4 2 4 2 7" xfId="42916"/>
    <cellStyle name="Обычный 3 4 2 4 2 8" xfId="42917"/>
    <cellStyle name="Обычный 3 4 2 4 3" xfId="42918"/>
    <cellStyle name="Обычный 3 4 2 4 3 2" xfId="42919"/>
    <cellStyle name="Обычный 3 4 2 4 3 3" xfId="42920"/>
    <cellStyle name="Обычный 3 4 2 4 3 4" xfId="42921"/>
    <cellStyle name="Обычный 3 4 2 4 3 5" xfId="42922"/>
    <cellStyle name="Обычный 3 4 2 4 3 6" xfId="42923"/>
    <cellStyle name="Обычный 3 4 2 4 3 7" xfId="42924"/>
    <cellStyle name="Обычный 3 4 2 4 3 8" xfId="42925"/>
    <cellStyle name="Обычный 3 4 2 4 4" xfId="42926"/>
    <cellStyle name="Обычный 3 4 2 4 4 2" xfId="42927"/>
    <cellStyle name="Обычный 3 4 2 4 4 3" xfId="42928"/>
    <cellStyle name="Обычный 3 4 2 4 4 4" xfId="42929"/>
    <cellStyle name="Обычный 3 4 2 4 4 5" xfId="42930"/>
    <cellStyle name="Обычный 3 4 2 4 4 6" xfId="42931"/>
    <cellStyle name="Обычный 3 4 2 4 4 7" xfId="42932"/>
    <cellStyle name="Обычный 3 4 2 4 4 8" xfId="42933"/>
    <cellStyle name="Обычный 3 4 2 4 5" xfId="42934"/>
    <cellStyle name="Обычный 3 4 2 4 5 2" xfId="42935"/>
    <cellStyle name="Обычный 3 4 2 4 5 3" xfId="42936"/>
    <cellStyle name="Обычный 3 4 2 4 5 4" xfId="42937"/>
    <cellStyle name="Обычный 3 4 2 4 5 5" xfId="42938"/>
    <cellStyle name="Обычный 3 4 2 4 5 6" xfId="42939"/>
    <cellStyle name="Обычный 3 4 2 4 5 7" xfId="42940"/>
    <cellStyle name="Обычный 3 4 2 4 5 8" xfId="42941"/>
    <cellStyle name="Обычный 3 4 2 4 6" xfId="42942"/>
    <cellStyle name="Обычный 3 4 2 4 6 2" xfId="42943"/>
    <cellStyle name="Обычный 3 4 2 4 6 3" xfId="42944"/>
    <cellStyle name="Обычный 3 4 2 4 6 4" xfId="42945"/>
    <cellStyle name="Обычный 3 4 2 4 6 5" xfId="42946"/>
    <cellStyle name="Обычный 3 4 2 4 6 6" xfId="42947"/>
    <cellStyle name="Обычный 3 4 2 4 6 7" xfId="42948"/>
    <cellStyle name="Обычный 3 4 2 4 6 8" xfId="42949"/>
    <cellStyle name="Обычный 3 4 2 4 7" xfId="42950"/>
    <cellStyle name="Обычный 3 4 2 4 7 2" xfId="42951"/>
    <cellStyle name="Обычный 3 4 2 4 7 3" xfId="42952"/>
    <cellStyle name="Обычный 3 4 2 4 7 4" xfId="42953"/>
    <cellStyle name="Обычный 3 4 2 4 7 5" xfId="42954"/>
    <cellStyle name="Обычный 3 4 2 4 7 6" xfId="42955"/>
    <cellStyle name="Обычный 3 4 2 4 7 7" xfId="42956"/>
    <cellStyle name="Обычный 3 4 2 4 7 8" xfId="42957"/>
    <cellStyle name="Обычный 3 4 2 4 8" xfId="42958"/>
    <cellStyle name="Обычный 3 4 2 4 8 2" xfId="42959"/>
    <cellStyle name="Обычный 3 4 2 4 8 3" xfId="42960"/>
    <cellStyle name="Обычный 3 4 2 4 8 4" xfId="42961"/>
    <cellStyle name="Обычный 3 4 2 4 8 5" xfId="42962"/>
    <cellStyle name="Обычный 3 4 2 4 8 6" xfId="42963"/>
    <cellStyle name="Обычный 3 4 2 4 8 7" xfId="42964"/>
    <cellStyle name="Обычный 3 4 2 4 8 8" xfId="42965"/>
    <cellStyle name="Обычный 3 4 2 4 9" xfId="42966"/>
    <cellStyle name="Обычный 3 4 2 5" xfId="42967"/>
    <cellStyle name="Обычный 3 4 2 5 2" xfId="42968"/>
    <cellStyle name="Обычный 3 4 2 5 3" xfId="42969"/>
    <cellStyle name="Обычный 3 4 2 5 4" xfId="42970"/>
    <cellStyle name="Обычный 3 4 2 5 5" xfId="42971"/>
    <cellStyle name="Обычный 3 4 2 5 6" xfId="42972"/>
    <cellStyle name="Обычный 3 4 2 5 7" xfId="42973"/>
    <cellStyle name="Обычный 3 4 2 5 8" xfId="42974"/>
    <cellStyle name="Обычный 3 4 2 6" xfId="42975"/>
    <cellStyle name="Обычный 3 4 2 6 2" xfId="42976"/>
    <cellStyle name="Обычный 3 4 2 6 3" xfId="42977"/>
    <cellStyle name="Обычный 3 4 2 6 4" xfId="42978"/>
    <cellStyle name="Обычный 3 4 2 6 5" xfId="42979"/>
    <cellStyle name="Обычный 3 4 2 6 6" xfId="42980"/>
    <cellStyle name="Обычный 3 4 2 6 7" xfId="42981"/>
    <cellStyle name="Обычный 3 4 2 6 8" xfId="42982"/>
    <cellStyle name="Обычный 3 4 2 7" xfId="42983"/>
    <cellStyle name="Обычный 3 4 2 7 2" xfId="42984"/>
    <cellStyle name="Обычный 3 4 2 7 3" xfId="42985"/>
    <cellStyle name="Обычный 3 4 2 7 4" xfId="42986"/>
    <cellStyle name="Обычный 3 4 2 7 5" xfId="42987"/>
    <cellStyle name="Обычный 3 4 2 7 6" xfId="42988"/>
    <cellStyle name="Обычный 3 4 2 7 7" xfId="42989"/>
    <cellStyle name="Обычный 3 4 2 7 8" xfId="42990"/>
    <cellStyle name="Обычный 3 4 2 8" xfId="42991"/>
    <cellStyle name="Обычный 3 4 2 8 2" xfId="42992"/>
    <cellStyle name="Обычный 3 4 2 8 3" xfId="42993"/>
    <cellStyle name="Обычный 3 4 2 8 4" xfId="42994"/>
    <cellStyle name="Обычный 3 4 2 8 5" xfId="42995"/>
    <cellStyle name="Обычный 3 4 2 8 6" xfId="42996"/>
    <cellStyle name="Обычный 3 4 2 8 7" xfId="42997"/>
    <cellStyle name="Обычный 3 4 2 8 8" xfId="42998"/>
    <cellStyle name="Обычный 3 4 2 9" xfId="42999"/>
    <cellStyle name="Обычный 3 4 2 9 2" xfId="43000"/>
    <cellStyle name="Обычный 3 4 2 9 3" xfId="43001"/>
    <cellStyle name="Обычный 3 4 2 9 4" xfId="43002"/>
    <cellStyle name="Обычный 3 4 2 9 5" xfId="43003"/>
    <cellStyle name="Обычный 3 4 2 9 6" xfId="43004"/>
    <cellStyle name="Обычный 3 4 2 9 7" xfId="43005"/>
    <cellStyle name="Обычный 3 4 2 9 8" xfId="43006"/>
    <cellStyle name="Обычный 3 4 20" xfId="43007"/>
    <cellStyle name="Обычный 3 4 21" xfId="43008"/>
    <cellStyle name="Обычный 3 4 22" xfId="43009"/>
    <cellStyle name="Обычный 3 4 23" xfId="43010"/>
    <cellStyle name="Обычный 3 4 24" xfId="43011"/>
    <cellStyle name="Обычный 3 4 25" xfId="43012"/>
    <cellStyle name="Обычный 3 4 26" xfId="43013"/>
    <cellStyle name="Обычный 3 4 3" xfId="43014"/>
    <cellStyle name="Обычный 3 4 3 10" xfId="43015"/>
    <cellStyle name="Обычный 3 4 3 10 2" xfId="43016"/>
    <cellStyle name="Обычный 3 4 3 10 3" xfId="43017"/>
    <cellStyle name="Обычный 3 4 3 10 4" xfId="43018"/>
    <cellStyle name="Обычный 3 4 3 10 5" xfId="43019"/>
    <cellStyle name="Обычный 3 4 3 10 6" xfId="43020"/>
    <cellStyle name="Обычный 3 4 3 10 7" xfId="43021"/>
    <cellStyle name="Обычный 3 4 3 10 8" xfId="43022"/>
    <cellStyle name="Обычный 3 4 3 11" xfId="43023"/>
    <cellStyle name="Обычный 3 4 3 11 2" xfId="43024"/>
    <cellStyle name="Обычный 3 4 3 11 3" xfId="43025"/>
    <cellStyle name="Обычный 3 4 3 11 4" xfId="43026"/>
    <cellStyle name="Обычный 3 4 3 11 5" xfId="43027"/>
    <cellStyle name="Обычный 3 4 3 11 6" xfId="43028"/>
    <cellStyle name="Обычный 3 4 3 11 7" xfId="43029"/>
    <cellStyle name="Обычный 3 4 3 11 8" xfId="43030"/>
    <cellStyle name="Обычный 3 4 3 12" xfId="43031"/>
    <cellStyle name="Обычный 3 4 3 13" xfId="43032"/>
    <cellStyle name="Обычный 3 4 3 14" xfId="43033"/>
    <cellStyle name="Обычный 3 4 3 15" xfId="43034"/>
    <cellStyle name="Обычный 3 4 3 16" xfId="43035"/>
    <cellStyle name="Обычный 3 4 3 17" xfId="43036"/>
    <cellStyle name="Обычный 3 4 3 18" xfId="43037"/>
    <cellStyle name="Обычный 3 4 3 19" xfId="43038"/>
    <cellStyle name="Обычный 3 4 3 2" xfId="43039"/>
    <cellStyle name="Обычный 3 4 3 2 10" xfId="43040"/>
    <cellStyle name="Обычный 3 4 3 2 10 2" xfId="43041"/>
    <cellStyle name="Обычный 3 4 3 2 10 3" xfId="43042"/>
    <cellStyle name="Обычный 3 4 3 2 10 4" xfId="43043"/>
    <cellStyle name="Обычный 3 4 3 2 10 5" xfId="43044"/>
    <cellStyle name="Обычный 3 4 3 2 10 6" xfId="43045"/>
    <cellStyle name="Обычный 3 4 3 2 10 7" xfId="43046"/>
    <cellStyle name="Обычный 3 4 3 2 10 8" xfId="43047"/>
    <cellStyle name="Обычный 3 4 3 2 11" xfId="43048"/>
    <cellStyle name="Обычный 3 4 3 2 12" xfId="43049"/>
    <cellStyle name="Обычный 3 4 3 2 13" xfId="43050"/>
    <cellStyle name="Обычный 3 4 3 2 14" xfId="43051"/>
    <cellStyle name="Обычный 3 4 3 2 15" xfId="43052"/>
    <cellStyle name="Обычный 3 4 3 2 16" xfId="43053"/>
    <cellStyle name="Обычный 3 4 3 2 17" xfId="43054"/>
    <cellStyle name="Обычный 3 4 3 2 18" xfId="43055"/>
    <cellStyle name="Обычный 3 4 3 2 19" xfId="43056"/>
    <cellStyle name="Обычный 3 4 3 2 2" xfId="43057"/>
    <cellStyle name="Обычный 3 4 3 2 2 10" xfId="43058"/>
    <cellStyle name="Обычный 3 4 3 2 2 11" xfId="43059"/>
    <cellStyle name="Обычный 3 4 3 2 2 12" xfId="43060"/>
    <cellStyle name="Обычный 3 4 3 2 2 13" xfId="43061"/>
    <cellStyle name="Обычный 3 4 3 2 2 14" xfId="43062"/>
    <cellStyle name="Обычный 3 4 3 2 2 15" xfId="43063"/>
    <cellStyle name="Обычный 3 4 3 2 2 16" xfId="43064"/>
    <cellStyle name="Обычный 3 4 3 2 2 17" xfId="43065"/>
    <cellStyle name="Обычный 3 4 3 2 2 18" xfId="43066"/>
    <cellStyle name="Обычный 3 4 3 2 2 2" xfId="43067"/>
    <cellStyle name="Обычный 3 4 3 2 2 2 2" xfId="43068"/>
    <cellStyle name="Обычный 3 4 3 2 2 2 3" xfId="43069"/>
    <cellStyle name="Обычный 3 4 3 2 2 2 4" xfId="43070"/>
    <cellStyle name="Обычный 3 4 3 2 2 2 5" xfId="43071"/>
    <cellStyle name="Обычный 3 4 3 2 2 2 6" xfId="43072"/>
    <cellStyle name="Обычный 3 4 3 2 2 2 7" xfId="43073"/>
    <cellStyle name="Обычный 3 4 3 2 2 2 8" xfId="43074"/>
    <cellStyle name="Обычный 3 4 3 2 2 3" xfId="43075"/>
    <cellStyle name="Обычный 3 4 3 2 2 3 2" xfId="43076"/>
    <cellStyle name="Обычный 3 4 3 2 2 3 3" xfId="43077"/>
    <cellStyle name="Обычный 3 4 3 2 2 3 4" xfId="43078"/>
    <cellStyle name="Обычный 3 4 3 2 2 3 5" xfId="43079"/>
    <cellStyle name="Обычный 3 4 3 2 2 3 6" xfId="43080"/>
    <cellStyle name="Обычный 3 4 3 2 2 3 7" xfId="43081"/>
    <cellStyle name="Обычный 3 4 3 2 2 3 8" xfId="43082"/>
    <cellStyle name="Обычный 3 4 3 2 2 4" xfId="43083"/>
    <cellStyle name="Обычный 3 4 3 2 2 4 2" xfId="43084"/>
    <cellStyle name="Обычный 3 4 3 2 2 4 3" xfId="43085"/>
    <cellStyle name="Обычный 3 4 3 2 2 4 4" xfId="43086"/>
    <cellStyle name="Обычный 3 4 3 2 2 4 5" xfId="43087"/>
    <cellStyle name="Обычный 3 4 3 2 2 4 6" xfId="43088"/>
    <cellStyle name="Обычный 3 4 3 2 2 4 7" xfId="43089"/>
    <cellStyle name="Обычный 3 4 3 2 2 4 8" xfId="43090"/>
    <cellStyle name="Обычный 3 4 3 2 2 5" xfId="43091"/>
    <cellStyle name="Обычный 3 4 3 2 2 5 2" xfId="43092"/>
    <cellStyle name="Обычный 3 4 3 2 2 5 3" xfId="43093"/>
    <cellStyle name="Обычный 3 4 3 2 2 5 4" xfId="43094"/>
    <cellStyle name="Обычный 3 4 3 2 2 5 5" xfId="43095"/>
    <cellStyle name="Обычный 3 4 3 2 2 5 6" xfId="43096"/>
    <cellStyle name="Обычный 3 4 3 2 2 5 7" xfId="43097"/>
    <cellStyle name="Обычный 3 4 3 2 2 5 8" xfId="43098"/>
    <cellStyle name="Обычный 3 4 3 2 2 6" xfId="43099"/>
    <cellStyle name="Обычный 3 4 3 2 2 6 2" xfId="43100"/>
    <cellStyle name="Обычный 3 4 3 2 2 6 3" xfId="43101"/>
    <cellStyle name="Обычный 3 4 3 2 2 6 4" xfId="43102"/>
    <cellStyle name="Обычный 3 4 3 2 2 6 5" xfId="43103"/>
    <cellStyle name="Обычный 3 4 3 2 2 6 6" xfId="43104"/>
    <cellStyle name="Обычный 3 4 3 2 2 6 7" xfId="43105"/>
    <cellStyle name="Обычный 3 4 3 2 2 6 8" xfId="43106"/>
    <cellStyle name="Обычный 3 4 3 2 2 7" xfId="43107"/>
    <cellStyle name="Обычный 3 4 3 2 2 7 2" xfId="43108"/>
    <cellStyle name="Обычный 3 4 3 2 2 7 3" xfId="43109"/>
    <cellStyle name="Обычный 3 4 3 2 2 7 4" xfId="43110"/>
    <cellStyle name="Обычный 3 4 3 2 2 7 5" xfId="43111"/>
    <cellStyle name="Обычный 3 4 3 2 2 7 6" xfId="43112"/>
    <cellStyle name="Обычный 3 4 3 2 2 7 7" xfId="43113"/>
    <cellStyle name="Обычный 3 4 3 2 2 7 8" xfId="43114"/>
    <cellStyle name="Обычный 3 4 3 2 2 8" xfId="43115"/>
    <cellStyle name="Обычный 3 4 3 2 2 8 2" xfId="43116"/>
    <cellStyle name="Обычный 3 4 3 2 2 8 3" xfId="43117"/>
    <cellStyle name="Обычный 3 4 3 2 2 8 4" xfId="43118"/>
    <cellStyle name="Обычный 3 4 3 2 2 8 5" xfId="43119"/>
    <cellStyle name="Обычный 3 4 3 2 2 8 6" xfId="43120"/>
    <cellStyle name="Обычный 3 4 3 2 2 8 7" xfId="43121"/>
    <cellStyle name="Обычный 3 4 3 2 2 8 8" xfId="43122"/>
    <cellStyle name="Обычный 3 4 3 2 2 9" xfId="43123"/>
    <cellStyle name="Обычный 3 4 3 2 20" xfId="43124"/>
    <cellStyle name="Обычный 3 4 3 2 21" xfId="43125"/>
    <cellStyle name="Обычный 3 4 3 2 22" xfId="43126"/>
    <cellStyle name="Обычный 3 4 3 2 3" xfId="43127"/>
    <cellStyle name="Обычный 3 4 3 2 3 10" xfId="43128"/>
    <cellStyle name="Обычный 3 4 3 2 3 11" xfId="43129"/>
    <cellStyle name="Обычный 3 4 3 2 3 12" xfId="43130"/>
    <cellStyle name="Обычный 3 4 3 2 3 13" xfId="43131"/>
    <cellStyle name="Обычный 3 4 3 2 3 14" xfId="43132"/>
    <cellStyle name="Обычный 3 4 3 2 3 15" xfId="43133"/>
    <cellStyle name="Обычный 3 4 3 2 3 16" xfId="43134"/>
    <cellStyle name="Обычный 3 4 3 2 3 17" xfId="43135"/>
    <cellStyle name="Обычный 3 4 3 2 3 18" xfId="43136"/>
    <cellStyle name="Обычный 3 4 3 2 3 2" xfId="43137"/>
    <cellStyle name="Обычный 3 4 3 2 3 2 2" xfId="43138"/>
    <cellStyle name="Обычный 3 4 3 2 3 2 3" xfId="43139"/>
    <cellStyle name="Обычный 3 4 3 2 3 2 4" xfId="43140"/>
    <cellStyle name="Обычный 3 4 3 2 3 2 5" xfId="43141"/>
    <cellStyle name="Обычный 3 4 3 2 3 2 6" xfId="43142"/>
    <cellStyle name="Обычный 3 4 3 2 3 2 7" xfId="43143"/>
    <cellStyle name="Обычный 3 4 3 2 3 2 8" xfId="43144"/>
    <cellStyle name="Обычный 3 4 3 2 3 3" xfId="43145"/>
    <cellStyle name="Обычный 3 4 3 2 3 3 2" xfId="43146"/>
    <cellStyle name="Обычный 3 4 3 2 3 3 3" xfId="43147"/>
    <cellStyle name="Обычный 3 4 3 2 3 3 4" xfId="43148"/>
    <cellStyle name="Обычный 3 4 3 2 3 3 5" xfId="43149"/>
    <cellStyle name="Обычный 3 4 3 2 3 3 6" xfId="43150"/>
    <cellStyle name="Обычный 3 4 3 2 3 3 7" xfId="43151"/>
    <cellStyle name="Обычный 3 4 3 2 3 3 8" xfId="43152"/>
    <cellStyle name="Обычный 3 4 3 2 3 4" xfId="43153"/>
    <cellStyle name="Обычный 3 4 3 2 3 4 2" xfId="43154"/>
    <cellStyle name="Обычный 3 4 3 2 3 4 3" xfId="43155"/>
    <cellStyle name="Обычный 3 4 3 2 3 4 4" xfId="43156"/>
    <cellStyle name="Обычный 3 4 3 2 3 4 5" xfId="43157"/>
    <cellStyle name="Обычный 3 4 3 2 3 4 6" xfId="43158"/>
    <cellStyle name="Обычный 3 4 3 2 3 4 7" xfId="43159"/>
    <cellStyle name="Обычный 3 4 3 2 3 4 8" xfId="43160"/>
    <cellStyle name="Обычный 3 4 3 2 3 5" xfId="43161"/>
    <cellStyle name="Обычный 3 4 3 2 3 5 2" xfId="43162"/>
    <cellStyle name="Обычный 3 4 3 2 3 5 3" xfId="43163"/>
    <cellStyle name="Обычный 3 4 3 2 3 5 4" xfId="43164"/>
    <cellStyle name="Обычный 3 4 3 2 3 5 5" xfId="43165"/>
    <cellStyle name="Обычный 3 4 3 2 3 5 6" xfId="43166"/>
    <cellStyle name="Обычный 3 4 3 2 3 5 7" xfId="43167"/>
    <cellStyle name="Обычный 3 4 3 2 3 5 8" xfId="43168"/>
    <cellStyle name="Обычный 3 4 3 2 3 6" xfId="43169"/>
    <cellStyle name="Обычный 3 4 3 2 3 6 2" xfId="43170"/>
    <cellStyle name="Обычный 3 4 3 2 3 6 3" xfId="43171"/>
    <cellStyle name="Обычный 3 4 3 2 3 6 4" xfId="43172"/>
    <cellStyle name="Обычный 3 4 3 2 3 6 5" xfId="43173"/>
    <cellStyle name="Обычный 3 4 3 2 3 6 6" xfId="43174"/>
    <cellStyle name="Обычный 3 4 3 2 3 6 7" xfId="43175"/>
    <cellStyle name="Обычный 3 4 3 2 3 6 8" xfId="43176"/>
    <cellStyle name="Обычный 3 4 3 2 3 7" xfId="43177"/>
    <cellStyle name="Обычный 3 4 3 2 3 7 2" xfId="43178"/>
    <cellStyle name="Обычный 3 4 3 2 3 7 3" xfId="43179"/>
    <cellStyle name="Обычный 3 4 3 2 3 7 4" xfId="43180"/>
    <cellStyle name="Обычный 3 4 3 2 3 7 5" xfId="43181"/>
    <cellStyle name="Обычный 3 4 3 2 3 7 6" xfId="43182"/>
    <cellStyle name="Обычный 3 4 3 2 3 7 7" xfId="43183"/>
    <cellStyle name="Обычный 3 4 3 2 3 7 8" xfId="43184"/>
    <cellStyle name="Обычный 3 4 3 2 3 8" xfId="43185"/>
    <cellStyle name="Обычный 3 4 3 2 3 8 2" xfId="43186"/>
    <cellStyle name="Обычный 3 4 3 2 3 8 3" xfId="43187"/>
    <cellStyle name="Обычный 3 4 3 2 3 8 4" xfId="43188"/>
    <cellStyle name="Обычный 3 4 3 2 3 8 5" xfId="43189"/>
    <cellStyle name="Обычный 3 4 3 2 3 8 6" xfId="43190"/>
    <cellStyle name="Обычный 3 4 3 2 3 8 7" xfId="43191"/>
    <cellStyle name="Обычный 3 4 3 2 3 8 8" xfId="43192"/>
    <cellStyle name="Обычный 3 4 3 2 3 9" xfId="43193"/>
    <cellStyle name="Обычный 3 4 3 2 4" xfId="43194"/>
    <cellStyle name="Обычный 3 4 3 2 4 2" xfId="43195"/>
    <cellStyle name="Обычный 3 4 3 2 4 3" xfId="43196"/>
    <cellStyle name="Обычный 3 4 3 2 4 4" xfId="43197"/>
    <cellStyle name="Обычный 3 4 3 2 4 5" xfId="43198"/>
    <cellStyle name="Обычный 3 4 3 2 4 6" xfId="43199"/>
    <cellStyle name="Обычный 3 4 3 2 4 7" xfId="43200"/>
    <cellStyle name="Обычный 3 4 3 2 4 8" xfId="43201"/>
    <cellStyle name="Обычный 3 4 3 2 5" xfId="43202"/>
    <cellStyle name="Обычный 3 4 3 2 5 2" xfId="43203"/>
    <cellStyle name="Обычный 3 4 3 2 5 3" xfId="43204"/>
    <cellStyle name="Обычный 3 4 3 2 5 4" xfId="43205"/>
    <cellStyle name="Обычный 3 4 3 2 5 5" xfId="43206"/>
    <cellStyle name="Обычный 3 4 3 2 5 6" xfId="43207"/>
    <cellStyle name="Обычный 3 4 3 2 5 7" xfId="43208"/>
    <cellStyle name="Обычный 3 4 3 2 5 8" xfId="43209"/>
    <cellStyle name="Обычный 3 4 3 2 6" xfId="43210"/>
    <cellStyle name="Обычный 3 4 3 2 6 2" xfId="43211"/>
    <cellStyle name="Обычный 3 4 3 2 6 3" xfId="43212"/>
    <cellStyle name="Обычный 3 4 3 2 6 4" xfId="43213"/>
    <cellStyle name="Обычный 3 4 3 2 6 5" xfId="43214"/>
    <cellStyle name="Обычный 3 4 3 2 6 6" xfId="43215"/>
    <cellStyle name="Обычный 3 4 3 2 6 7" xfId="43216"/>
    <cellStyle name="Обычный 3 4 3 2 6 8" xfId="43217"/>
    <cellStyle name="Обычный 3 4 3 2 7" xfId="43218"/>
    <cellStyle name="Обычный 3 4 3 2 7 2" xfId="43219"/>
    <cellStyle name="Обычный 3 4 3 2 7 3" xfId="43220"/>
    <cellStyle name="Обычный 3 4 3 2 7 4" xfId="43221"/>
    <cellStyle name="Обычный 3 4 3 2 7 5" xfId="43222"/>
    <cellStyle name="Обычный 3 4 3 2 7 6" xfId="43223"/>
    <cellStyle name="Обычный 3 4 3 2 7 7" xfId="43224"/>
    <cellStyle name="Обычный 3 4 3 2 7 8" xfId="43225"/>
    <cellStyle name="Обычный 3 4 3 2 8" xfId="43226"/>
    <cellStyle name="Обычный 3 4 3 2 8 2" xfId="43227"/>
    <cellStyle name="Обычный 3 4 3 2 8 3" xfId="43228"/>
    <cellStyle name="Обычный 3 4 3 2 8 4" xfId="43229"/>
    <cellStyle name="Обычный 3 4 3 2 8 5" xfId="43230"/>
    <cellStyle name="Обычный 3 4 3 2 8 6" xfId="43231"/>
    <cellStyle name="Обычный 3 4 3 2 8 7" xfId="43232"/>
    <cellStyle name="Обычный 3 4 3 2 8 8" xfId="43233"/>
    <cellStyle name="Обычный 3 4 3 2 9" xfId="43234"/>
    <cellStyle name="Обычный 3 4 3 2 9 2" xfId="43235"/>
    <cellStyle name="Обычный 3 4 3 2 9 3" xfId="43236"/>
    <cellStyle name="Обычный 3 4 3 2 9 4" xfId="43237"/>
    <cellStyle name="Обычный 3 4 3 2 9 5" xfId="43238"/>
    <cellStyle name="Обычный 3 4 3 2 9 6" xfId="43239"/>
    <cellStyle name="Обычный 3 4 3 2 9 7" xfId="43240"/>
    <cellStyle name="Обычный 3 4 3 2 9 8" xfId="43241"/>
    <cellStyle name="Обычный 3 4 3 20" xfId="43242"/>
    <cellStyle name="Обычный 3 4 3 21" xfId="43243"/>
    <cellStyle name="Обычный 3 4 3 22" xfId="43244"/>
    <cellStyle name="Обычный 3 4 3 23" xfId="43245"/>
    <cellStyle name="Обычный 3 4 3 3" xfId="43246"/>
    <cellStyle name="Обычный 3 4 3 3 10" xfId="43247"/>
    <cellStyle name="Обычный 3 4 3 3 11" xfId="43248"/>
    <cellStyle name="Обычный 3 4 3 3 12" xfId="43249"/>
    <cellStyle name="Обычный 3 4 3 3 13" xfId="43250"/>
    <cellStyle name="Обычный 3 4 3 3 14" xfId="43251"/>
    <cellStyle name="Обычный 3 4 3 3 15" xfId="43252"/>
    <cellStyle name="Обычный 3 4 3 3 16" xfId="43253"/>
    <cellStyle name="Обычный 3 4 3 3 17" xfId="43254"/>
    <cellStyle name="Обычный 3 4 3 3 18" xfId="43255"/>
    <cellStyle name="Обычный 3 4 3 3 2" xfId="43256"/>
    <cellStyle name="Обычный 3 4 3 3 2 2" xfId="43257"/>
    <cellStyle name="Обычный 3 4 3 3 2 3" xfId="43258"/>
    <cellStyle name="Обычный 3 4 3 3 2 4" xfId="43259"/>
    <cellStyle name="Обычный 3 4 3 3 2 5" xfId="43260"/>
    <cellStyle name="Обычный 3 4 3 3 2 6" xfId="43261"/>
    <cellStyle name="Обычный 3 4 3 3 2 7" xfId="43262"/>
    <cellStyle name="Обычный 3 4 3 3 2 8" xfId="43263"/>
    <cellStyle name="Обычный 3 4 3 3 3" xfId="43264"/>
    <cellStyle name="Обычный 3 4 3 3 3 2" xfId="43265"/>
    <cellStyle name="Обычный 3 4 3 3 3 3" xfId="43266"/>
    <cellStyle name="Обычный 3 4 3 3 3 4" xfId="43267"/>
    <cellStyle name="Обычный 3 4 3 3 3 5" xfId="43268"/>
    <cellStyle name="Обычный 3 4 3 3 3 6" xfId="43269"/>
    <cellStyle name="Обычный 3 4 3 3 3 7" xfId="43270"/>
    <cellStyle name="Обычный 3 4 3 3 3 8" xfId="43271"/>
    <cellStyle name="Обычный 3 4 3 3 4" xfId="43272"/>
    <cellStyle name="Обычный 3 4 3 3 4 2" xfId="43273"/>
    <cellStyle name="Обычный 3 4 3 3 4 3" xfId="43274"/>
    <cellStyle name="Обычный 3 4 3 3 4 4" xfId="43275"/>
    <cellStyle name="Обычный 3 4 3 3 4 5" xfId="43276"/>
    <cellStyle name="Обычный 3 4 3 3 4 6" xfId="43277"/>
    <cellStyle name="Обычный 3 4 3 3 4 7" xfId="43278"/>
    <cellStyle name="Обычный 3 4 3 3 4 8" xfId="43279"/>
    <cellStyle name="Обычный 3 4 3 3 5" xfId="43280"/>
    <cellStyle name="Обычный 3 4 3 3 5 2" xfId="43281"/>
    <cellStyle name="Обычный 3 4 3 3 5 3" xfId="43282"/>
    <cellStyle name="Обычный 3 4 3 3 5 4" xfId="43283"/>
    <cellStyle name="Обычный 3 4 3 3 5 5" xfId="43284"/>
    <cellStyle name="Обычный 3 4 3 3 5 6" xfId="43285"/>
    <cellStyle name="Обычный 3 4 3 3 5 7" xfId="43286"/>
    <cellStyle name="Обычный 3 4 3 3 5 8" xfId="43287"/>
    <cellStyle name="Обычный 3 4 3 3 6" xfId="43288"/>
    <cellStyle name="Обычный 3 4 3 3 6 2" xfId="43289"/>
    <cellStyle name="Обычный 3 4 3 3 6 3" xfId="43290"/>
    <cellStyle name="Обычный 3 4 3 3 6 4" xfId="43291"/>
    <cellStyle name="Обычный 3 4 3 3 6 5" xfId="43292"/>
    <cellStyle name="Обычный 3 4 3 3 6 6" xfId="43293"/>
    <cellStyle name="Обычный 3 4 3 3 6 7" xfId="43294"/>
    <cellStyle name="Обычный 3 4 3 3 6 8" xfId="43295"/>
    <cellStyle name="Обычный 3 4 3 3 7" xfId="43296"/>
    <cellStyle name="Обычный 3 4 3 3 7 2" xfId="43297"/>
    <cellStyle name="Обычный 3 4 3 3 7 3" xfId="43298"/>
    <cellStyle name="Обычный 3 4 3 3 7 4" xfId="43299"/>
    <cellStyle name="Обычный 3 4 3 3 7 5" xfId="43300"/>
    <cellStyle name="Обычный 3 4 3 3 7 6" xfId="43301"/>
    <cellStyle name="Обычный 3 4 3 3 7 7" xfId="43302"/>
    <cellStyle name="Обычный 3 4 3 3 7 8" xfId="43303"/>
    <cellStyle name="Обычный 3 4 3 3 8" xfId="43304"/>
    <cellStyle name="Обычный 3 4 3 3 8 2" xfId="43305"/>
    <cellStyle name="Обычный 3 4 3 3 8 3" xfId="43306"/>
    <cellStyle name="Обычный 3 4 3 3 8 4" xfId="43307"/>
    <cellStyle name="Обычный 3 4 3 3 8 5" xfId="43308"/>
    <cellStyle name="Обычный 3 4 3 3 8 6" xfId="43309"/>
    <cellStyle name="Обычный 3 4 3 3 8 7" xfId="43310"/>
    <cellStyle name="Обычный 3 4 3 3 8 8" xfId="43311"/>
    <cellStyle name="Обычный 3 4 3 3 9" xfId="43312"/>
    <cellStyle name="Обычный 3 4 3 4" xfId="43313"/>
    <cellStyle name="Обычный 3 4 3 4 10" xfId="43314"/>
    <cellStyle name="Обычный 3 4 3 4 11" xfId="43315"/>
    <cellStyle name="Обычный 3 4 3 4 12" xfId="43316"/>
    <cellStyle name="Обычный 3 4 3 4 13" xfId="43317"/>
    <cellStyle name="Обычный 3 4 3 4 14" xfId="43318"/>
    <cellStyle name="Обычный 3 4 3 4 15" xfId="43319"/>
    <cellStyle name="Обычный 3 4 3 4 16" xfId="43320"/>
    <cellStyle name="Обычный 3 4 3 4 17" xfId="43321"/>
    <cellStyle name="Обычный 3 4 3 4 18" xfId="43322"/>
    <cellStyle name="Обычный 3 4 3 4 2" xfId="43323"/>
    <cellStyle name="Обычный 3 4 3 4 2 2" xfId="43324"/>
    <cellStyle name="Обычный 3 4 3 4 2 3" xfId="43325"/>
    <cellStyle name="Обычный 3 4 3 4 2 4" xfId="43326"/>
    <cellStyle name="Обычный 3 4 3 4 2 5" xfId="43327"/>
    <cellStyle name="Обычный 3 4 3 4 2 6" xfId="43328"/>
    <cellStyle name="Обычный 3 4 3 4 2 7" xfId="43329"/>
    <cellStyle name="Обычный 3 4 3 4 2 8" xfId="43330"/>
    <cellStyle name="Обычный 3 4 3 4 3" xfId="43331"/>
    <cellStyle name="Обычный 3 4 3 4 3 2" xfId="43332"/>
    <cellStyle name="Обычный 3 4 3 4 3 3" xfId="43333"/>
    <cellStyle name="Обычный 3 4 3 4 3 4" xfId="43334"/>
    <cellStyle name="Обычный 3 4 3 4 3 5" xfId="43335"/>
    <cellStyle name="Обычный 3 4 3 4 3 6" xfId="43336"/>
    <cellStyle name="Обычный 3 4 3 4 3 7" xfId="43337"/>
    <cellStyle name="Обычный 3 4 3 4 3 8" xfId="43338"/>
    <cellStyle name="Обычный 3 4 3 4 4" xfId="43339"/>
    <cellStyle name="Обычный 3 4 3 4 4 2" xfId="43340"/>
    <cellStyle name="Обычный 3 4 3 4 4 3" xfId="43341"/>
    <cellStyle name="Обычный 3 4 3 4 4 4" xfId="43342"/>
    <cellStyle name="Обычный 3 4 3 4 4 5" xfId="43343"/>
    <cellStyle name="Обычный 3 4 3 4 4 6" xfId="43344"/>
    <cellStyle name="Обычный 3 4 3 4 4 7" xfId="43345"/>
    <cellStyle name="Обычный 3 4 3 4 4 8" xfId="43346"/>
    <cellStyle name="Обычный 3 4 3 4 5" xfId="43347"/>
    <cellStyle name="Обычный 3 4 3 4 5 2" xfId="43348"/>
    <cellStyle name="Обычный 3 4 3 4 5 3" xfId="43349"/>
    <cellStyle name="Обычный 3 4 3 4 5 4" xfId="43350"/>
    <cellStyle name="Обычный 3 4 3 4 5 5" xfId="43351"/>
    <cellStyle name="Обычный 3 4 3 4 5 6" xfId="43352"/>
    <cellStyle name="Обычный 3 4 3 4 5 7" xfId="43353"/>
    <cellStyle name="Обычный 3 4 3 4 5 8" xfId="43354"/>
    <cellStyle name="Обычный 3 4 3 4 6" xfId="43355"/>
    <cellStyle name="Обычный 3 4 3 4 6 2" xfId="43356"/>
    <cellStyle name="Обычный 3 4 3 4 6 3" xfId="43357"/>
    <cellStyle name="Обычный 3 4 3 4 6 4" xfId="43358"/>
    <cellStyle name="Обычный 3 4 3 4 6 5" xfId="43359"/>
    <cellStyle name="Обычный 3 4 3 4 6 6" xfId="43360"/>
    <cellStyle name="Обычный 3 4 3 4 6 7" xfId="43361"/>
    <cellStyle name="Обычный 3 4 3 4 6 8" xfId="43362"/>
    <cellStyle name="Обычный 3 4 3 4 7" xfId="43363"/>
    <cellStyle name="Обычный 3 4 3 4 7 2" xfId="43364"/>
    <cellStyle name="Обычный 3 4 3 4 7 3" xfId="43365"/>
    <cellStyle name="Обычный 3 4 3 4 7 4" xfId="43366"/>
    <cellStyle name="Обычный 3 4 3 4 7 5" xfId="43367"/>
    <cellStyle name="Обычный 3 4 3 4 7 6" xfId="43368"/>
    <cellStyle name="Обычный 3 4 3 4 7 7" xfId="43369"/>
    <cellStyle name="Обычный 3 4 3 4 7 8" xfId="43370"/>
    <cellStyle name="Обычный 3 4 3 4 8" xfId="43371"/>
    <cellStyle name="Обычный 3 4 3 4 8 2" xfId="43372"/>
    <cellStyle name="Обычный 3 4 3 4 8 3" xfId="43373"/>
    <cellStyle name="Обычный 3 4 3 4 8 4" xfId="43374"/>
    <cellStyle name="Обычный 3 4 3 4 8 5" xfId="43375"/>
    <cellStyle name="Обычный 3 4 3 4 8 6" xfId="43376"/>
    <cellStyle name="Обычный 3 4 3 4 8 7" xfId="43377"/>
    <cellStyle name="Обычный 3 4 3 4 8 8" xfId="43378"/>
    <cellStyle name="Обычный 3 4 3 4 9" xfId="43379"/>
    <cellStyle name="Обычный 3 4 3 5" xfId="43380"/>
    <cellStyle name="Обычный 3 4 3 5 2" xfId="43381"/>
    <cellStyle name="Обычный 3 4 3 5 3" xfId="43382"/>
    <cellStyle name="Обычный 3 4 3 5 4" xfId="43383"/>
    <cellStyle name="Обычный 3 4 3 5 5" xfId="43384"/>
    <cellStyle name="Обычный 3 4 3 5 6" xfId="43385"/>
    <cellStyle name="Обычный 3 4 3 5 7" xfId="43386"/>
    <cellStyle name="Обычный 3 4 3 5 8" xfId="43387"/>
    <cellStyle name="Обычный 3 4 3 6" xfId="43388"/>
    <cellStyle name="Обычный 3 4 3 6 2" xfId="43389"/>
    <cellStyle name="Обычный 3 4 3 6 3" xfId="43390"/>
    <cellStyle name="Обычный 3 4 3 6 4" xfId="43391"/>
    <cellStyle name="Обычный 3 4 3 6 5" xfId="43392"/>
    <cellStyle name="Обычный 3 4 3 6 6" xfId="43393"/>
    <cellStyle name="Обычный 3 4 3 6 7" xfId="43394"/>
    <cellStyle name="Обычный 3 4 3 6 8" xfId="43395"/>
    <cellStyle name="Обычный 3 4 3 7" xfId="43396"/>
    <cellStyle name="Обычный 3 4 3 7 2" xfId="43397"/>
    <cellStyle name="Обычный 3 4 3 7 3" xfId="43398"/>
    <cellStyle name="Обычный 3 4 3 7 4" xfId="43399"/>
    <cellStyle name="Обычный 3 4 3 7 5" xfId="43400"/>
    <cellStyle name="Обычный 3 4 3 7 6" xfId="43401"/>
    <cellStyle name="Обычный 3 4 3 7 7" xfId="43402"/>
    <cellStyle name="Обычный 3 4 3 7 8" xfId="43403"/>
    <cellStyle name="Обычный 3 4 3 8" xfId="43404"/>
    <cellStyle name="Обычный 3 4 3 8 2" xfId="43405"/>
    <cellStyle name="Обычный 3 4 3 8 3" xfId="43406"/>
    <cellStyle name="Обычный 3 4 3 8 4" xfId="43407"/>
    <cellStyle name="Обычный 3 4 3 8 5" xfId="43408"/>
    <cellStyle name="Обычный 3 4 3 8 6" xfId="43409"/>
    <cellStyle name="Обычный 3 4 3 8 7" xfId="43410"/>
    <cellStyle name="Обычный 3 4 3 8 8" xfId="43411"/>
    <cellStyle name="Обычный 3 4 3 9" xfId="43412"/>
    <cellStyle name="Обычный 3 4 3 9 2" xfId="43413"/>
    <cellStyle name="Обычный 3 4 3 9 3" xfId="43414"/>
    <cellStyle name="Обычный 3 4 3 9 4" xfId="43415"/>
    <cellStyle name="Обычный 3 4 3 9 5" xfId="43416"/>
    <cellStyle name="Обычный 3 4 3 9 6" xfId="43417"/>
    <cellStyle name="Обычный 3 4 3 9 7" xfId="43418"/>
    <cellStyle name="Обычный 3 4 3 9 8" xfId="43419"/>
    <cellStyle name="Обычный 3 4 4" xfId="43420"/>
    <cellStyle name="Обычный 3 4 4 10" xfId="43421"/>
    <cellStyle name="Обычный 3 4 4 10 2" xfId="43422"/>
    <cellStyle name="Обычный 3 4 4 10 3" xfId="43423"/>
    <cellStyle name="Обычный 3 4 4 10 4" xfId="43424"/>
    <cellStyle name="Обычный 3 4 4 10 5" xfId="43425"/>
    <cellStyle name="Обычный 3 4 4 10 6" xfId="43426"/>
    <cellStyle name="Обычный 3 4 4 10 7" xfId="43427"/>
    <cellStyle name="Обычный 3 4 4 10 8" xfId="43428"/>
    <cellStyle name="Обычный 3 4 4 11" xfId="43429"/>
    <cellStyle name="Обычный 3 4 4 12" xfId="43430"/>
    <cellStyle name="Обычный 3 4 4 13" xfId="43431"/>
    <cellStyle name="Обычный 3 4 4 14" xfId="43432"/>
    <cellStyle name="Обычный 3 4 4 15" xfId="43433"/>
    <cellStyle name="Обычный 3 4 4 16" xfId="43434"/>
    <cellStyle name="Обычный 3 4 4 17" xfId="43435"/>
    <cellStyle name="Обычный 3 4 4 18" xfId="43436"/>
    <cellStyle name="Обычный 3 4 4 19" xfId="43437"/>
    <cellStyle name="Обычный 3 4 4 2" xfId="43438"/>
    <cellStyle name="Обычный 3 4 4 2 10" xfId="43439"/>
    <cellStyle name="Обычный 3 4 4 2 11" xfId="43440"/>
    <cellStyle name="Обычный 3 4 4 2 12" xfId="43441"/>
    <cellStyle name="Обычный 3 4 4 2 13" xfId="43442"/>
    <cellStyle name="Обычный 3 4 4 2 14" xfId="43443"/>
    <cellStyle name="Обычный 3 4 4 2 15" xfId="43444"/>
    <cellStyle name="Обычный 3 4 4 2 16" xfId="43445"/>
    <cellStyle name="Обычный 3 4 4 2 17" xfId="43446"/>
    <cellStyle name="Обычный 3 4 4 2 18" xfId="43447"/>
    <cellStyle name="Обычный 3 4 4 2 2" xfId="43448"/>
    <cellStyle name="Обычный 3 4 4 2 2 2" xfId="43449"/>
    <cellStyle name="Обычный 3 4 4 2 2 3" xfId="43450"/>
    <cellStyle name="Обычный 3 4 4 2 2 4" xfId="43451"/>
    <cellStyle name="Обычный 3 4 4 2 2 5" xfId="43452"/>
    <cellStyle name="Обычный 3 4 4 2 2 6" xfId="43453"/>
    <cellStyle name="Обычный 3 4 4 2 2 7" xfId="43454"/>
    <cellStyle name="Обычный 3 4 4 2 2 8" xfId="43455"/>
    <cellStyle name="Обычный 3 4 4 2 3" xfId="43456"/>
    <cellStyle name="Обычный 3 4 4 2 3 2" xfId="43457"/>
    <cellStyle name="Обычный 3 4 4 2 3 3" xfId="43458"/>
    <cellStyle name="Обычный 3 4 4 2 3 4" xfId="43459"/>
    <cellStyle name="Обычный 3 4 4 2 3 5" xfId="43460"/>
    <cellStyle name="Обычный 3 4 4 2 3 6" xfId="43461"/>
    <cellStyle name="Обычный 3 4 4 2 3 7" xfId="43462"/>
    <cellStyle name="Обычный 3 4 4 2 3 8" xfId="43463"/>
    <cellStyle name="Обычный 3 4 4 2 4" xfId="43464"/>
    <cellStyle name="Обычный 3 4 4 2 4 2" xfId="43465"/>
    <cellStyle name="Обычный 3 4 4 2 4 3" xfId="43466"/>
    <cellStyle name="Обычный 3 4 4 2 4 4" xfId="43467"/>
    <cellStyle name="Обычный 3 4 4 2 4 5" xfId="43468"/>
    <cellStyle name="Обычный 3 4 4 2 4 6" xfId="43469"/>
    <cellStyle name="Обычный 3 4 4 2 4 7" xfId="43470"/>
    <cellStyle name="Обычный 3 4 4 2 4 8" xfId="43471"/>
    <cellStyle name="Обычный 3 4 4 2 5" xfId="43472"/>
    <cellStyle name="Обычный 3 4 4 2 5 2" xfId="43473"/>
    <cellStyle name="Обычный 3 4 4 2 5 3" xfId="43474"/>
    <cellStyle name="Обычный 3 4 4 2 5 4" xfId="43475"/>
    <cellStyle name="Обычный 3 4 4 2 5 5" xfId="43476"/>
    <cellStyle name="Обычный 3 4 4 2 5 6" xfId="43477"/>
    <cellStyle name="Обычный 3 4 4 2 5 7" xfId="43478"/>
    <cellStyle name="Обычный 3 4 4 2 5 8" xfId="43479"/>
    <cellStyle name="Обычный 3 4 4 2 6" xfId="43480"/>
    <cellStyle name="Обычный 3 4 4 2 6 2" xfId="43481"/>
    <cellStyle name="Обычный 3 4 4 2 6 3" xfId="43482"/>
    <cellStyle name="Обычный 3 4 4 2 6 4" xfId="43483"/>
    <cellStyle name="Обычный 3 4 4 2 6 5" xfId="43484"/>
    <cellStyle name="Обычный 3 4 4 2 6 6" xfId="43485"/>
    <cellStyle name="Обычный 3 4 4 2 6 7" xfId="43486"/>
    <cellStyle name="Обычный 3 4 4 2 6 8" xfId="43487"/>
    <cellStyle name="Обычный 3 4 4 2 7" xfId="43488"/>
    <cellStyle name="Обычный 3 4 4 2 7 2" xfId="43489"/>
    <cellStyle name="Обычный 3 4 4 2 7 3" xfId="43490"/>
    <cellStyle name="Обычный 3 4 4 2 7 4" xfId="43491"/>
    <cellStyle name="Обычный 3 4 4 2 7 5" xfId="43492"/>
    <cellStyle name="Обычный 3 4 4 2 7 6" xfId="43493"/>
    <cellStyle name="Обычный 3 4 4 2 7 7" xfId="43494"/>
    <cellStyle name="Обычный 3 4 4 2 7 8" xfId="43495"/>
    <cellStyle name="Обычный 3 4 4 2 8" xfId="43496"/>
    <cellStyle name="Обычный 3 4 4 2 8 2" xfId="43497"/>
    <cellStyle name="Обычный 3 4 4 2 8 3" xfId="43498"/>
    <cellStyle name="Обычный 3 4 4 2 8 4" xfId="43499"/>
    <cellStyle name="Обычный 3 4 4 2 8 5" xfId="43500"/>
    <cellStyle name="Обычный 3 4 4 2 8 6" xfId="43501"/>
    <cellStyle name="Обычный 3 4 4 2 8 7" xfId="43502"/>
    <cellStyle name="Обычный 3 4 4 2 8 8" xfId="43503"/>
    <cellStyle name="Обычный 3 4 4 2 9" xfId="43504"/>
    <cellStyle name="Обычный 3 4 4 20" xfId="43505"/>
    <cellStyle name="Обычный 3 4 4 21" xfId="43506"/>
    <cellStyle name="Обычный 3 4 4 22" xfId="43507"/>
    <cellStyle name="Обычный 3 4 4 3" xfId="43508"/>
    <cellStyle name="Обычный 3 4 4 3 10" xfId="43509"/>
    <cellStyle name="Обычный 3 4 4 3 11" xfId="43510"/>
    <cellStyle name="Обычный 3 4 4 3 12" xfId="43511"/>
    <cellStyle name="Обычный 3 4 4 3 13" xfId="43512"/>
    <cellStyle name="Обычный 3 4 4 3 14" xfId="43513"/>
    <cellStyle name="Обычный 3 4 4 3 15" xfId="43514"/>
    <cellStyle name="Обычный 3 4 4 3 16" xfId="43515"/>
    <cellStyle name="Обычный 3 4 4 3 17" xfId="43516"/>
    <cellStyle name="Обычный 3 4 4 3 18" xfId="43517"/>
    <cellStyle name="Обычный 3 4 4 3 2" xfId="43518"/>
    <cellStyle name="Обычный 3 4 4 3 2 2" xfId="43519"/>
    <cellStyle name="Обычный 3 4 4 3 2 3" xfId="43520"/>
    <cellStyle name="Обычный 3 4 4 3 2 4" xfId="43521"/>
    <cellStyle name="Обычный 3 4 4 3 2 5" xfId="43522"/>
    <cellStyle name="Обычный 3 4 4 3 2 6" xfId="43523"/>
    <cellStyle name="Обычный 3 4 4 3 2 7" xfId="43524"/>
    <cellStyle name="Обычный 3 4 4 3 2 8" xfId="43525"/>
    <cellStyle name="Обычный 3 4 4 3 3" xfId="43526"/>
    <cellStyle name="Обычный 3 4 4 3 3 2" xfId="43527"/>
    <cellStyle name="Обычный 3 4 4 3 3 3" xfId="43528"/>
    <cellStyle name="Обычный 3 4 4 3 3 4" xfId="43529"/>
    <cellStyle name="Обычный 3 4 4 3 3 5" xfId="43530"/>
    <cellStyle name="Обычный 3 4 4 3 3 6" xfId="43531"/>
    <cellStyle name="Обычный 3 4 4 3 3 7" xfId="43532"/>
    <cellStyle name="Обычный 3 4 4 3 3 8" xfId="43533"/>
    <cellStyle name="Обычный 3 4 4 3 4" xfId="43534"/>
    <cellStyle name="Обычный 3 4 4 3 4 2" xfId="43535"/>
    <cellStyle name="Обычный 3 4 4 3 4 3" xfId="43536"/>
    <cellStyle name="Обычный 3 4 4 3 4 4" xfId="43537"/>
    <cellStyle name="Обычный 3 4 4 3 4 5" xfId="43538"/>
    <cellStyle name="Обычный 3 4 4 3 4 6" xfId="43539"/>
    <cellStyle name="Обычный 3 4 4 3 4 7" xfId="43540"/>
    <cellStyle name="Обычный 3 4 4 3 4 8" xfId="43541"/>
    <cellStyle name="Обычный 3 4 4 3 5" xfId="43542"/>
    <cellStyle name="Обычный 3 4 4 3 5 2" xfId="43543"/>
    <cellStyle name="Обычный 3 4 4 3 5 3" xfId="43544"/>
    <cellStyle name="Обычный 3 4 4 3 5 4" xfId="43545"/>
    <cellStyle name="Обычный 3 4 4 3 5 5" xfId="43546"/>
    <cellStyle name="Обычный 3 4 4 3 5 6" xfId="43547"/>
    <cellStyle name="Обычный 3 4 4 3 5 7" xfId="43548"/>
    <cellStyle name="Обычный 3 4 4 3 5 8" xfId="43549"/>
    <cellStyle name="Обычный 3 4 4 3 6" xfId="43550"/>
    <cellStyle name="Обычный 3 4 4 3 6 2" xfId="43551"/>
    <cellStyle name="Обычный 3 4 4 3 6 3" xfId="43552"/>
    <cellStyle name="Обычный 3 4 4 3 6 4" xfId="43553"/>
    <cellStyle name="Обычный 3 4 4 3 6 5" xfId="43554"/>
    <cellStyle name="Обычный 3 4 4 3 6 6" xfId="43555"/>
    <cellStyle name="Обычный 3 4 4 3 6 7" xfId="43556"/>
    <cellStyle name="Обычный 3 4 4 3 6 8" xfId="43557"/>
    <cellStyle name="Обычный 3 4 4 3 7" xfId="43558"/>
    <cellStyle name="Обычный 3 4 4 3 7 2" xfId="43559"/>
    <cellStyle name="Обычный 3 4 4 3 7 3" xfId="43560"/>
    <cellStyle name="Обычный 3 4 4 3 7 4" xfId="43561"/>
    <cellStyle name="Обычный 3 4 4 3 7 5" xfId="43562"/>
    <cellStyle name="Обычный 3 4 4 3 7 6" xfId="43563"/>
    <cellStyle name="Обычный 3 4 4 3 7 7" xfId="43564"/>
    <cellStyle name="Обычный 3 4 4 3 7 8" xfId="43565"/>
    <cellStyle name="Обычный 3 4 4 3 8" xfId="43566"/>
    <cellStyle name="Обычный 3 4 4 3 8 2" xfId="43567"/>
    <cellStyle name="Обычный 3 4 4 3 8 3" xfId="43568"/>
    <cellStyle name="Обычный 3 4 4 3 8 4" xfId="43569"/>
    <cellStyle name="Обычный 3 4 4 3 8 5" xfId="43570"/>
    <cellStyle name="Обычный 3 4 4 3 8 6" xfId="43571"/>
    <cellStyle name="Обычный 3 4 4 3 8 7" xfId="43572"/>
    <cellStyle name="Обычный 3 4 4 3 8 8" xfId="43573"/>
    <cellStyle name="Обычный 3 4 4 3 9" xfId="43574"/>
    <cellStyle name="Обычный 3 4 4 4" xfId="43575"/>
    <cellStyle name="Обычный 3 4 4 4 2" xfId="43576"/>
    <cellStyle name="Обычный 3 4 4 4 3" xfId="43577"/>
    <cellStyle name="Обычный 3 4 4 4 4" xfId="43578"/>
    <cellStyle name="Обычный 3 4 4 4 5" xfId="43579"/>
    <cellStyle name="Обычный 3 4 4 4 6" xfId="43580"/>
    <cellStyle name="Обычный 3 4 4 4 7" xfId="43581"/>
    <cellStyle name="Обычный 3 4 4 4 8" xfId="43582"/>
    <cellStyle name="Обычный 3 4 4 5" xfId="43583"/>
    <cellStyle name="Обычный 3 4 4 5 2" xfId="43584"/>
    <cellStyle name="Обычный 3 4 4 5 3" xfId="43585"/>
    <cellStyle name="Обычный 3 4 4 5 4" xfId="43586"/>
    <cellStyle name="Обычный 3 4 4 5 5" xfId="43587"/>
    <cellStyle name="Обычный 3 4 4 5 6" xfId="43588"/>
    <cellStyle name="Обычный 3 4 4 5 7" xfId="43589"/>
    <cellStyle name="Обычный 3 4 4 5 8" xfId="43590"/>
    <cellStyle name="Обычный 3 4 4 6" xfId="43591"/>
    <cellStyle name="Обычный 3 4 4 6 2" xfId="43592"/>
    <cellStyle name="Обычный 3 4 4 6 3" xfId="43593"/>
    <cellStyle name="Обычный 3 4 4 6 4" xfId="43594"/>
    <cellStyle name="Обычный 3 4 4 6 5" xfId="43595"/>
    <cellStyle name="Обычный 3 4 4 6 6" xfId="43596"/>
    <cellStyle name="Обычный 3 4 4 6 7" xfId="43597"/>
    <cellStyle name="Обычный 3 4 4 6 8" xfId="43598"/>
    <cellStyle name="Обычный 3 4 4 7" xfId="43599"/>
    <cellStyle name="Обычный 3 4 4 7 2" xfId="43600"/>
    <cellStyle name="Обычный 3 4 4 7 3" xfId="43601"/>
    <cellStyle name="Обычный 3 4 4 7 4" xfId="43602"/>
    <cellStyle name="Обычный 3 4 4 7 5" xfId="43603"/>
    <cellStyle name="Обычный 3 4 4 7 6" xfId="43604"/>
    <cellStyle name="Обычный 3 4 4 7 7" xfId="43605"/>
    <cellStyle name="Обычный 3 4 4 7 8" xfId="43606"/>
    <cellStyle name="Обычный 3 4 4 8" xfId="43607"/>
    <cellStyle name="Обычный 3 4 4 8 2" xfId="43608"/>
    <cellStyle name="Обычный 3 4 4 8 3" xfId="43609"/>
    <cellStyle name="Обычный 3 4 4 8 4" xfId="43610"/>
    <cellStyle name="Обычный 3 4 4 8 5" xfId="43611"/>
    <cellStyle name="Обычный 3 4 4 8 6" xfId="43612"/>
    <cellStyle name="Обычный 3 4 4 8 7" xfId="43613"/>
    <cellStyle name="Обычный 3 4 4 8 8" xfId="43614"/>
    <cellStyle name="Обычный 3 4 4 9" xfId="43615"/>
    <cellStyle name="Обычный 3 4 4 9 2" xfId="43616"/>
    <cellStyle name="Обычный 3 4 4 9 3" xfId="43617"/>
    <cellStyle name="Обычный 3 4 4 9 4" xfId="43618"/>
    <cellStyle name="Обычный 3 4 4 9 5" xfId="43619"/>
    <cellStyle name="Обычный 3 4 4 9 6" xfId="43620"/>
    <cellStyle name="Обычный 3 4 4 9 7" xfId="43621"/>
    <cellStyle name="Обычный 3 4 4 9 8" xfId="43622"/>
    <cellStyle name="Обычный 3 4 5" xfId="43623"/>
    <cellStyle name="Обычный 3 4 5 10" xfId="43624"/>
    <cellStyle name="Обычный 3 4 5 11" xfId="43625"/>
    <cellStyle name="Обычный 3 4 5 12" xfId="43626"/>
    <cellStyle name="Обычный 3 4 5 13" xfId="43627"/>
    <cellStyle name="Обычный 3 4 5 14" xfId="43628"/>
    <cellStyle name="Обычный 3 4 5 15" xfId="43629"/>
    <cellStyle name="Обычный 3 4 5 16" xfId="43630"/>
    <cellStyle name="Обычный 3 4 5 17" xfId="43631"/>
    <cellStyle name="Обычный 3 4 5 18" xfId="43632"/>
    <cellStyle name="Обычный 3 4 5 2" xfId="43633"/>
    <cellStyle name="Обычный 3 4 5 2 2" xfId="43634"/>
    <cellStyle name="Обычный 3 4 5 2 3" xfId="43635"/>
    <cellStyle name="Обычный 3 4 5 2 4" xfId="43636"/>
    <cellStyle name="Обычный 3 4 5 2 5" xfId="43637"/>
    <cellStyle name="Обычный 3 4 5 2 6" xfId="43638"/>
    <cellStyle name="Обычный 3 4 5 2 7" xfId="43639"/>
    <cellStyle name="Обычный 3 4 5 2 8" xfId="43640"/>
    <cellStyle name="Обычный 3 4 5 3" xfId="43641"/>
    <cellStyle name="Обычный 3 4 5 3 2" xfId="43642"/>
    <cellStyle name="Обычный 3 4 5 3 3" xfId="43643"/>
    <cellStyle name="Обычный 3 4 5 3 4" xfId="43644"/>
    <cellStyle name="Обычный 3 4 5 3 5" xfId="43645"/>
    <cellStyle name="Обычный 3 4 5 3 6" xfId="43646"/>
    <cellStyle name="Обычный 3 4 5 3 7" xfId="43647"/>
    <cellStyle name="Обычный 3 4 5 3 8" xfId="43648"/>
    <cellStyle name="Обычный 3 4 5 4" xfId="43649"/>
    <cellStyle name="Обычный 3 4 5 4 2" xfId="43650"/>
    <cellStyle name="Обычный 3 4 5 4 3" xfId="43651"/>
    <cellStyle name="Обычный 3 4 5 4 4" xfId="43652"/>
    <cellStyle name="Обычный 3 4 5 4 5" xfId="43653"/>
    <cellStyle name="Обычный 3 4 5 4 6" xfId="43654"/>
    <cellStyle name="Обычный 3 4 5 4 7" xfId="43655"/>
    <cellStyle name="Обычный 3 4 5 4 8" xfId="43656"/>
    <cellStyle name="Обычный 3 4 5 5" xfId="43657"/>
    <cellStyle name="Обычный 3 4 5 5 2" xfId="43658"/>
    <cellStyle name="Обычный 3 4 5 5 3" xfId="43659"/>
    <cellStyle name="Обычный 3 4 5 5 4" xfId="43660"/>
    <cellStyle name="Обычный 3 4 5 5 5" xfId="43661"/>
    <cellStyle name="Обычный 3 4 5 5 6" xfId="43662"/>
    <cellStyle name="Обычный 3 4 5 5 7" xfId="43663"/>
    <cellStyle name="Обычный 3 4 5 5 8" xfId="43664"/>
    <cellStyle name="Обычный 3 4 5 6" xfId="43665"/>
    <cellStyle name="Обычный 3 4 5 6 2" xfId="43666"/>
    <cellStyle name="Обычный 3 4 5 6 3" xfId="43667"/>
    <cellStyle name="Обычный 3 4 5 6 4" xfId="43668"/>
    <cellStyle name="Обычный 3 4 5 6 5" xfId="43669"/>
    <cellStyle name="Обычный 3 4 5 6 6" xfId="43670"/>
    <cellStyle name="Обычный 3 4 5 6 7" xfId="43671"/>
    <cellStyle name="Обычный 3 4 5 6 8" xfId="43672"/>
    <cellStyle name="Обычный 3 4 5 7" xfId="43673"/>
    <cellStyle name="Обычный 3 4 5 7 2" xfId="43674"/>
    <cellStyle name="Обычный 3 4 5 7 3" xfId="43675"/>
    <cellStyle name="Обычный 3 4 5 7 4" xfId="43676"/>
    <cellStyle name="Обычный 3 4 5 7 5" xfId="43677"/>
    <cellStyle name="Обычный 3 4 5 7 6" xfId="43678"/>
    <cellStyle name="Обычный 3 4 5 7 7" xfId="43679"/>
    <cellStyle name="Обычный 3 4 5 7 8" xfId="43680"/>
    <cellStyle name="Обычный 3 4 5 8" xfId="43681"/>
    <cellStyle name="Обычный 3 4 5 8 2" xfId="43682"/>
    <cellStyle name="Обычный 3 4 5 8 3" xfId="43683"/>
    <cellStyle name="Обычный 3 4 5 8 4" xfId="43684"/>
    <cellStyle name="Обычный 3 4 5 8 5" xfId="43685"/>
    <cellStyle name="Обычный 3 4 5 8 6" xfId="43686"/>
    <cellStyle name="Обычный 3 4 5 8 7" xfId="43687"/>
    <cellStyle name="Обычный 3 4 5 8 8" xfId="43688"/>
    <cellStyle name="Обычный 3 4 5 9" xfId="43689"/>
    <cellStyle name="Обычный 3 4 6" xfId="43690"/>
    <cellStyle name="Обычный 3 4 6 10" xfId="43691"/>
    <cellStyle name="Обычный 3 4 6 11" xfId="43692"/>
    <cellStyle name="Обычный 3 4 6 12" xfId="43693"/>
    <cellStyle name="Обычный 3 4 6 13" xfId="43694"/>
    <cellStyle name="Обычный 3 4 6 14" xfId="43695"/>
    <cellStyle name="Обычный 3 4 6 15" xfId="43696"/>
    <cellStyle name="Обычный 3 4 6 16" xfId="43697"/>
    <cellStyle name="Обычный 3 4 6 17" xfId="43698"/>
    <cellStyle name="Обычный 3 4 6 18" xfId="43699"/>
    <cellStyle name="Обычный 3 4 6 2" xfId="43700"/>
    <cellStyle name="Обычный 3 4 6 2 2" xfId="43701"/>
    <cellStyle name="Обычный 3 4 6 2 3" xfId="43702"/>
    <cellStyle name="Обычный 3 4 6 2 4" xfId="43703"/>
    <cellStyle name="Обычный 3 4 6 2 5" xfId="43704"/>
    <cellStyle name="Обычный 3 4 6 2 6" xfId="43705"/>
    <cellStyle name="Обычный 3 4 6 2 7" xfId="43706"/>
    <cellStyle name="Обычный 3 4 6 2 8" xfId="43707"/>
    <cellStyle name="Обычный 3 4 6 3" xfId="43708"/>
    <cellStyle name="Обычный 3 4 6 3 2" xfId="43709"/>
    <cellStyle name="Обычный 3 4 6 3 3" xfId="43710"/>
    <cellStyle name="Обычный 3 4 6 3 4" xfId="43711"/>
    <cellStyle name="Обычный 3 4 6 3 5" xfId="43712"/>
    <cellStyle name="Обычный 3 4 6 3 6" xfId="43713"/>
    <cellStyle name="Обычный 3 4 6 3 7" xfId="43714"/>
    <cellStyle name="Обычный 3 4 6 3 8" xfId="43715"/>
    <cellStyle name="Обычный 3 4 6 4" xfId="43716"/>
    <cellStyle name="Обычный 3 4 6 4 2" xfId="43717"/>
    <cellStyle name="Обычный 3 4 6 4 3" xfId="43718"/>
    <cellStyle name="Обычный 3 4 6 4 4" xfId="43719"/>
    <cellStyle name="Обычный 3 4 6 4 5" xfId="43720"/>
    <cellStyle name="Обычный 3 4 6 4 6" xfId="43721"/>
    <cellStyle name="Обычный 3 4 6 4 7" xfId="43722"/>
    <cellStyle name="Обычный 3 4 6 4 8" xfId="43723"/>
    <cellStyle name="Обычный 3 4 6 5" xfId="43724"/>
    <cellStyle name="Обычный 3 4 6 5 2" xfId="43725"/>
    <cellStyle name="Обычный 3 4 6 5 3" xfId="43726"/>
    <cellStyle name="Обычный 3 4 6 5 4" xfId="43727"/>
    <cellStyle name="Обычный 3 4 6 5 5" xfId="43728"/>
    <cellStyle name="Обычный 3 4 6 5 6" xfId="43729"/>
    <cellStyle name="Обычный 3 4 6 5 7" xfId="43730"/>
    <cellStyle name="Обычный 3 4 6 5 8" xfId="43731"/>
    <cellStyle name="Обычный 3 4 6 6" xfId="43732"/>
    <cellStyle name="Обычный 3 4 6 6 2" xfId="43733"/>
    <cellStyle name="Обычный 3 4 6 6 3" xfId="43734"/>
    <cellStyle name="Обычный 3 4 6 6 4" xfId="43735"/>
    <cellStyle name="Обычный 3 4 6 6 5" xfId="43736"/>
    <cellStyle name="Обычный 3 4 6 6 6" xfId="43737"/>
    <cellStyle name="Обычный 3 4 6 6 7" xfId="43738"/>
    <cellStyle name="Обычный 3 4 6 6 8" xfId="43739"/>
    <cellStyle name="Обычный 3 4 6 7" xfId="43740"/>
    <cellStyle name="Обычный 3 4 6 7 2" xfId="43741"/>
    <cellStyle name="Обычный 3 4 6 7 3" xfId="43742"/>
    <cellStyle name="Обычный 3 4 6 7 4" xfId="43743"/>
    <cellStyle name="Обычный 3 4 6 7 5" xfId="43744"/>
    <cellStyle name="Обычный 3 4 6 7 6" xfId="43745"/>
    <cellStyle name="Обычный 3 4 6 7 7" xfId="43746"/>
    <cellStyle name="Обычный 3 4 6 7 8" xfId="43747"/>
    <cellStyle name="Обычный 3 4 6 8" xfId="43748"/>
    <cellStyle name="Обычный 3 4 6 8 2" xfId="43749"/>
    <cellStyle name="Обычный 3 4 6 8 3" xfId="43750"/>
    <cellStyle name="Обычный 3 4 6 8 4" xfId="43751"/>
    <cellStyle name="Обычный 3 4 6 8 5" xfId="43752"/>
    <cellStyle name="Обычный 3 4 6 8 6" xfId="43753"/>
    <cellStyle name="Обычный 3 4 6 8 7" xfId="43754"/>
    <cellStyle name="Обычный 3 4 6 8 8" xfId="43755"/>
    <cellStyle name="Обычный 3 4 6 9" xfId="43756"/>
    <cellStyle name="Обычный 3 4 7" xfId="43757"/>
    <cellStyle name="Обычный 3 4 7 2" xfId="43758"/>
    <cellStyle name="Обычный 3 4 7 3" xfId="43759"/>
    <cellStyle name="Обычный 3 4 7 4" xfId="43760"/>
    <cellStyle name="Обычный 3 4 7 5" xfId="43761"/>
    <cellStyle name="Обычный 3 4 7 6" xfId="43762"/>
    <cellStyle name="Обычный 3 4 7 7" xfId="43763"/>
    <cellStyle name="Обычный 3 4 7 8" xfId="43764"/>
    <cellStyle name="Обычный 3 4 8" xfId="43765"/>
    <cellStyle name="Обычный 3 4 8 2" xfId="43766"/>
    <cellStyle name="Обычный 3 4 8 3" xfId="43767"/>
    <cellStyle name="Обычный 3 4 8 4" xfId="43768"/>
    <cellStyle name="Обычный 3 4 8 5" xfId="43769"/>
    <cellStyle name="Обычный 3 4 8 6" xfId="43770"/>
    <cellStyle name="Обычный 3 4 8 7" xfId="43771"/>
    <cellStyle name="Обычный 3 4 8 8" xfId="43772"/>
    <cellStyle name="Обычный 3 4 9" xfId="43773"/>
    <cellStyle name="Обычный 3 4 9 2" xfId="43774"/>
    <cellStyle name="Обычный 3 4 9 3" xfId="43775"/>
    <cellStyle name="Обычный 3 4 9 4" xfId="43776"/>
    <cellStyle name="Обычный 3 4 9 5" xfId="43777"/>
    <cellStyle name="Обычный 3 4 9 6" xfId="43778"/>
    <cellStyle name="Обычный 3 4 9 7" xfId="43779"/>
    <cellStyle name="Обычный 3 4 9 8" xfId="43780"/>
    <cellStyle name="Обычный 3 40" xfId="43781"/>
    <cellStyle name="Обычный 3 41" xfId="43782"/>
    <cellStyle name="Обычный 3 42" xfId="43783"/>
    <cellStyle name="Обычный 3 43" xfId="43784"/>
    <cellStyle name="Обычный 3 44" xfId="43785"/>
    <cellStyle name="Обычный 3 45" xfId="43786"/>
    <cellStyle name="Обычный 3 46" xfId="43787"/>
    <cellStyle name="Обычный 3 47" xfId="43788"/>
    <cellStyle name="Обычный 3 48" xfId="43789"/>
    <cellStyle name="Обычный 3 49" xfId="43790"/>
    <cellStyle name="Обычный 3 5" xfId="43791"/>
    <cellStyle name="Обычный 3 5 10" xfId="43792"/>
    <cellStyle name="Обычный 3 5 10 2" xfId="43793"/>
    <cellStyle name="Обычный 3 5 10 3" xfId="43794"/>
    <cellStyle name="Обычный 3 5 10 4" xfId="43795"/>
    <cellStyle name="Обычный 3 5 10 5" xfId="43796"/>
    <cellStyle name="Обычный 3 5 10 6" xfId="43797"/>
    <cellStyle name="Обычный 3 5 10 7" xfId="43798"/>
    <cellStyle name="Обычный 3 5 10 8" xfId="43799"/>
    <cellStyle name="Обычный 3 5 11" xfId="43800"/>
    <cellStyle name="Обычный 3 5 11 2" xfId="43801"/>
    <cellStyle name="Обычный 3 5 11 3" xfId="43802"/>
    <cellStyle name="Обычный 3 5 11 4" xfId="43803"/>
    <cellStyle name="Обычный 3 5 11 5" xfId="43804"/>
    <cellStyle name="Обычный 3 5 11 6" xfId="43805"/>
    <cellStyle name="Обычный 3 5 11 7" xfId="43806"/>
    <cellStyle name="Обычный 3 5 11 8" xfId="43807"/>
    <cellStyle name="Обычный 3 5 12" xfId="43808"/>
    <cellStyle name="Обычный 3 5 12 2" xfId="43809"/>
    <cellStyle name="Обычный 3 5 12 3" xfId="43810"/>
    <cellStyle name="Обычный 3 5 12 4" xfId="43811"/>
    <cellStyle name="Обычный 3 5 12 5" xfId="43812"/>
    <cellStyle name="Обычный 3 5 12 6" xfId="43813"/>
    <cellStyle name="Обычный 3 5 12 7" xfId="43814"/>
    <cellStyle name="Обычный 3 5 12 8" xfId="43815"/>
    <cellStyle name="Обычный 3 5 13" xfId="43816"/>
    <cellStyle name="Обычный 3 5 13 2" xfId="43817"/>
    <cellStyle name="Обычный 3 5 13 3" xfId="43818"/>
    <cellStyle name="Обычный 3 5 13 4" xfId="43819"/>
    <cellStyle name="Обычный 3 5 13 5" xfId="43820"/>
    <cellStyle name="Обычный 3 5 13 6" xfId="43821"/>
    <cellStyle name="Обычный 3 5 13 7" xfId="43822"/>
    <cellStyle name="Обычный 3 5 13 8" xfId="43823"/>
    <cellStyle name="Обычный 3 5 14" xfId="43824"/>
    <cellStyle name="Обычный 3 5 15" xfId="43825"/>
    <cellStyle name="Обычный 3 5 16" xfId="43826"/>
    <cellStyle name="Обычный 3 5 17" xfId="43827"/>
    <cellStyle name="Обычный 3 5 18" xfId="43828"/>
    <cellStyle name="Обычный 3 5 19" xfId="43829"/>
    <cellStyle name="Обычный 3 5 2" xfId="43830"/>
    <cellStyle name="Обычный 3 5 2 10" xfId="43831"/>
    <cellStyle name="Обычный 3 5 2 10 2" xfId="43832"/>
    <cellStyle name="Обычный 3 5 2 10 3" xfId="43833"/>
    <cellStyle name="Обычный 3 5 2 10 4" xfId="43834"/>
    <cellStyle name="Обычный 3 5 2 10 5" xfId="43835"/>
    <cellStyle name="Обычный 3 5 2 10 6" xfId="43836"/>
    <cellStyle name="Обычный 3 5 2 10 7" xfId="43837"/>
    <cellStyle name="Обычный 3 5 2 10 8" xfId="43838"/>
    <cellStyle name="Обычный 3 5 2 11" xfId="43839"/>
    <cellStyle name="Обычный 3 5 2 11 2" xfId="43840"/>
    <cellStyle name="Обычный 3 5 2 11 3" xfId="43841"/>
    <cellStyle name="Обычный 3 5 2 11 4" xfId="43842"/>
    <cellStyle name="Обычный 3 5 2 11 5" xfId="43843"/>
    <cellStyle name="Обычный 3 5 2 11 6" xfId="43844"/>
    <cellStyle name="Обычный 3 5 2 11 7" xfId="43845"/>
    <cellStyle name="Обычный 3 5 2 11 8" xfId="43846"/>
    <cellStyle name="Обычный 3 5 2 12" xfId="43847"/>
    <cellStyle name="Обычный 3 5 2 13" xfId="43848"/>
    <cellStyle name="Обычный 3 5 2 14" xfId="43849"/>
    <cellStyle name="Обычный 3 5 2 15" xfId="43850"/>
    <cellStyle name="Обычный 3 5 2 16" xfId="43851"/>
    <cellStyle name="Обычный 3 5 2 17" xfId="43852"/>
    <cellStyle name="Обычный 3 5 2 18" xfId="43853"/>
    <cellStyle name="Обычный 3 5 2 19" xfId="43854"/>
    <cellStyle name="Обычный 3 5 2 2" xfId="43855"/>
    <cellStyle name="Обычный 3 5 2 2 10" xfId="43856"/>
    <cellStyle name="Обычный 3 5 2 2 10 2" xfId="43857"/>
    <cellStyle name="Обычный 3 5 2 2 10 3" xfId="43858"/>
    <cellStyle name="Обычный 3 5 2 2 10 4" xfId="43859"/>
    <cellStyle name="Обычный 3 5 2 2 10 5" xfId="43860"/>
    <cellStyle name="Обычный 3 5 2 2 10 6" xfId="43861"/>
    <cellStyle name="Обычный 3 5 2 2 10 7" xfId="43862"/>
    <cellStyle name="Обычный 3 5 2 2 10 8" xfId="43863"/>
    <cellStyle name="Обычный 3 5 2 2 11" xfId="43864"/>
    <cellStyle name="Обычный 3 5 2 2 12" xfId="43865"/>
    <cellStyle name="Обычный 3 5 2 2 13" xfId="43866"/>
    <cellStyle name="Обычный 3 5 2 2 14" xfId="43867"/>
    <cellStyle name="Обычный 3 5 2 2 15" xfId="43868"/>
    <cellStyle name="Обычный 3 5 2 2 16" xfId="43869"/>
    <cellStyle name="Обычный 3 5 2 2 17" xfId="43870"/>
    <cellStyle name="Обычный 3 5 2 2 18" xfId="43871"/>
    <cellStyle name="Обычный 3 5 2 2 19" xfId="43872"/>
    <cellStyle name="Обычный 3 5 2 2 2" xfId="43873"/>
    <cellStyle name="Обычный 3 5 2 2 2 10" xfId="43874"/>
    <cellStyle name="Обычный 3 5 2 2 2 11" xfId="43875"/>
    <cellStyle name="Обычный 3 5 2 2 2 12" xfId="43876"/>
    <cellStyle name="Обычный 3 5 2 2 2 13" xfId="43877"/>
    <cellStyle name="Обычный 3 5 2 2 2 14" xfId="43878"/>
    <cellStyle name="Обычный 3 5 2 2 2 15" xfId="43879"/>
    <cellStyle name="Обычный 3 5 2 2 2 16" xfId="43880"/>
    <cellStyle name="Обычный 3 5 2 2 2 17" xfId="43881"/>
    <cellStyle name="Обычный 3 5 2 2 2 18" xfId="43882"/>
    <cellStyle name="Обычный 3 5 2 2 2 2" xfId="43883"/>
    <cellStyle name="Обычный 3 5 2 2 2 2 2" xfId="43884"/>
    <cellStyle name="Обычный 3 5 2 2 2 2 3" xfId="43885"/>
    <cellStyle name="Обычный 3 5 2 2 2 2 4" xfId="43886"/>
    <cellStyle name="Обычный 3 5 2 2 2 2 5" xfId="43887"/>
    <cellStyle name="Обычный 3 5 2 2 2 2 6" xfId="43888"/>
    <cellStyle name="Обычный 3 5 2 2 2 2 7" xfId="43889"/>
    <cellStyle name="Обычный 3 5 2 2 2 2 8" xfId="43890"/>
    <cellStyle name="Обычный 3 5 2 2 2 3" xfId="43891"/>
    <cellStyle name="Обычный 3 5 2 2 2 3 2" xfId="43892"/>
    <cellStyle name="Обычный 3 5 2 2 2 3 3" xfId="43893"/>
    <cellStyle name="Обычный 3 5 2 2 2 3 4" xfId="43894"/>
    <cellStyle name="Обычный 3 5 2 2 2 3 5" xfId="43895"/>
    <cellStyle name="Обычный 3 5 2 2 2 3 6" xfId="43896"/>
    <cellStyle name="Обычный 3 5 2 2 2 3 7" xfId="43897"/>
    <cellStyle name="Обычный 3 5 2 2 2 3 8" xfId="43898"/>
    <cellStyle name="Обычный 3 5 2 2 2 4" xfId="43899"/>
    <cellStyle name="Обычный 3 5 2 2 2 4 2" xfId="43900"/>
    <cellStyle name="Обычный 3 5 2 2 2 4 3" xfId="43901"/>
    <cellStyle name="Обычный 3 5 2 2 2 4 4" xfId="43902"/>
    <cellStyle name="Обычный 3 5 2 2 2 4 5" xfId="43903"/>
    <cellStyle name="Обычный 3 5 2 2 2 4 6" xfId="43904"/>
    <cellStyle name="Обычный 3 5 2 2 2 4 7" xfId="43905"/>
    <cellStyle name="Обычный 3 5 2 2 2 4 8" xfId="43906"/>
    <cellStyle name="Обычный 3 5 2 2 2 5" xfId="43907"/>
    <cellStyle name="Обычный 3 5 2 2 2 5 2" xfId="43908"/>
    <cellStyle name="Обычный 3 5 2 2 2 5 3" xfId="43909"/>
    <cellStyle name="Обычный 3 5 2 2 2 5 4" xfId="43910"/>
    <cellStyle name="Обычный 3 5 2 2 2 5 5" xfId="43911"/>
    <cellStyle name="Обычный 3 5 2 2 2 5 6" xfId="43912"/>
    <cellStyle name="Обычный 3 5 2 2 2 5 7" xfId="43913"/>
    <cellStyle name="Обычный 3 5 2 2 2 5 8" xfId="43914"/>
    <cellStyle name="Обычный 3 5 2 2 2 6" xfId="43915"/>
    <cellStyle name="Обычный 3 5 2 2 2 6 2" xfId="43916"/>
    <cellStyle name="Обычный 3 5 2 2 2 6 3" xfId="43917"/>
    <cellStyle name="Обычный 3 5 2 2 2 6 4" xfId="43918"/>
    <cellStyle name="Обычный 3 5 2 2 2 6 5" xfId="43919"/>
    <cellStyle name="Обычный 3 5 2 2 2 6 6" xfId="43920"/>
    <cellStyle name="Обычный 3 5 2 2 2 6 7" xfId="43921"/>
    <cellStyle name="Обычный 3 5 2 2 2 6 8" xfId="43922"/>
    <cellStyle name="Обычный 3 5 2 2 2 7" xfId="43923"/>
    <cellStyle name="Обычный 3 5 2 2 2 7 2" xfId="43924"/>
    <cellStyle name="Обычный 3 5 2 2 2 7 3" xfId="43925"/>
    <cellStyle name="Обычный 3 5 2 2 2 7 4" xfId="43926"/>
    <cellStyle name="Обычный 3 5 2 2 2 7 5" xfId="43927"/>
    <cellStyle name="Обычный 3 5 2 2 2 7 6" xfId="43928"/>
    <cellStyle name="Обычный 3 5 2 2 2 7 7" xfId="43929"/>
    <cellStyle name="Обычный 3 5 2 2 2 7 8" xfId="43930"/>
    <cellStyle name="Обычный 3 5 2 2 2 8" xfId="43931"/>
    <cellStyle name="Обычный 3 5 2 2 2 8 2" xfId="43932"/>
    <cellStyle name="Обычный 3 5 2 2 2 8 3" xfId="43933"/>
    <cellStyle name="Обычный 3 5 2 2 2 8 4" xfId="43934"/>
    <cellStyle name="Обычный 3 5 2 2 2 8 5" xfId="43935"/>
    <cellStyle name="Обычный 3 5 2 2 2 8 6" xfId="43936"/>
    <cellStyle name="Обычный 3 5 2 2 2 8 7" xfId="43937"/>
    <cellStyle name="Обычный 3 5 2 2 2 8 8" xfId="43938"/>
    <cellStyle name="Обычный 3 5 2 2 2 9" xfId="43939"/>
    <cellStyle name="Обычный 3 5 2 2 20" xfId="43940"/>
    <cellStyle name="Обычный 3 5 2 2 21" xfId="43941"/>
    <cellStyle name="Обычный 3 5 2 2 22" xfId="43942"/>
    <cellStyle name="Обычный 3 5 2 2 3" xfId="43943"/>
    <cellStyle name="Обычный 3 5 2 2 3 10" xfId="43944"/>
    <cellStyle name="Обычный 3 5 2 2 3 11" xfId="43945"/>
    <cellStyle name="Обычный 3 5 2 2 3 12" xfId="43946"/>
    <cellStyle name="Обычный 3 5 2 2 3 13" xfId="43947"/>
    <cellStyle name="Обычный 3 5 2 2 3 14" xfId="43948"/>
    <cellStyle name="Обычный 3 5 2 2 3 15" xfId="43949"/>
    <cellStyle name="Обычный 3 5 2 2 3 16" xfId="43950"/>
    <cellStyle name="Обычный 3 5 2 2 3 17" xfId="43951"/>
    <cellStyle name="Обычный 3 5 2 2 3 18" xfId="43952"/>
    <cellStyle name="Обычный 3 5 2 2 3 2" xfId="43953"/>
    <cellStyle name="Обычный 3 5 2 2 3 2 2" xfId="43954"/>
    <cellStyle name="Обычный 3 5 2 2 3 2 3" xfId="43955"/>
    <cellStyle name="Обычный 3 5 2 2 3 2 4" xfId="43956"/>
    <cellStyle name="Обычный 3 5 2 2 3 2 5" xfId="43957"/>
    <cellStyle name="Обычный 3 5 2 2 3 2 6" xfId="43958"/>
    <cellStyle name="Обычный 3 5 2 2 3 2 7" xfId="43959"/>
    <cellStyle name="Обычный 3 5 2 2 3 2 8" xfId="43960"/>
    <cellStyle name="Обычный 3 5 2 2 3 3" xfId="43961"/>
    <cellStyle name="Обычный 3 5 2 2 3 3 2" xfId="43962"/>
    <cellStyle name="Обычный 3 5 2 2 3 3 3" xfId="43963"/>
    <cellStyle name="Обычный 3 5 2 2 3 3 4" xfId="43964"/>
    <cellStyle name="Обычный 3 5 2 2 3 3 5" xfId="43965"/>
    <cellStyle name="Обычный 3 5 2 2 3 3 6" xfId="43966"/>
    <cellStyle name="Обычный 3 5 2 2 3 3 7" xfId="43967"/>
    <cellStyle name="Обычный 3 5 2 2 3 3 8" xfId="43968"/>
    <cellStyle name="Обычный 3 5 2 2 3 4" xfId="43969"/>
    <cellStyle name="Обычный 3 5 2 2 3 4 2" xfId="43970"/>
    <cellStyle name="Обычный 3 5 2 2 3 4 3" xfId="43971"/>
    <cellStyle name="Обычный 3 5 2 2 3 4 4" xfId="43972"/>
    <cellStyle name="Обычный 3 5 2 2 3 4 5" xfId="43973"/>
    <cellStyle name="Обычный 3 5 2 2 3 4 6" xfId="43974"/>
    <cellStyle name="Обычный 3 5 2 2 3 4 7" xfId="43975"/>
    <cellStyle name="Обычный 3 5 2 2 3 4 8" xfId="43976"/>
    <cellStyle name="Обычный 3 5 2 2 3 5" xfId="43977"/>
    <cellStyle name="Обычный 3 5 2 2 3 5 2" xfId="43978"/>
    <cellStyle name="Обычный 3 5 2 2 3 5 3" xfId="43979"/>
    <cellStyle name="Обычный 3 5 2 2 3 5 4" xfId="43980"/>
    <cellStyle name="Обычный 3 5 2 2 3 5 5" xfId="43981"/>
    <cellStyle name="Обычный 3 5 2 2 3 5 6" xfId="43982"/>
    <cellStyle name="Обычный 3 5 2 2 3 5 7" xfId="43983"/>
    <cellStyle name="Обычный 3 5 2 2 3 5 8" xfId="43984"/>
    <cellStyle name="Обычный 3 5 2 2 3 6" xfId="43985"/>
    <cellStyle name="Обычный 3 5 2 2 3 6 2" xfId="43986"/>
    <cellStyle name="Обычный 3 5 2 2 3 6 3" xfId="43987"/>
    <cellStyle name="Обычный 3 5 2 2 3 6 4" xfId="43988"/>
    <cellStyle name="Обычный 3 5 2 2 3 6 5" xfId="43989"/>
    <cellStyle name="Обычный 3 5 2 2 3 6 6" xfId="43990"/>
    <cellStyle name="Обычный 3 5 2 2 3 6 7" xfId="43991"/>
    <cellStyle name="Обычный 3 5 2 2 3 6 8" xfId="43992"/>
    <cellStyle name="Обычный 3 5 2 2 3 7" xfId="43993"/>
    <cellStyle name="Обычный 3 5 2 2 3 7 2" xfId="43994"/>
    <cellStyle name="Обычный 3 5 2 2 3 7 3" xfId="43995"/>
    <cellStyle name="Обычный 3 5 2 2 3 7 4" xfId="43996"/>
    <cellStyle name="Обычный 3 5 2 2 3 7 5" xfId="43997"/>
    <cellStyle name="Обычный 3 5 2 2 3 7 6" xfId="43998"/>
    <cellStyle name="Обычный 3 5 2 2 3 7 7" xfId="43999"/>
    <cellStyle name="Обычный 3 5 2 2 3 7 8" xfId="44000"/>
    <cellStyle name="Обычный 3 5 2 2 3 8" xfId="44001"/>
    <cellStyle name="Обычный 3 5 2 2 3 8 2" xfId="44002"/>
    <cellStyle name="Обычный 3 5 2 2 3 8 3" xfId="44003"/>
    <cellStyle name="Обычный 3 5 2 2 3 8 4" xfId="44004"/>
    <cellStyle name="Обычный 3 5 2 2 3 8 5" xfId="44005"/>
    <cellStyle name="Обычный 3 5 2 2 3 8 6" xfId="44006"/>
    <cellStyle name="Обычный 3 5 2 2 3 8 7" xfId="44007"/>
    <cellStyle name="Обычный 3 5 2 2 3 8 8" xfId="44008"/>
    <cellStyle name="Обычный 3 5 2 2 3 9" xfId="44009"/>
    <cellStyle name="Обычный 3 5 2 2 4" xfId="44010"/>
    <cellStyle name="Обычный 3 5 2 2 4 2" xfId="44011"/>
    <cellStyle name="Обычный 3 5 2 2 4 3" xfId="44012"/>
    <cellStyle name="Обычный 3 5 2 2 4 4" xfId="44013"/>
    <cellStyle name="Обычный 3 5 2 2 4 5" xfId="44014"/>
    <cellStyle name="Обычный 3 5 2 2 4 6" xfId="44015"/>
    <cellStyle name="Обычный 3 5 2 2 4 7" xfId="44016"/>
    <cellStyle name="Обычный 3 5 2 2 4 8" xfId="44017"/>
    <cellStyle name="Обычный 3 5 2 2 5" xfId="44018"/>
    <cellStyle name="Обычный 3 5 2 2 5 2" xfId="44019"/>
    <cellStyle name="Обычный 3 5 2 2 5 3" xfId="44020"/>
    <cellStyle name="Обычный 3 5 2 2 5 4" xfId="44021"/>
    <cellStyle name="Обычный 3 5 2 2 5 5" xfId="44022"/>
    <cellStyle name="Обычный 3 5 2 2 5 6" xfId="44023"/>
    <cellStyle name="Обычный 3 5 2 2 5 7" xfId="44024"/>
    <cellStyle name="Обычный 3 5 2 2 5 8" xfId="44025"/>
    <cellStyle name="Обычный 3 5 2 2 6" xfId="44026"/>
    <cellStyle name="Обычный 3 5 2 2 6 2" xfId="44027"/>
    <cellStyle name="Обычный 3 5 2 2 6 3" xfId="44028"/>
    <cellStyle name="Обычный 3 5 2 2 6 4" xfId="44029"/>
    <cellStyle name="Обычный 3 5 2 2 6 5" xfId="44030"/>
    <cellStyle name="Обычный 3 5 2 2 6 6" xfId="44031"/>
    <cellStyle name="Обычный 3 5 2 2 6 7" xfId="44032"/>
    <cellStyle name="Обычный 3 5 2 2 6 8" xfId="44033"/>
    <cellStyle name="Обычный 3 5 2 2 7" xfId="44034"/>
    <cellStyle name="Обычный 3 5 2 2 7 2" xfId="44035"/>
    <cellStyle name="Обычный 3 5 2 2 7 3" xfId="44036"/>
    <cellStyle name="Обычный 3 5 2 2 7 4" xfId="44037"/>
    <cellStyle name="Обычный 3 5 2 2 7 5" xfId="44038"/>
    <cellStyle name="Обычный 3 5 2 2 7 6" xfId="44039"/>
    <cellStyle name="Обычный 3 5 2 2 7 7" xfId="44040"/>
    <cellStyle name="Обычный 3 5 2 2 7 8" xfId="44041"/>
    <cellStyle name="Обычный 3 5 2 2 8" xfId="44042"/>
    <cellStyle name="Обычный 3 5 2 2 8 2" xfId="44043"/>
    <cellStyle name="Обычный 3 5 2 2 8 3" xfId="44044"/>
    <cellStyle name="Обычный 3 5 2 2 8 4" xfId="44045"/>
    <cellStyle name="Обычный 3 5 2 2 8 5" xfId="44046"/>
    <cellStyle name="Обычный 3 5 2 2 8 6" xfId="44047"/>
    <cellStyle name="Обычный 3 5 2 2 8 7" xfId="44048"/>
    <cellStyle name="Обычный 3 5 2 2 8 8" xfId="44049"/>
    <cellStyle name="Обычный 3 5 2 2 9" xfId="44050"/>
    <cellStyle name="Обычный 3 5 2 2 9 2" xfId="44051"/>
    <cellStyle name="Обычный 3 5 2 2 9 3" xfId="44052"/>
    <cellStyle name="Обычный 3 5 2 2 9 4" xfId="44053"/>
    <cellStyle name="Обычный 3 5 2 2 9 5" xfId="44054"/>
    <cellStyle name="Обычный 3 5 2 2 9 6" xfId="44055"/>
    <cellStyle name="Обычный 3 5 2 2 9 7" xfId="44056"/>
    <cellStyle name="Обычный 3 5 2 2 9 8" xfId="44057"/>
    <cellStyle name="Обычный 3 5 2 20" xfId="44058"/>
    <cellStyle name="Обычный 3 5 2 21" xfId="44059"/>
    <cellStyle name="Обычный 3 5 2 22" xfId="44060"/>
    <cellStyle name="Обычный 3 5 2 23" xfId="44061"/>
    <cellStyle name="Обычный 3 5 2 3" xfId="44062"/>
    <cellStyle name="Обычный 3 5 2 3 10" xfId="44063"/>
    <cellStyle name="Обычный 3 5 2 3 11" xfId="44064"/>
    <cellStyle name="Обычный 3 5 2 3 12" xfId="44065"/>
    <cellStyle name="Обычный 3 5 2 3 13" xfId="44066"/>
    <cellStyle name="Обычный 3 5 2 3 14" xfId="44067"/>
    <cellStyle name="Обычный 3 5 2 3 15" xfId="44068"/>
    <cellStyle name="Обычный 3 5 2 3 16" xfId="44069"/>
    <cellStyle name="Обычный 3 5 2 3 17" xfId="44070"/>
    <cellStyle name="Обычный 3 5 2 3 18" xfId="44071"/>
    <cellStyle name="Обычный 3 5 2 3 2" xfId="44072"/>
    <cellStyle name="Обычный 3 5 2 3 2 2" xfId="44073"/>
    <cellStyle name="Обычный 3 5 2 3 2 3" xfId="44074"/>
    <cellStyle name="Обычный 3 5 2 3 2 4" xfId="44075"/>
    <cellStyle name="Обычный 3 5 2 3 2 5" xfId="44076"/>
    <cellStyle name="Обычный 3 5 2 3 2 6" xfId="44077"/>
    <cellStyle name="Обычный 3 5 2 3 2 7" xfId="44078"/>
    <cellStyle name="Обычный 3 5 2 3 2 8" xfId="44079"/>
    <cellStyle name="Обычный 3 5 2 3 3" xfId="44080"/>
    <cellStyle name="Обычный 3 5 2 3 3 2" xfId="44081"/>
    <cellStyle name="Обычный 3 5 2 3 3 3" xfId="44082"/>
    <cellStyle name="Обычный 3 5 2 3 3 4" xfId="44083"/>
    <cellStyle name="Обычный 3 5 2 3 3 5" xfId="44084"/>
    <cellStyle name="Обычный 3 5 2 3 3 6" xfId="44085"/>
    <cellStyle name="Обычный 3 5 2 3 3 7" xfId="44086"/>
    <cellStyle name="Обычный 3 5 2 3 3 8" xfId="44087"/>
    <cellStyle name="Обычный 3 5 2 3 4" xfId="44088"/>
    <cellStyle name="Обычный 3 5 2 3 4 2" xfId="44089"/>
    <cellStyle name="Обычный 3 5 2 3 4 3" xfId="44090"/>
    <cellStyle name="Обычный 3 5 2 3 4 4" xfId="44091"/>
    <cellStyle name="Обычный 3 5 2 3 4 5" xfId="44092"/>
    <cellStyle name="Обычный 3 5 2 3 4 6" xfId="44093"/>
    <cellStyle name="Обычный 3 5 2 3 4 7" xfId="44094"/>
    <cellStyle name="Обычный 3 5 2 3 4 8" xfId="44095"/>
    <cellStyle name="Обычный 3 5 2 3 5" xfId="44096"/>
    <cellStyle name="Обычный 3 5 2 3 5 2" xfId="44097"/>
    <cellStyle name="Обычный 3 5 2 3 5 3" xfId="44098"/>
    <cellStyle name="Обычный 3 5 2 3 5 4" xfId="44099"/>
    <cellStyle name="Обычный 3 5 2 3 5 5" xfId="44100"/>
    <cellStyle name="Обычный 3 5 2 3 5 6" xfId="44101"/>
    <cellStyle name="Обычный 3 5 2 3 5 7" xfId="44102"/>
    <cellStyle name="Обычный 3 5 2 3 5 8" xfId="44103"/>
    <cellStyle name="Обычный 3 5 2 3 6" xfId="44104"/>
    <cellStyle name="Обычный 3 5 2 3 6 2" xfId="44105"/>
    <cellStyle name="Обычный 3 5 2 3 6 3" xfId="44106"/>
    <cellStyle name="Обычный 3 5 2 3 6 4" xfId="44107"/>
    <cellStyle name="Обычный 3 5 2 3 6 5" xfId="44108"/>
    <cellStyle name="Обычный 3 5 2 3 6 6" xfId="44109"/>
    <cellStyle name="Обычный 3 5 2 3 6 7" xfId="44110"/>
    <cellStyle name="Обычный 3 5 2 3 6 8" xfId="44111"/>
    <cellStyle name="Обычный 3 5 2 3 7" xfId="44112"/>
    <cellStyle name="Обычный 3 5 2 3 7 2" xfId="44113"/>
    <cellStyle name="Обычный 3 5 2 3 7 3" xfId="44114"/>
    <cellStyle name="Обычный 3 5 2 3 7 4" xfId="44115"/>
    <cellStyle name="Обычный 3 5 2 3 7 5" xfId="44116"/>
    <cellStyle name="Обычный 3 5 2 3 7 6" xfId="44117"/>
    <cellStyle name="Обычный 3 5 2 3 7 7" xfId="44118"/>
    <cellStyle name="Обычный 3 5 2 3 7 8" xfId="44119"/>
    <cellStyle name="Обычный 3 5 2 3 8" xfId="44120"/>
    <cellStyle name="Обычный 3 5 2 3 8 2" xfId="44121"/>
    <cellStyle name="Обычный 3 5 2 3 8 3" xfId="44122"/>
    <cellStyle name="Обычный 3 5 2 3 8 4" xfId="44123"/>
    <cellStyle name="Обычный 3 5 2 3 8 5" xfId="44124"/>
    <cellStyle name="Обычный 3 5 2 3 8 6" xfId="44125"/>
    <cellStyle name="Обычный 3 5 2 3 8 7" xfId="44126"/>
    <cellStyle name="Обычный 3 5 2 3 8 8" xfId="44127"/>
    <cellStyle name="Обычный 3 5 2 3 9" xfId="44128"/>
    <cellStyle name="Обычный 3 5 2 4" xfId="44129"/>
    <cellStyle name="Обычный 3 5 2 4 10" xfId="44130"/>
    <cellStyle name="Обычный 3 5 2 4 11" xfId="44131"/>
    <cellStyle name="Обычный 3 5 2 4 12" xfId="44132"/>
    <cellStyle name="Обычный 3 5 2 4 13" xfId="44133"/>
    <cellStyle name="Обычный 3 5 2 4 14" xfId="44134"/>
    <cellStyle name="Обычный 3 5 2 4 15" xfId="44135"/>
    <cellStyle name="Обычный 3 5 2 4 16" xfId="44136"/>
    <cellStyle name="Обычный 3 5 2 4 17" xfId="44137"/>
    <cellStyle name="Обычный 3 5 2 4 18" xfId="44138"/>
    <cellStyle name="Обычный 3 5 2 4 2" xfId="44139"/>
    <cellStyle name="Обычный 3 5 2 4 2 2" xfId="44140"/>
    <cellStyle name="Обычный 3 5 2 4 2 3" xfId="44141"/>
    <cellStyle name="Обычный 3 5 2 4 2 4" xfId="44142"/>
    <cellStyle name="Обычный 3 5 2 4 2 5" xfId="44143"/>
    <cellStyle name="Обычный 3 5 2 4 2 6" xfId="44144"/>
    <cellStyle name="Обычный 3 5 2 4 2 7" xfId="44145"/>
    <cellStyle name="Обычный 3 5 2 4 2 8" xfId="44146"/>
    <cellStyle name="Обычный 3 5 2 4 3" xfId="44147"/>
    <cellStyle name="Обычный 3 5 2 4 3 2" xfId="44148"/>
    <cellStyle name="Обычный 3 5 2 4 3 3" xfId="44149"/>
    <cellStyle name="Обычный 3 5 2 4 3 4" xfId="44150"/>
    <cellStyle name="Обычный 3 5 2 4 3 5" xfId="44151"/>
    <cellStyle name="Обычный 3 5 2 4 3 6" xfId="44152"/>
    <cellStyle name="Обычный 3 5 2 4 3 7" xfId="44153"/>
    <cellStyle name="Обычный 3 5 2 4 3 8" xfId="44154"/>
    <cellStyle name="Обычный 3 5 2 4 4" xfId="44155"/>
    <cellStyle name="Обычный 3 5 2 4 4 2" xfId="44156"/>
    <cellStyle name="Обычный 3 5 2 4 4 3" xfId="44157"/>
    <cellStyle name="Обычный 3 5 2 4 4 4" xfId="44158"/>
    <cellStyle name="Обычный 3 5 2 4 4 5" xfId="44159"/>
    <cellStyle name="Обычный 3 5 2 4 4 6" xfId="44160"/>
    <cellStyle name="Обычный 3 5 2 4 4 7" xfId="44161"/>
    <cellStyle name="Обычный 3 5 2 4 4 8" xfId="44162"/>
    <cellStyle name="Обычный 3 5 2 4 5" xfId="44163"/>
    <cellStyle name="Обычный 3 5 2 4 5 2" xfId="44164"/>
    <cellStyle name="Обычный 3 5 2 4 5 3" xfId="44165"/>
    <cellStyle name="Обычный 3 5 2 4 5 4" xfId="44166"/>
    <cellStyle name="Обычный 3 5 2 4 5 5" xfId="44167"/>
    <cellStyle name="Обычный 3 5 2 4 5 6" xfId="44168"/>
    <cellStyle name="Обычный 3 5 2 4 5 7" xfId="44169"/>
    <cellStyle name="Обычный 3 5 2 4 5 8" xfId="44170"/>
    <cellStyle name="Обычный 3 5 2 4 6" xfId="44171"/>
    <cellStyle name="Обычный 3 5 2 4 6 2" xfId="44172"/>
    <cellStyle name="Обычный 3 5 2 4 6 3" xfId="44173"/>
    <cellStyle name="Обычный 3 5 2 4 6 4" xfId="44174"/>
    <cellStyle name="Обычный 3 5 2 4 6 5" xfId="44175"/>
    <cellStyle name="Обычный 3 5 2 4 6 6" xfId="44176"/>
    <cellStyle name="Обычный 3 5 2 4 6 7" xfId="44177"/>
    <cellStyle name="Обычный 3 5 2 4 6 8" xfId="44178"/>
    <cellStyle name="Обычный 3 5 2 4 7" xfId="44179"/>
    <cellStyle name="Обычный 3 5 2 4 7 2" xfId="44180"/>
    <cellStyle name="Обычный 3 5 2 4 7 3" xfId="44181"/>
    <cellStyle name="Обычный 3 5 2 4 7 4" xfId="44182"/>
    <cellStyle name="Обычный 3 5 2 4 7 5" xfId="44183"/>
    <cellStyle name="Обычный 3 5 2 4 7 6" xfId="44184"/>
    <cellStyle name="Обычный 3 5 2 4 7 7" xfId="44185"/>
    <cellStyle name="Обычный 3 5 2 4 7 8" xfId="44186"/>
    <cellStyle name="Обычный 3 5 2 4 8" xfId="44187"/>
    <cellStyle name="Обычный 3 5 2 4 8 2" xfId="44188"/>
    <cellStyle name="Обычный 3 5 2 4 8 3" xfId="44189"/>
    <cellStyle name="Обычный 3 5 2 4 8 4" xfId="44190"/>
    <cellStyle name="Обычный 3 5 2 4 8 5" xfId="44191"/>
    <cellStyle name="Обычный 3 5 2 4 8 6" xfId="44192"/>
    <cellStyle name="Обычный 3 5 2 4 8 7" xfId="44193"/>
    <cellStyle name="Обычный 3 5 2 4 8 8" xfId="44194"/>
    <cellStyle name="Обычный 3 5 2 4 9" xfId="44195"/>
    <cellStyle name="Обычный 3 5 2 5" xfId="44196"/>
    <cellStyle name="Обычный 3 5 2 5 2" xfId="44197"/>
    <cellStyle name="Обычный 3 5 2 5 3" xfId="44198"/>
    <cellStyle name="Обычный 3 5 2 5 4" xfId="44199"/>
    <cellStyle name="Обычный 3 5 2 5 5" xfId="44200"/>
    <cellStyle name="Обычный 3 5 2 5 6" xfId="44201"/>
    <cellStyle name="Обычный 3 5 2 5 7" xfId="44202"/>
    <cellStyle name="Обычный 3 5 2 5 8" xfId="44203"/>
    <cellStyle name="Обычный 3 5 2 6" xfId="44204"/>
    <cellStyle name="Обычный 3 5 2 6 2" xfId="44205"/>
    <cellStyle name="Обычный 3 5 2 6 3" xfId="44206"/>
    <cellStyle name="Обычный 3 5 2 6 4" xfId="44207"/>
    <cellStyle name="Обычный 3 5 2 6 5" xfId="44208"/>
    <cellStyle name="Обычный 3 5 2 6 6" xfId="44209"/>
    <cellStyle name="Обычный 3 5 2 6 7" xfId="44210"/>
    <cellStyle name="Обычный 3 5 2 6 8" xfId="44211"/>
    <cellStyle name="Обычный 3 5 2 7" xfId="44212"/>
    <cellStyle name="Обычный 3 5 2 7 2" xfId="44213"/>
    <cellStyle name="Обычный 3 5 2 7 3" xfId="44214"/>
    <cellStyle name="Обычный 3 5 2 7 4" xfId="44215"/>
    <cellStyle name="Обычный 3 5 2 7 5" xfId="44216"/>
    <cellStyle name="Обычный 3 5 2 7 6" xfId="44217"/>
    <cellStyle name="Обычный 3 5 2 7 7" xfId="44218"/>
    <cellStyle name="Обычный 3 5 2 7 8" xfId="44219"/>
    <cellStyle name="Обычный 3 5 2 8" xfId="44220"/>
    <cellStyle name="Обычный 3 5 2 8 2" xfId="44221"/>
    <cellStyle name="Обычный 3 5 2 8 3" xfId="44222"/>
    <cellStyle name="Обычный 3 5 2 8 4" xfId="44223"/>
    <cellStyle name="Обычный 3 5 2 8 5" xfId="44224"/>
    <cellStyle name="Обычный 3 5 2 8 6" xfId="44225"/>
    <cellStyle name="Обычный 3 5 2 8 7" xfId="44226"/>
    <cellStyle name="Обычный 3 5 2 8 8" xfId="44227"/>
    <cellStyle name="Обычный 3 5 2 9" xfId="44228"/>
    <cellStyle name="Обычный 3 5 2 9 2" xfId="44229"/>
    <cellStyle name="Обычный 3 5 2 9 3" xfId="44230"/>
    <cellStyle name="Обычный 3 5 2 9 4" xfId="44231"/>
    <cellStyle name="Обычный 3 5 2 9 5" xfId="44232"/>
    <cellStyle name="Обычный 3 5 2 9 6" xfId="44233"/>
    <cellStyle name="Обычный 3 5 2 9 7" xfId="44234"/>
    <cellStyle name="Обычный 3 5 2 9 8" xfId="44235"/>
    <cellStyle name="Обычный 3 5 20" xfId="44236"/>
    <cellStyle name="Обычный 3 5 21" xfId="44237"/>
    <cellStyle name="Обычный 3 5 22" xfId="44238"/>
    <cellStyle name="Обычный 3 5 23" xfId="44239"/>
    <cellStyle name="Обычный 3 5 24" xfId="44240"/>
    <cellStyle name="Обычный 3 5 25" xfId="44241"/>
    <cellStyle name="Обычный 3 5 26" xfId="44242"/>
    <cellStyle name="Обычный 3 5 3" xfId="44243"/>
    <cellStyle name="Обычный 3 5 3 10" xfId="44244"/>
    <cellStyle name="Обычный 3 5 3 10 2" xfId="44245"/>
    <cellStyle name="Обычный 3 5 3 10 3" xfId="44246"/>
    <cellStyle name="Обычный 3 5 3 10 4" xfId="44247"/>
    <cellStyle name="Обычный 3 5 3 10 5" xfId="44248"/>
    <cellStyle name="Обычный 3 5 3 10 6" xfId="44249"/>
    <cellStyle name="Обычный 3 5 3 10 7" xfId="44250"/>
    <cellStyle name="Обычный 3 5 3 10 8" xfId="44251"/>
    <cellStyle name="Обычный 3 5 3 11" xfId="44252"/>
    <cellStyle name="Обычный 3 5 3 11 2" xfId="44253"/>
    <cellStyle name="Обычный 3 5 3 11 3" xfId="44254"/>
    <cellStyle name="Обычный 3 5 3 11 4" xfId="44255"/>
    <cellStyle name="Обычный 3 5 3 11 5" xfId="44256"/>
    <cellStyle name="Обычный 3 5 3 11 6" xfId="44257"/>
    <cellStyle name="Обычный 3 5 3 11 7" xfId="44258"/>
    <cellStyle name="Обычный 3 5 3 11 8" xfId="44259"/>
    <cellStyle name="Обычный 3 5 3 12" xfId="44260"/>
    <cellStyle name="Обычный 3 5 3 13" xfId="44261"/>
    <cellStyle name="Обычный 3 5 3 14" xfId="44262"/>
    <cellStyle name="Обычный 3 5 3 15" xfId="44263"/>
    <cellStyle name="Обычный 3 5 3 16" xfId="44264"/>
    <cellStyle name="Обычный 3 5 3 17" xfId="44265"/>
    <cellStyle name="Обычный 3 5 3 18" xfId="44266"/>
    <cellStyle name="Обычный 3 5 3 19" xfId="44267"/>
    <cellStyle name="Обычный 3 5 3 2" xfId="44268"/>
    <cellStyle name="Обычный 3 5 3 2 10" xfId="44269"/>
    <cellStyle name="Обычный 3 5 3 2 10 2" xfId="44270"/>
    <cellStyle name="Обычный 3 5 3 2 10 3" xfId="44271"/>
    <cellStyle name="Обычный 3 5 3 2 10 4" xfId="44272"/>
    <cellStyle name="Обычный 3 5 3 2 10 5" xfId="44273"/>
    <cellStyle name="Обычный 3 5 3 2 10 6" xfId="44274"/>
    <cellStyle name="Обычный 3 5 3 2 10 7" xfId="44275"/>
    <cellStyle name="Обычный 3 5 3 2 10 8" xfId="44276"/>
    <cellStyle name="Обычный 3 5 3 2 11" xfId="44277"/>
    <cellStyle name="Обычный 3 5 3 2 12" xfId="44278"/>
    <cellStyle name="Обычный 3 5 3 2 13" xfId="44279"/>
    <cellStyle name="Обычный 3 5 3 2 14" xfId="44280"/>
    <cellStyle name="Обычный 3 5 3 2 15" xfId="44281"/>
    <cellStyle name="Обычный 3 5 3 2 16" xfId="44282"/>
    <cellStyle name="Обычный 3 5 3 2 17" xfId="44283"/>
    <cellStyle name="Обычный 3 5 3 2 18" xfId="44284"/>
    <cellStyle name="Обычный 3 5 3 2 19" xfId="44285"/>
    <cellStyle name="Обычный 3 5 3 2 2" xfId="44286"/>
    <cellStyle name="Обычный 3 5 3 2 2 10" xfId="44287"/>
    <cellStyle name="Обычный 3 5 3 2 2 11" xfId="44288"/>
    <cellStyle name="Обычный 3 5 3 2 2 12" xfId="44289"/>
    <cellStyle name="Обычный 3 5 3 2 2 13" xfId="44290"/>
    <cellStyle name="Обычный 3 5 3 2 2 14" xfId="44291"/>
    <cellStyle name="Обычный 3 5 3 2 2 15" xfId="44292"/>
    <cellStyle name="Обычный 3 5 3 2 2 16" xfId="44293"/>
    <cellStyle name="Обычный 3 5 3 2 2 17" xfId="44294"/>
    <cellStyle name="Обычный 3 5 3 2 2 18" xfId="44295"/>
    <cellStyle name="Обычный 3 5 3 2 2 2" xfId="44296"/>
    <cellStyle name="Обычный 3 5 3 2 2 2 2" xfId="44297"/>
    <cellStyle name="Обычный 3 5 3 2 2 2 3" xfId="44298"/>
    <cellStyle name="Обычный 3 5 3 2 2 2 4" xfId="44299"/>
    <cellStyle name="Обычный 3 5 3 2 2 2 5" xfId="44300"/>
    <cellStyle name="Обычный 3 5 3 2 2 2 6" xfId="44301"/>
    <cellStyle name="Обычный 3 5 3 2 2 2 7" xfId="44302"/>
    <cellStyle name="Обычный 3 5 3 2 2 2 8" xfId="44303"/>
    <cellStyle name="Обычный 3 5 3 2 2 3" xfId="44304"/>
    <cellStyle name="Обычный 3 5 3 2 2 3 2" xfId="44305"/>
    <cellStyle name="Обычный 3 5 3 2 2 3 3" xfId="44306"/>
    <cellStyle name="Обычный 3 5 3 2 2 3 4" xfId="44307"/>
    <cellStyle name="Обычный 3 5 3 2 2 3 5" xfId="44308"/>
    <cellStyle name="Обычный 3 5 3 2 2 3 6" xfId="44309"/>
    <cellStyle name="Обычный 3 5 3 2 2 3 7" xfId="44310"/>
    <cellStyle name="Обычный 3 5 3 2 2 3 8" xfId="44311"/>
    <cellStyle name="Обычный 3 5 3 2 2 4" xfId="44312"/>
    <cellStyle name="Обычный 3 5 3 2 2 4 2" xfId="44313"/>
    <cellStyle name="Обычный 3 5 3 2 2 4 3" xfId="44314"/>
    <cellStyle name="Обычный 3 5 3 2 2 4 4" xfId="44315"/>
    <cellStyle name="Обычный 3 5 3 2 2 4 5" xfId="44316"/>
    <cellStyle name="Обычный 3 5 3 2 2 4 6" xfId="44317"/>
    <cellStyle name="Обычный 3 5 3 2 2 4 7" xfId="44318"/>
    <cellStyle name="Обычный 3 5 3 2 2 4 8" xfId="44319"/>
    <cellStyle name="Обычный 3 5 3 2 2 5" xfId="44320"/>
    <cellStyle name="Обычный 3 5 3 2 2 5 2" xfId="44321"/>
    <cellStyle name="Обычный 3 5 3 2 2 5 3" xfId="44322"/>
    <cellStyle name="Обычный 3 5 3 2 2 5 4" xfId="44323"/>
    <cellStyle name="Обычный 3 5 3 2 2 5 5" xfId="44324"/>
    <cellStyle name="Обычный 3 5 3 2 2 5 6" xfId="44325"/>
    <cellStyle name="Обычный 3 5 3 2 2 5 7" xfId="44326"/>
    <cellStyle name="Обычный 3 5 3 2 2 5 8" xfId="44327"/>
    <cellStyle name="Обычный 3 5 3 2 2 6" xfId="44328"/>
    <cellStyle name="Обычный 3 5 3 2 2 6 2" xfId="44329"/>
    <cellStyle name="Обычный 3 5 3 2 2 6 3" xfId="44330"/>
    <cellStyle name="Обычный 3 5 3 2 2 6 4" xfId="44331"/>
    <cellStyle name="Обычный 3 5 3 2 2 6 5" xfId="44332"/>
    <cellStyle name="Обычный 3 5 3 2 2 6 6" xfId="44333"/>
    <cellStyle name="Обычный 3 5 3 2 2 6 7" xfId="44334"/>
    <cellStyle name="Обычный 3 5 3 2 2 6 8" xfId="44335"/>
    <cellStyle name="Обычный 3 5 3 2 2 7" xfId="44336"/>
    <cellStyle name="Обычный 3 5 3 2 2 7 2" xfId="44337"/>
    <cellStyle name="Обычный 3 5 3 2 2 7 3" xfId="44338"/>
    <cellStyle name="Обычный 3 5 3 2 2 7 4" xfId="44339"/>
    <cellStyle name="Обычный 3 5 3 2 2 7 5" xfId="44340"/>
    <cellStyle name="Обычный 3 5 3 2 2 7 6" xfId="44341"/>
    <cellStyle name="Обычный 3 5 3 2 2 7 7" xfId="44342"/>
    <cellStyle name="Обычный 3 5 3 2 2 7 8" xfId="44343"/>
    <cellStyle name="Обычный 3 5 3 2 2 8" xfId="44344"/>
    <cellStyle name="Обычный 3 5 3 2 2 8 2" xfId="44345"/>
    <cellStyle name="Обычный 3 5 3 2 2 8 3" xfId="44346"/>
    <cellStyle name="Обычный 3 5 3 2 2 8 4" xfId="44347"/>
    <cellStyle name="Обычный 3 5 3 2 2 8 5" xfId="44348"/>
    <cellStyle name="Обычный 3 5 3 2 2 8 6" xfId="44349"/>
    <cellStyle name="Обычный 3 5 3 2 2 8 7" xfId="44350"/>
    <cellStyle name="Обычный 3 5 3 2 2 8 8" xfId="44351"/>
    <cellStyle name="Обычный 3 5 3 2 2 9" xfId="44352"/>
    <cellStyle name="Обычный 3 5 3 2 20" xfId="44353"/>
    <cellStyle name="Обычный 3 5 3 2 21" xfId="44354"/>
    <cellStyle name="Обычный 3 5 3 2 22" xfId="44355"/>
    <cellStyle name="Обычный 3 5 3 2 3" xfId="44356"/>
    <cellStyle name="Обычный 3 5 3 2 3 10" xfId="44357"/>
    <cellStyle name="Обычный 3 5 3 2 3 11" xfId="44358"/>
    <cellStyle name="Обычный 3 5 3 2 3 12" xfId="44359"/>
    <cellStyle name="Обычный 3 5 3 2 3 13" xfId="44360"/>
    <cellStyle name="Обычный 3 5 3 2 3 14" xfId="44361"/>
    <cellStyle name="Обычный 3 5 3 2 3 15" xfId="44362"/>
    <cellStyle name="Обычный 3 5 3 2 3 16" xfId="44363"/>
    <cellStyle name="Обычный 3 5 3 2 3 17" xfId="44364"/>
    <cellStyle name="Обычный 3 5 3 2 3 18" xfId="44365"/>
    <cellStyle name="Обычный 3 5 3 2 3 2" xfId="44366"/>
    <cellStyle name="Обычный 3 5 3 2 3 2 2" xfId="44367"/>
    <cellStyle name="Обычный 3 5 3 2 3 2 3" xfId="44368"/>
    <cellStyle name="Обычный 3 5 3 2 3 2 4" xfId="44369"/>
    <cellStyle name="Обычный 3 5 3 2 3 2 5" xfId="44370"/>
    <cellStyle name="Обычный 3 5 3 2 3 2 6" xfId="44371"/>
    <cellStyle name="Обычный 3 5 3 2 3 2 7" xfId="44372"/>
    <cellStyle name="Обычный 3 5 3 2 3 2 8" xfId="44373"/>
    <cellStyle name="Обычный 3 5 3 2 3 3" xfId="44374"/>
    <cellStyle name="Обычный 3 5 3 2 3 3 2" xfId="44375"/>
    <cellStyle name="Обычный 3 5 3 2 3 3 3" xfId="44376"/>
    <cellStyle name="Обычный 3 5 3 2 3 3 4" xfId="44377"/>
    <cellStyle name="Обычный 3 5 3 2 3 3 5" xfId="44378"/>
    <cellStyle name="Обычный 3 5 3 2 3 3 6" xfId="44379"/>
    <cellStyle name="Обычный 3 5 3 2 3 3 7" xfId="44380"/>
    <cellStyle name="Обычный 3 5 3 2 3 3 8" xfId="44381"/>
    <cellStyle name="Обычный 3 5 3 2 3 4" xfId="44382"/>
    <cellStyle name="Обычный 3 5 3 2 3 4 2" xfId="44383"/>
    <cellStyle name="Обычный 3 5 3 2 3 4 3" xfId="44384"/>
    <cellStyle name="Обычный 3 5 3 2 3 4 4" xfId="44385"/>
    <cellStyle name="Обычный 3 5 3 2 3 4 5" xfId="44386"/>
    <cellStyle name="Обычный 3 5 3 2 3 4 6" xfId="44387"/>
    <cellStyle name="Обычный 3 5 3 2 3 4 7" xfId="44388"/>
    <cellStyle name="Обычный 3 5 3 2 3 4 8" xfId="44389"/>
    <cellStyle name="Обычный 3 5 3 2 3 5" xfId="44390"/>
    <cellStyle name="Обычный 3 5 3 2 3 5 2" xfId="44391"/>
    <cellStyle name="Обычный 3 5 3 2 3 5 3" xfId="44392"/>
    <cellStyle name="Обычный 3 5 3 2 3 5 4" xfId="44393"/>
    <cellStyle name="Обычный 3 5 3 2 3 5 5" xfId="44394"/>
    <cellStyle name="Обычный 3 5 3 2 3 5 6" xfId="44395"/>
    <cellStyle name="Обычный 3 5 3 2 3 5 7" xfId="44396"/>
    <cellStyle name="Обычный 3 5 3 2 3 5 8" xfId="44397"/>
    <cellStyle name="Обычный 3 5 3 2 3 6" xfId="44398"/>
    <cellStyle name="Обычный 3 5 3 2 3 6 2" xfId="44399"/>
    <cellStyle name="Обычный 3 5 3 2 3 6 3" xfId="44400"/>
    <cellStyle name="Обычный 3 5 3 2 3 6 4" xfId="44401"/>
    <cellStyle name="Обычный 3 5 3 2 3 6 5" xfId="44402"/>
    <cellStyle name="Обычный 3 5 3 2 3 6 6" xfId="44403"/>
    <cellStyle name="Обычный 3 5 3 2 3 6 7" xfId="44404"/>
    <cellStyle name="Обычный 3 5 3 2 3 6 8" xfId="44405"/>
    <cellStyle name="Обычный 3 5 3 2 3 7" xfId="44406"/>
    <cellStyle name="Обычный 3 5 3 2 3 7 2" xfId="44407"/>
    <cellStyle name="Обычный 3 5 3 2 3 7 3" xfId="44408"/>
    <cellStyle name="Обычный 3 5 3 2 3 7 4" xfId="44409"/>
    <cellStyle name="Обычный 3 5 3 2 3 7 5" xfId="44410"/>
    <cellStyle name="Обычный 3 5 3 2 3 7 6" xfId="44411"/>
    <cellStyle name="Обычный 3 5 3 2 3 7 7" xfId="44412"/>
    <cellStyle name="Обычный 3 5 3 2 3 7 8" xfId="44413"/>
    <cellStyle name="Обычный 3 5 3 2 3 8" xfId="44414"/>
    <cellStyle name="Обычный 3 5 3 2 3 8 2" xfId="44415"/>
    <cellStyle name="Обычный 3 5 3 2 3 8 3" xfId="44416"/>
    <cellStyle name="Обычный 3 5 3 2 3 8 4" xfId="44417"/>
    <cellStyle name="Обычный 3 5 3 2 3 8 5" xfId="44418"/>
    <cellStyle name="Обычный 3 5 3 2 3 8 6" xfId="44419"/>
    <cellStyle name="Обычный 3 5 3 2 3 8 7" xfId="44420"/>
    <cellStyle name="Обычный 3 5 3 2 3 8 8" xfId="44421"/>
    <cellStyle name="Обычный 3 5 3 2 3 9" xfId="44422"/>
    <cellStyle name="Обычный 3 5 3 2 4" xfId="44423"/>
    <cellStyle name="Обычный 3 5 3 2 4 2" xfId="44424"/>
    <cellStyle name="Обычный 3 5 3 2 4 3" xfId="44425"/>
    <cellStyle name="Обычный 3 5 3 2 4 4" xfId="44426"/>
    <cellStyle name="Обычный 3 5 3 2 4 5" xfId="44427"/>
    <cellStyle name="Обычный 3 5 3 2 4 6" xfId="44428"/>
    <cellStyle name="Обычный 3 5 3 2 4 7" xfId="44429"/>
    <cellStyle name="Обычный 3 5 3 2 4 8" xfId="44430"/>
    <cellStyle name="Обычный 3 5 3 2 5" xfId="44431"/>
    <cellStyle name="Обычный 3 5 3 2 5 2" xfId="44432"/>
    <cellStyle name="Обычный 3 5 3 2 5 3" xfId="44433"/>
    <cellStyle name="Обычный 3 5 3 2 5 4" xfId="44434"/>
    <cellStyle name="Обычный 3 5 3 2 5 5" xfId="44435"/>
    <cellStyle name="Обычный 3 5 3 2 5 6" xfId="44436"/>
    <cellStyle name="Обычный 3 5 3 2 5 7" xfId="44437"/>
    <cellStyle name="Обычный 3 5 3 2 5 8" xfId="44438"/>
    <cellStyle name="Обычный 3 5 3 2 6" xfId="44439"/>
    <cellStyle name="Обычный 3 5 3 2 6 2" xfId="44440"/>
    <cellStyle name="Обычный 3 5 3 2 6 3" xfId="44441"/>
    <cellStyle name="Обычный 3 5 3 2 6 4" xfId="44442"/>
    <cellStyle name="Обычный 3 5 3 2 6 5" xfId="44443"/>
    <cellStyle name="Обычный 3 5 3 2 6 6" xfId="44444"/>
    <cellStyle name="Обычный 3 5 3 2 6 7" xfId="44445"/>
    <cellStyle name="Обычный 3 5 3 2 6 8" xfId="44446"/>
    <cellStyle name="Обычный 3 5 3 2 7" xfId="44447"/>
    <cellStyle name="Обычный 3 5 3 2 7 2" xfId="44448"/>
    <cellStyle name="Обычный 3 5 3 2 7 3" xfId="44449"/>
    <cellStyle name="Обычный 3 5 3 2 7 4" xfId="44450"/>
    <cellStyle name="Обычный 3 5 3 2 7 5" xfId="44451"/>
    <cellStyle name="Обычный 3 5 3 2 7 6" xfId="44452"/>
    <cellStyle name="Обычный 3 5 3 2 7 7" xfId="44453"/>
    <cellStyle name="Обычный 3 5 3 2 7 8" xfId="44454"/>
    <cellStyle name="Обычный 3 5 3 2 8" xfId="44455"/>
    <cellStyle name="Обычный 3 5 3 2 8 2" xfId="44456"/>
    <cellStyle name="Обычный 3 5 3 2 8 3" xfId="44457"/>
    <cellStyle name="Обычный 3 5 3 2 8 4" xfId="44458"/>
    <cellStyle name="Обычный 3 5 3 2 8 5" xfId="44459"/>
    <cellStyle name="Обычный 3 5 3 2 8 6" xfId="44460"/>
    <cellStyle name="Обычный 3 5 3 2 8 7" xfId="44461"/>
    <cellStyle name="Обычный 3 5 3 2 8 8" xfId="44462"/>
    <cellStyle name="Обычный 3 5 3 2 9" xfId="44463"/>
    <cellStyle name="Обычный 3 5 3 2 9 2" xfId="44464"/>
    <cellStyle name="Обычный 3 5 3 2 9 3" xfId="44465"/>
    <cellStyle name="Обычный 3 5 3 2 9 4" xfId="44466"/>
    <cellStyle name="Обычный 3 5 3 2 9 5" xfId="44467"/>
    <cellStyle name="Обычный 3 5 3 2 9 6" xfId="44468"/>
    <cellStyle name="Обычный 3 5 3 2 9 7" xfId="44469"/>
    <cellStyle name="Обычный 3 5 3 2 9 8" xfId="44470"/>
    <cellStyle name="Обычный 3 5 3 20" xfId="44471"/>
    <cellStyle name="Обычный 3 5 3 21" xfId="44472"/>
    <cellStyle name="Обычный 3 5 3 22" xfId="44473"/>
    <cellStyle name="Обычный 3 5 3 23" xfId="44474"/>
    <cellStyle name="Обычный 3 5 3 3" xfId="44475"/>
    <cellStyle name="Обычный 3 5 3 3 10" xfId="44476"/>
    <cellStyle name="Обычный 3 5 3 3 11" xfId="44477"/>
    <cellStyle name="Обычный 3 5 3 3 12" xfId="44478"/>
    <cellStyle name="Обычный 3 5 3 3 13" xfId="44479"/>
    <cellStyle name="Обычный 3 5 3 3 14" xfId="44480"/>
    <cellStyle name="Обычный 3 5 3 3 15" xfId="44481"/>
    <cellStyle name="Обычный 3 5 3 3 16" xfId="44482"/>
    <cellStyle name="Обычный 3 5 3 3 17" xfId="44483"/>
    <cellStyle name="Обычный 3 5 3 3 18" xfId="44484"/>
    <cellStyle name="Обычный 3 5 3 3 2" xfId="44485"/>
    <cellStyle name="Обычный 3 5 3 3 2 2" xfId="44486"/>
    <cellStyle name="Обычный 3 5 3 3 2 3" xfId="44487"/>
    <cellStyle name="Обычный 3 5 3 3 2 4" xfId="44488"/>
    <cellStyle name="Обычный 3 5 3 3 2 5" xfId="44489"/>
    <cellStyle name="Обычный 3 5 3 3 2 6" xfId="44490"/>
    <cellStyle name="Обычный 3 5 3 3 2 7" xfId="44491"/>
    <cellStyle name="Обычный 3 5 3 3 2 8" xfId="44492"/>
    <cellStyle name="Обычный 3 5 3 3 3" xfId="44493"/>
    <cellStyle name="Обычный 3 5 3 3 3 2" xfId="44494"/>
    <cellStyle name="Обычный 3 5 3 3 3 3" xfId="44495"/>
    <cellStyle name="Обычный 3 5 3 3 3 4" xfId="44496"/>
    <cellStyle name="Обычный 3 5 3 3 3 5" xfId="44497"/>
    <cellStyle name="Обычный 3 5 3 3 3 6" xfId="44498"/>
    <cellStyle name="Обычный 3 5 3 3 3 7" xfId="44499"/>
    <cellStyle name="Обычный 3 5 3 3 3 8" xfId="44500"/>
    <cellStyle name="Обычный 3 5 3 3 4" xfId="44501"/>
    <cellStyle name="Обычный 3 5 3 3 4 2" xfId="44502"/>
    <cellStyle name="Обычный 3 5 3 3 4 3" xfId="44503"/>
    <cellStyle name="Обычный 3 5 3 3 4 4" xfId="44504"/>
    <cellStyle name="Обычный 3 5 3 3 4 5" xfId="44505"/>
    <cellStyle name="Обычный 3 5 3 3 4 6" xfId="44506"/>
    <cellStyle name="Обычный 3 5 3 3 4 7" xfId="44507"/>
    <cellStyle name="Обычный 3 5 3 3 4 8" xfId="44508"/>
    <cellStyle name="Обычный 3 5 3 3 5" xfId="44509"/>
    <cellStyle name="Обычный 3 5 3 3 5 2" xfId="44510"/>
    <cellStyle name="Обычный 3 5 3 3 5 3" xfId="44511"/>
    <cellStyle name="Обычный 3 5 3 3 5 4" xfId="44512"/>
    <cellStyle name="Обычный 3 5 3 3 5 5" xfId="44513"/>
    <cellStyle name="Обычный 3 5 3 3 5 6" xfId="44514"/>
    <cellStyle name="Обычный 3 5 3 3 5 7" xfId="44515"/>
    <cellStyle name="Обычный 3 5 3 3 5 8" xfId="44516"/>
    <cellStyle name="Обычный 3 5 3 3 6" xfId="44517"/>
    <cellStyle name="Обычный 3 5 3 3 6 2" xfId="44518"/>
    <cellStyle name="Обычный 3 5 3 3 6 3" xfId="44519"/>
    <cellStyle name="Обычный 3 5 3 3 6 4" xfId="44520"/>
    <cellStyle name="Обычный 3 5 3 3 6 5" xfId="44521"/>
    <cellStyle name="Обычный 3 5 3 3 6 6" xfId="44522"/>
    <cellStyle name="Обычный 3 5 3 3 6 7" xfId="44523"/>
    <cellStyle name="Обычный 3 5 3 3 6 8" xfId="44524"/>
    <cellStyle name="Обычный 3 5 3 3 7" xfId="44525"/>
    <cellStyle name="Обычный 3 5 3 3 7 2" xfId="44526"/>
    <cellStyle name="Обычный 3 5 3 3 7 3" xfId="44527"/>
    <cellStyle name="Обычный 3 5 3 3 7 4" xfId="44528"/>
    <cellStyle name="Обычный 3 5 3 3 7 5" xfId="44529"/>
    <cellStyle name="Обычный 3 5 3 3 7 6" xfId="44530"/>
    <cellStyle name="Обычный 3 5 3 3 7 7" xfId="44531"/>
    <cellStyle name="Обычный 3 5 3 3 7 8" xfId="44532"/>
    <cellStyle name="Обычный 3 5 3 3 8" xfId="44533"/>
    <cellStyle name="Обычный 3 5 3 3 8 2" xfId="44534"/>
    <cellStyle name="Обычный 3 5 3 3 8 3" xfId="44535"/>
    <cellStyle name="Обычный 3 5 3 3 8 4" xfId="44536"/>
    <cellStyle name="Обычный 3 5 3 3 8 5" xfId="44537"/>
    <cellStyle name="Обычный 3 5 3 3 8 6" xfId="44538"/>
    <cellStyle name="Обычный 3 5 3 3 8 7" xfId="44539"/>
    <cellStyle name="Обычный 3 5 3 3 8 8" xfId="44540"/>
    <cellStyle name="Обычный 3 5 3 3 9" xfId="44541"/>
    <cellStyle name="Обычный 3 5 3 4" xfId="44542"/>
    <cellStyle name="Обычный 3 5 3 4 10" xfId="44543"/>
    <cellStyle name="Обычный 3 5 3 4 11" xfId="44544"/>
    <cellStyle name="Обычный 3 5 3 4 12" xfId="44545"/>
    <cellStyle name="Обычный 3 5 3 4 13" xfId="44546"/>
    <cellStyle name="Обычный 3 5 3 4 14" xfId="44547"/>
    <cellStyle name="Обычный 3 5 3 4 15" xfId="44548"/>
    <cellStyle name="Обычный 3 5 3 4 16" xfId="44549"/>
    <cellStyle name="Обычный 3 5 3 4 17" xfId="44550"/>
    <cellStyle name="Обычный 3 5 3 4 18" xfId="44551"/>
    <cellStyle name="Обычный 3 5 3 4 2" xfId="44552"/>
    <cellStyle name="Обычный 3 5 3 4 2 2" xfId="44553"/>
    <cellStyle name="Обычный 3 5 3 4 2 3" xfId="44554"/>
    <cellStyle name="Обычный 3 5 3 4 2 4" xfId="44555"/>
    <cellStyle name="Обычный 3 5 3 4 2 5" xfId="44556"/>
    <cellStyle name="Обычный 3 5 3 4 2 6" xfId="44557"/>
    <cellStyle name="Обычный 3 5 3 4 2 7" xfId="44558"/>
    <cellStyle name="Обычный 3 5 3 4 2 8" xfId="44559"/>
    <cellStyle name="Обычный 3 5 3 4 3" xfId="44560"/>
    <cellStyle name="Обычный 3 5 3 4 3 2" xfId="44561"/>
    <cellStyle name="Обычный 3 5 3 4 3 3" xfId="44562"/>
    <cellStyle name="Обычный 3 5 3 4 3 4" xfId="44563"/>
    <cellStyle name="Обычный 3 5 3 4 3 5" xfId="44564"/>
    <cellStyle name="Обычный 3 5 3 4 3 6" xfId="44565"/>
    <cellStyle name="Обычный 3 5 3 4 3 7" xfId="44566"/>
    <cellStyle name="Обычный 3 5 3 4 3 8" xfId="44567"/>
    <cellStyle name="Обычный 3 5 3 4 4" xfId="44568"/>
    <cellStyle name="Обычный 3 5 3 4 4 2" xfId="44569"/>
    <cellStyle name="Обычный 3 5 3 4 4 3" xfId="44570"/>
    <cellStyle name="Обычный 3 5 3 4 4 4" xfId="44571"/>
    <cellStyle name="Обычный 3 5 3 4 4 5" xfId="44572"/>
    <cellStyle name="Обычный 3 5 3 4 4 6" xfId="44573"/>
    <cellStyle name="Обычный 3 5 3 4 4 7" xfId="44574"/>
    <cellStyle name="Обычный 3 5 3 4 4 8" xfId="44575"/>
    <cellStyle name="Обычный 3 5 3 4 5" xfId="44576"/>
    <cellStyle name="Обычный 3 5 3 4 5 2" xfId="44577"/>
    <cellStyle name="Обычный 3 5 3 4 5 3" xfId="44578"/>
    <cellStyle name="Обычный 3 5 3 4 5 4" xfId="44579"/>
    <cellStyle name="Обычный 3 5 3 4 5 5" xfId="44580"/>
    <cellStyle name="Обычный 3 5 3 4 5 6" xfId="44581"/>
    <cellStyle name="Обычный 3 5 3 4 5 7" xfId="44582"/>
    <cellStyle name="Обычный 3 5 3 4 5 8" xfId="44583"/>
    <cellStyle name="Обычный 3 5 3 4 6" xfId="44584"/>
    <cellStyle name="Обычный 3 5 3 4 6 2" xfId="44585"/>
    <cellStyle name="Обычный 3 5 3 4 6 3" xfId="44586"/>
    <cellStyle name="Обычный 3 5 3 4 6 4" xfId="44587"/>
    <cellStyle name="Обычный 3 5 3 4 6 5" xfId="44588"/>
    <cellStyle name="Обычный 3 5 3 4 6 6" xfId="44589"/>
    <cellStyle name="Обычный 3 5 3 4 6 7" xfId="44590"/>
    <cellStyle name="Обычный 3 5 3 4 6 8" xfId="44591"/>
    <cellStyle name="Обычный 3 5 3 4 7" xfId="44592"/>
    <cellStyle name="Обычный 3 5 3 4 7 2" xfId="44593"/>
    <cellStyle name="Обычный 3 5 3 4 7 3" xfId="44594"/>
    <cellStyle name="Обычный 3 5 3 4 7 4" xfId="44595"/>
    <cellStyle name="Обычный 3 5 3 4 7 5" xfId="44596"/>
    <cellStyle name="Обычный 3 5 3 4 7 6" xfId="44597"/>
    <cellStyle name="Обычный 3 5 3 4 7 7" xfId="44598"/>
    <cellStyle name="Обычный 3 5 3 4 7 8" xfId="44599"/>
    <cellStyle name="Обычный 3 5 3 4 8" xfId="44600"/>
    <cellStyle name="Обычный 3 5 3 4 8 2" xfId="44601"/>
    <cellStyle name="Обычный 3 5 3 4 8 3" xfId="44602"/>
    <cellStyle name="Обычный 3 5 3 4 8 4" xfId="44603"/>
    <cellStyle name="Обычный 3 5 3 4 8 5" xfId="44604"/>
    <cellStyle name="Обычный 3 5 3 4 8 6" xfId="44605"/>
    <cellStyle name="Обычный 3 5 3 4 8 7" xfId="44606"/>
    <cellStyle name="Обычный 3 5 3 4 8 8" xfId="44607"/>
    <cellStyle name="Обычный 3 5 3 4 9" xfId="44608"/>
    <cellStyle name="Обычный 3 5 3 5" xfId="44609"/>
    <cellStyle name="Обычный 3 5 3 5 2" xfId="44610"/>
    <cellStyle name="Обычный 3 5 3 5 3" xfId="44611"/>
    <cellStyle name="Обычный 3 5 3 5 4" xfId="44612"/>
    <cellStyle name="Обычный 3 5 3 5 5" xfId="44613"/>
    <cellStyle name="Обычный 3 5 3 5 6" xfId="44614"/>
    <cellStyle name="Обычный 3 5 3 5 7" xfId="44615"/>
    <cellStyle name="Обычный 3 5 3 5 8" xfId="44616"/>
    <cellStyle name="Обычный 3 5 3 6" xfId="44617"/>
    <cellStyle name="Обычный 3 5 3 6 2" xfId="44618"/>
    <cellStyle name="Обычный 3 5 3 6 3" xfId="44619"/>
    <cellStyle name="Обычный 3 5 3 6 4" xfId="44620"/>
    <cellStyle name="Обычный 3 5 3 6 5" xfId="44621"/>
    <cellStyle name="Обычный 3 5 3 6 6" xfId="44622"/>
    <cellStyle name="Обычный 3 5 3 6 7" xfId="44623"/>
    <cellStyle name="Обычный 3 5 3 6 8" xfId="44624"/>
    <cellStyle name="Обычный 3 5 3 7" xfId="44625"/>
    <cellStyle name="Обычный 3 5 3 7 2" xfId="44626"/>
    <cellStyle name="Обычный 3 5 3 7 3" xfId="44627"/>
    <cellStyle name="Обычный 3 5 3 7 4" xfId="44628"/>
    <cellStyle name="Обычный 3 5 3 7 5" xfId="44629"/>
    <cellStyle name="Обычный 3 5 3 7 6" xfId="44630"/>
    <cellStyle name="Обычный 3 5 3 7 7" xfId="44631"/>
    <cellStyle name="Обычный 3 5 3 7 8" xfId="44632"/>
    <cellStyle name="Обычный 3 5 3 8" xfId="44633"/>
    <cellStyle name="Обычный 3 5 3 8 2" xfId="44634"/>
    <cellStyle name="Обычный 3 5 3 8 3" xfId="44635"/>
    <cellStyle name="Обычный 3 5 3 8 4" xfId="44636"/>
    <cellStyle name="Обычный 3 5 3 8 5" xfId="44637"/>
    <cellStyle name="Обычный 3 5 3 8 6" xfId="44638"/>
    <cellStyle name="Обычный 3 5 3 8 7" xfId="44639"/>
    <cellStyle name="Обычный 3 5 3 8 8" xfId="44640"/>
    <cellStyle name="Обычный 3 5 3 9" xfId="44641"/>
    <cellStyle name="Обычный 3 5 3 9 2" xfId="44642"/>
    <cellStyle name="Обычный 3 5 3 9 3" xfId="44643"/>
    <cellStyle name="Обычный 3 5 3 9 4" xfId="44644"/>
    <cellStyle name="Обычный 3 5 3 9 5" xfId="44645"/>
    <cellStyle name="Обычный 3 5 3 9 6" xfId="44646"/>
    <cellStyle name="Обычный 3 5 3 9 7" xfId="44647"/>
    <cellStyle name="Обычный 3 5 3 9 8" xfId="44648"/>
    <cellStyle name="Обычный 3 5 4" xfId="44649"/>
    <cellStyle name="Обычный 3 5 4 10" xfId="44650"/>
    <cellStyle name="Обычный 3 5 4 10 2" xfId="44651"/>
    <cellStyle name="Обычный 3 5 4 10 3" xfId="44652"/>
    <cellStyle name="Обычный 3 5 4 10 4" xfId="44653"/>
    <cellStyle name="Обычный 3 5 4 10 5" xfId="44654"/>
    <cellStyle name="Обычный 3 5 4 10 6" xfId="44655"/>
    <cellStyle name="Обычный 3 5 4 10 7" xfId="44656"/>
    <cellStyle name="Обычный 3 5 4 10 8" xfId="44657"/>
    <cellStyle name="Обычный 3 5 4 11" xfId="44658"/>
    <cellStyle name="Обычный 3 5 4 12" xfId="44659"/>
    <cellStyle name="Обычный 3 5 4 13" xfId="44660"/>
    <cellStyle name="Обычный 3 5 4 14" xfId="44661"/>
    <cellStyle name="Обычный 3 5 4 15" xfId="44662"/>
    <cellStyle name="Обычный 3 5 4 16" xfId="44663"/>
    <cellStyle name="Обычный 3 5 4 17" xfId="44664"/>
    <cellStyle name="Обычный 3 5 4 18" xfId="44665"/>
    <cellStyle name="Обычный 3 5 4 19" xfId="44666"/>
    <cellStyle name="Обычный 3 5 4 2" xfId="44667"/>
    <cellStyle name="Обычный 3 5 4 2 10" xfId="44668"/>
    <cellStyle name="Обычный 3 5 4 2 11" xfId="44669"/>
    <cellStyle name="Обычный 3 5 4 2 12" xfId="44670"/>
    <cellStyle name="Обычный 3 5 4 2 13" xfId="44671"/>
    <cellStyle name="Обычный 3 5 4 2 14" xfId="44672"/>
    <cellStyle name="Обычный 3 5 4 2 15" xfId="44673"/>
    <cellStyle name="Обычный 3 5 4 2 16" xfId="44674"/>
    <cellStyle name="Обычный 3 5 4 2 17" xfId="44675"/>
    <cellStyle name="Обычный 3 5 4 2 18" xfId="44676"/>
    <cellStyle name="Обычный 3 5 4 2 2" xfId="44677"/>
    <cellStyle name="Обычный 3 5 4 2 2 2" xfId="44678"/>
    <cellStyle name="Обычный 3 5 4 2 2 3" xfId="44679"/>
    <cellStyle name="Обычный 3 5 4 2 2 4" xfId="44680"/>
    <cellStyle name="Обычный 3 5 4 2 2 5" xfId="44681"/>
    <cellStyle name="Обычный 3 5 4 2 2 6" xfId="44682"/>
    <cellStyle name="Обычный 3 5 4 2 2 7" xfId="44683"/>
    <cellStyle name="Обычный 3 5 4 2 2 8" xfId="44684"/>
    <cellStyle name="Обычный 3 5 4 2 3" xfId="44685"/>
    <cellStyle name="Обычный 3 5 4 2 3 2" xfId="44686"/>
    <cellStyle name="Обычный 3 5 4 2 3 3" xfId="44687"/>
    <cellStyle name="Обычный 3 5 4 2 3 4" xfId="44688"/>
    <cellStyle name="Обычный 3 5 4 2 3 5" xfId="44689"/>
    <cellStyle name="Обычный 3 5 4 2 3 6" xfId="44690"/>
    <cellStyle name="Обычный 3 5 4 2 3 7" xfId="44691"/>
    <cellStyle name="Обычный 3 5 4 2 3 8" xfId="44692"/>
    <cellStyle name="Обычный 3 5 4 2 4" xfId="44693"/>
    <cellStyle name="Обычный 3 5 4 2 4 2" xfId="44694"/>
    <cellStyle name="Обычный 3 5 4 2 4 3" xfId="44695"/>
    <cellStyle name="Обычный 3 5 4 2 4 4" xfId="44696"/>
    <cellStyle name="Обычный 3 5 4 2 4 5" xfId="44697"/>
    <cellStyle name="Обычный 3 5 4 2 4 6" xfId="44698"/>
    <cellStyle name="Обычный 3 5 4 2 4 7" xfId="44699"/>
    <cellStyle name="Обычный 3 5 4 2 4 8" xfId="44700"/>
    <cellStyle name="Обычный 3 5 4 2 5" xfId="44701"/>
    <cellStyle name="Обычный 3 5 4 2 5 2" xfId="44702"/>
    <cellStyle name="Обычный 3 5 4 2 5 3" xfId="44703"/>
    <cellStyle name="Обычный 3 5 4 2 5 4" xfId="44704"/>
    <cellStyle name="Обычный 3 5 4 2 5 5" xfId="44705"/>
    <cellStyle name="Обычный 3 5 4 2 5 6" xfId="44706"/>
    <cellStyle name="Обычный 3 5 4 2 5 7" xfId="44707"/>
    <cellStyle name="Обычный 3 5 4 2 5 8" xfId="44708"/>
    <cellStyle name="Обычный 3 5 4 2 6" xfId="44709"/>
    <cellStyle name="Обычный 3 5 4 2 6 2" xfId="44710"/>
    <cellStyle name="Обычный 3 5 4 2 6 3" xfId="44711"/>
    <cellStyle name="Обычный 3 5 4 2 6 4" xfId="44712"/>
    <cellStyle name="Обычный 3 5 4 2 6 5" xfId="44713"/>
    <cellStyle name="Обычный 3 5 4 2 6 6" xfId="44714"/>
    <cellStyle name="Обычный 3 5 4 2 6 7" xfId="44715"/>
    <cellStyle name="Обычный 3 5 4 2 6 8" xfId="44716"/>
    <cellStyle name="Обычный 3 5 4 2 7" xfId="44717"/>
    <cellStyle name="Обычный 3 5 4 2 7 2" xfId="44718"/>
    <cellStyle name="Обычный 3 5 4 2 7 3" xfId="44719"/>
    <cellStyle name="Обычный 3 5 4 2 7 4" xfId="44720"/>
    <cellStyle name="Обычный 3 5 4 2 7 5" xfId="44721"/>
    <cellStyle name="Обычный 3 5 4 2 7 6" xfId="44722"/>
    <cellStyle name="Обычный 3 5 4 2 7 7" xfId="44723"/>
    <cellStyle name="Обычный 3 5 4 2 7 8" xfId="44724"/>
    <cellStyle name="Обычный 3 5 4 2 8" xfId="44725"/>
    <cellStyle name="Обычный 3 5 4 2 8 2" xfId="44726"/>
    <cellStyle name="Обычный 3 5 4 2 8 3" xfId="44727"/>
    <cellStyle name="Обычный 3 5 4 2 8 4" xfId="44728"/>
    <cellStyle name="Обычный 3 5 4 2 8 5" xfId="44729"/>
    <cellStyle name="Обычный 3 5 4 2 8 6" xfId="44730"/>
    <cellStyle name="Обычный 3 5 4 2 8 7" xfId="44731"/>
    <cellStyle name="Обычный 3 5 4 2 8 8" xfId="44732"/>
    <cellStyle name="Обычный 3 5 4 2 9" xfId="44733"/>
    <cellStyle name="Обычный 3 5 4 20" xfId="44734"/>
    <cellStyle name="Обычный 3 5 4 21" xfId="44735"/>
    <cellStyle name="Обычный 3 5 4 22" xfId="44736"/>
    <cellStyle name="Обычный 3 5 4 3" xfId="44737"/>
    <cellStyle name="Обычный 3 5 4 3 10" xfId="44738"/>
    <cellStyle name="Обычный 3 5 4 3 11" xfId="44739"/>
    <cellStyle name="Обычный 3 5 4 3 12" xfId="44740"/>
    <cellStyle name="Обычный 3 5 4 3 13" xfId="44741"/>
    <cellStyle name="Обычный 3 5 4 3 14" xfId="44742"/>
    <cellStyle name="Обычный 3 5 4 3 15" xfId="44743"/>
    <cellStyle name="Обычный 3 5 4 3 16" xfId="44744"/>
    <cellStyle name="Обычный 3 5 4 3 17" xfId="44745"/>
    <cellStyle name="Обычный 3 5 4 3 18" xfId="44746"/>
    <cellStyle name="Обычный 3 5 4 3 2" xfId="44747"/>
    <cellStyle name="Обычный 3 5 4 3 2 2" xfId="44748"/>
    <cellStyle name="Обычный 3 5 4 3 2 3" xfId="44749"/>
    <cellStyle name="Обычный 3 5 4 3 2 4" xfId="44750"/>
    <cellStyle name="Обычный 3 5 4 3 2 5" xfId="44751"/>
    <cellStyle name="Обычный 3 5 4 3 2 6" xfId="44752"/>
    <cellStyle name="Обычный 3 5 4 3 2 7" xfId="44753"/>
    <cellStyle name="Обычный 3 5 4 3 2 8" xfId="44754"/>
    <cellStyle name="Обычный 3 5 4 3 3" xfId="44755"/>
    <cellStyle name="Обычный 3 5 4 3 3 2" xfId="44756"/>
    <cellStyle name="Обычный 3 5 4 3 3 3" xfId="44757"/>
    <cellStyle name="Обычный 3 5 4 3 3 4" xfId="44758"/>
    <cellStyle name="Обычный 3 5 4 3 3 5" xfId="44759"/>
    <cellStyle name="Обычный 3 5 4 3 3 6" xfId="44760"/>
    <cellStyle name="Обычный 3 5 4 3 3 7" xfId="44761"/>
    <cellStyle name="Обычный 3 5 4 3 3 8" xfId="44762"/>
    <cellStyle name="Обычный 3 5 4 3 4" xfId="44763"/>
    <cellStyle name="Обычный 3 5 4 3 4 2" xfId="44764"/>
    <cellStyle name="Обычный 3 5 4 3 4 3" xfId="44765"/>
    <cellStyle name="Обычный 3 5 4 3 4 4" xfId="44766"/>
    <cellStyle name="Обычный 3 5 4 3 4 5" xfId="44767"/>
    <cellStyle name="Обычный 3 5 4 3 4 6" xfId="44768"/>
    <cellStyle name="Обычный 3 5 4 3 4 7" xfId="44769"/>
    <cellStyle name="Обычный 3 5 4 3 4 8" xfId="44770"/>
    <cellStyle name="Обычный 3 5 4 3 5" xfId="44771"/>
    <cellStyle name="Обычный 3 5 4 3 5 2" xfId="44772"/>
    <cellStyle name="Обычный 3 5 4 3 5 3" xfId="44773"/>
    <cellStyle name="Обычный 3 5 4 3 5 4" xfId="44774"/>
    <cellStyle name="Обычный 3 5 4 3 5 5" xfId="44775"/>
    <cellStyle name="Обычный 3 5 4 3 5 6" xfId="44776"/>
    <cellStyle name="Обычный 3 5 4 3 5 7" xfId="44777"/>
    <cellStyle name="Обычный 3 5 4 3 5 8" xfId="44778"/>
    <cellStyle name="Обычный 3 5 4 3 6" xfId="44779"/>
    <cellStyle name="Обычный 3 5 4 3 6 2" xfId="44780"/>
    <cellStyle name="Обычный 3 5 4 3 6 3" xfId="44781"/>
    <cellStyle name="Обычный 3 5 4 3 6 4" xfId="44782"/>
    <cellStyle name="Обычный 3 5 4 3 6 5" xfId="44783"/>
    <cellStyle name="Обычный 3 5 4 3 6 6" xfId="44784"/>
    <cellStyle name="Обычный 3 5 4 3 6 7" xfId="44785"/>
    <cellStyle name="Обычный 3 5 4 3 6 8" xfId="44786"/>
    <cellStyle name="Обычный 3 5 4 3 7" xfId="44787"/>
    <cellStyle name="Обычный 3 5 4 3 7 2" xfId="44788"/>
    <cellStyle name="Обычный 3 5 4 3 7 3" xfId="44789"/>
    <cellStyle name="Обычный 3 5 4 3 7 4" xfId="44790"/>
    <cellStyle name="Обычный 3 5 4 3 7 5" xfId="44791"/>
    <cellStyle name="Обычный 3 5 4 3 7 6" xfId="44792"/>
    <cellStyle name="Обычный 3 5 4 3 7 7" xfId="44793"/>
    <cellStyle name="Обычный 3 5 4 3 7 8" xfId="44794"/>
    <cellStyle name="Обычный 3 5 4 3 8" xfId="44795"/>
    <cellStyle name="Обычный 3 5 4 3 8 2" xfId="44796"/>
    <cellStyle name="Обычный 3 5 4 3 8 3" xfId="44797"/>
    <cellStyle name="Обычный 3 5 4 3 8 4" xfId="44798"/>
    <cellStyle name="Обычный 3 5 4 3 8 5" xfId="44799"/>
    <cellStyle name="Обычный 3 5 4 3 8 6" xfId="44800"/>
    <cellStyle name="Обычный 3 5 4 3 8 7" xfId="44801"/>
    <cellStyle name="Обычный 3 5 4 3 8 8" xfId="44802"/>
    <cellStyle name="Обычный 3 5 4 3 9" xfId="44803"/>
    <cellStyle name="Обычный 3 5 4 4" xfId="44804"/>
    <cellStyle name="Обычный 3 5 4 4 2" xfId="44805"/>
    <cellStyle name="Обычный 3 5 4 4 3" xfId="44806"/>
    <cellStyle name="Обычный 3 5 4 4 4" xfId="44807"/>
    <cellStyle name="Обычный 3 5 4 4 5" xfId="44808"/>
    <cellStyle name="Обычный 3 5 4 4 6" xfId="44809"/>
    <cellStyle name="Обычный 3 5 4 4 7" xfId="44810"/>
    <cellStyle name="Обычный 3 5 4 4 8" xfId="44811"/>
    <cellStyle name="Обычный 3 5 4 5" xfId="44812"/>
    <cellStyle name="Обычный 3 5 4 5 2" xfId="44813"/>
    <cellStyle name="Обычный 3 5 4 5 3" xfId="44814"/>
    <cellStyle name="Обычный 3 5 4 5 4" xfId="44815"/>
    <cellStyle name="Обычный 3 5 4 5 5" xfId="44816"/>
    <cellStyle name="Обычный 3 5 4 5 6" xfId="44817"/>
    <cellStyle name="Обычный 3 5 4 5 7" xfId="44818"/>
    <cellStyle name="Обычный 3 5 4 5 8" xfId="44819"/>
    <cellStyle name="Обычный 3 5 4 6" xfId="44820"/>
    <cellStyle name="Обычный 3 5 4 6 2" xfId="44821"/>
    <cellStyle name="Обычный 3 5 4 6 3" xfId="44822"/>
    <cellStyle name="Обычный 3 5 4 6 4" xfId="44823"/>
    <cellStyle name="Обычный 3 5 4 6 5" xfId="44824"/>
    <cellStyle name="Обычный 3 5 4 6 6" xfId="44825"/>
    <cellStyle name="Обычный 3 5 4 6 7" xfId="44826"/>
    <cellStyle name="Обычный 3 5 4 6 8" xfId="44827"/>
    <cellStyle name="Обычный 3 5 4 7" xfId="44828"/>
    <cellStyle name="Обычный 3 5 4 7 2" xfId="44829"/>
    <cellStyle name="Обычный 3 5 4 7 3" xfId="44830"/>
    <cellStyle name="Обычный 3 5 4 7 4" xfId="44831"/>
    <cellStyle name="Обычный 3 5 4 7 5" xfId="44832"/>
    <cellStyle name="Обычный 3 5 4 7 6" xfId="44833"/>
    <cellStyle name="Обычный 3 5 4 7 7" xfId="44834"/>
    <cellStyle name="Обычный 3 5 4 7 8" xfId="44835"/>
    <cellStyle name="Обычный 3 5 4 8" xfId="44836"/>
    <cellStyle name="Обычный 3 5 4 8 2" xfId="44837"/>
    <cellStyle name="Обычный 3 5 4 8 3" xfId="44838"/>
    <cellStyle name="Обычный 3 5 4 8 4" xfId="44839"/>
    <cellStyle name="Обычный 3 5 4 8 5" xfId="44840"/>
    <cellStyle name="Обычный 3 5 4 8 6" xfId="44841"/>
    <cellStyle name="Обычный 3 5 4 8 7" xfId="44842"/>
    <cellStyle name="Обычный 3 5 4 8 8" xfId="44843"/>
    <cellStyle name="Обычный 3 5 4 9" xfId="44844"/>
    <cellStyle name="Обычный 3 5 4 9 2" xfId="44845"/>
    <cellStyle name="Обычный 3 5 4 9 3" xfId="44846"/>
    <cellStyle name="Обычный 3 5 4 9 4" xfId="44847"/>
    <cellStyle name="Обычный 3 5 4 9 5" xfId="44848"/>
    <cellStyle name="Обычный 3 5 4 9 6" xfId="44849"/>
    <cellStyle name="Обычный 3 5 4 9 7" xfId="44850"/>
    <cellStyle name="Обычный 3 5 4 9 8" xfId="44851"/>
    <cellStyle name="Обычный 3 5 5" xfId="44852"/>
    <cellStyle name="Обычный 3 5 5 10" xfId="44853"/>
    <cellStyle name="Обычный 3 5 5 11" xfId="44854"/>
    <cellStyle name="Обычный 3 5 5 12" xfId="44855"/>
    <cellStyle name="Обычный 3 5 5 13" xfId="44856"/>
    <cellStyle name="Обычный 3 5 5 14" xfId="44857"/>
    <cellStyle name="Обычный 3 5 5 15" xfId="44858"/>
    <cellStyle name="Обычный 3 5 5 16" xfId="44859"/>
    <cellStyle name="Обычный 3 5 5 17" xfId="44860"/>
    <cellStyle name="Обычный 3 5 5 18" xfId="44861"/>
    <cellStyle name="Обычный 3 5 5 2" xfId="44862"/>
    <cellStyle name="Обычный 3 5 5 2 2" xfId="44863"/>
    <cellStyle name="Обычный 3 5 5 2 3" xfId="44864"/>
    <cellStyle name="Обычный 3 5 5 2 4" xfId="44865"/>
    <cellStyle name="Обычный 3 5 5 2 5" xfId="44866"/>
    <cellStyle name="Обычный 3 5 5 2 6" xfId="44867"/>
    <cellStyle name="Обычный 3 5 5 2 7" xfId="44868"/>
    <cellStyle name="Обычный 3 5 5 2 8" xfId="44869"/>
    <cellStyle name="Обычный 3 5 5 3" xfId="44870"/>
    <cellStyle name="Обычный 3 5 5 3 2" xfId="44871"/>
    <cellStyle name="Обычный 3 5 5 3 3" xfId="44872"/>
    <cellStyle name="Обычный 3 5 5 3 4" xfId="44873"/>
    <cellStyle name="Обычный 3 5 5 3 5" xfId="44874"/>
    <cellStyle name="Обычный 3 5 5 3 6" xfId="44875"/>
    <cellStyle name="Обычный 3 5 5 3 7" xfId="44876"/>
    <cellStyle name="Обычный 3 5 5 3 8" xfId="44877"/>
    <cellStyle name="Обычный 3 5 5 4" xfId="44878"/>
    <cellStyle name="Обычный 3 5 5 4 2" xfId="44879"/>
    <cellStyle name="Обычный 3 5 5 4 3" xfId="44880"/>
    <cellStyle name="Обычный 3 5 5 4 4" xfId="44881"/>
    <cellStyle name="Обычный 3 5 5 4 5" xfId="44882"/>
    <cellStyle name="Обычный 3 5 5 4 6" xfId="44883"/>
    <cellStyle name="Обычный 3 5 5 4 7" xfId="44884"/>
    <cellStyle name="Обычный 3 5 5 4 8" xfId="44885"/>
    <cellStyle name="Обычный 3 5 5 5" xfId="44886"/>
    <cellStyle name="Обычный 3 5 5 5 2" xfId="44887"/>
    <cellStyle name="Обычный 3 5 5 5 3" xfId="44888"/>
    <cellStyle name="Обычный 3 5 5 5 4" xfId="44889"/>
    <cellStyle name="Обычный 3 5 5 5 5" xfId="44890"/>
    <cellStyle name="Обычный 3 5 5 5 6" xfId="44891"/>
    <cellStyle name="Обычный 3 5 5 5 7" xfId="44892"/>
    <cellStyle name="Обычный 3 5 5 5 8" xfId="44893"/>
    <cellStyle name="Обычный 3 5 5 6" xfId="44894"/>
    <cellStyle name="Обычный 3 5 5 6 2" xfId="44895"/>
    <cellStyle name="Обычный 3 5 5 6 3" xfId="44896"/>
    <cellStyle name="Обычный 3 5 5 6 4" xfId="44897"/>
    <cellStyle name="Обычный 3 5 5 6 5" xfId="44898"/>
    <cellStyle name="Обычный 3 5 5 6 6" xfId="44899"/>
    <cellStyle name="Обычный 3 5 5 6 7" xfId="44900"/>
    <cellStyle name="Обычный 3 5 5 6 8" xfId="44901"/>
    <cellStyle name="Обычный 3 5 5 7" xfId="44902"/>
    <cellStyle name="Обычный 3 5 5 7 2" xfId="44903"/>
    <cellStyle name="Обычный 3 5 5 7 3" xfId="44904"/>
    <cellStyle name="Обычный 3 5 5 7 4" xfId="44905"/>
    <cellStyle name="Обычный 3 5 5 7 5" xfId="44906"/>
    <cellStyle name="Обычный 3 5 5 7 6" xfId="44907"/>
    <cellStyle name="Обычный 3 5 5 7 7" xfId="44908"/>
    <cellStyle name="Обычный 3 5 5 7 8" xfId="44909"/>
    <cellStyle name="Обычный 3 5 5 8" xfId="44910"/>
    <cellStyle name="Обычный 3 5 5 8 2" xfId="44911"/>
    <cellStyle name="Обычный 3 5 5 8 3" xfId="44912"/>
    <cellStyle name="Обычный 3 5 5 8 4" xfId="44913"/>
    <cellStyle name="Обычный 3 5 5 8 5" xfId="44914"/>
    <cellStyle name="Обычный 3 5 5 8 6" xfId="44915"/>
    <cellStyle name="Обычный 3 5 5 8 7" xfId="44916"/>
    <cellStyle name="Обычный 3 5 5 8 8" xfId="44917"/>
    <cellStyle name="Обычный 3 5 5 9" xfId="44918"/>
    <cellStyle name="Обычный 3 5 6" xfId="44919"/>
    <cellStyle name="Обычный 3 5 6 10" xfId="44920"/>
    <cellStyle name="Обычный 3 5 6 11" xfId="44921"/>
    <cellStyle name="Обычный 3 5 6 12" xfId="44922"/>
    <cellStyle name="Обычный 3 5 6 13" xfId="44923"/>
    <cellStyle name="Обычный 3 5 6 14" xfId="44924"/>
    <cellStyle name="Обычный 3 5 6 15" xfId="44925"/>
    <cellStyle name="Обычный 3 5 6 16" xfId="44926"/>
    <cellStyle name="Обычный 3 5 6 17" xfId="44927"/>
    <cellStyle name="Обычный 3 5 6 18" xfId="44928"/>
    <cellStyle name="Обычный 3 5 6 2" xfId="44929"/>
    <cellStyle name="Обычный 3 5 6 2 2" xfId="44930"/>
    <cellStyle name="Обычный 3 5 6 2 3" xfId="44931"/>
    <cellStyle name="Обычный 3 5 6 2 4" xfId="44932"/>
    <cellStyle name="Обычный 3 5 6 2 5" xfId="44933"/>
    <cellStyle name="Обычный 3 5 6 2 6" xfId="44934"/>
    <cellStyle name="Обычный 3 5 6 2 7" xfId="44935"/>
    <cellStyle name="Обычный 3 5 6 2 8" xfId="44936"/>
    <cellStyle name="Обычный 3 5 6 3" xfId="44937"/>
    <cellStyle name="Обычный 3 5 6 3 2" xfId="44938"/>
    <cellStyle name="Обычный 3 5 6 3 3" xfId="44939"/>
    <cellStyle name="Обычный 3 5 6 3 4" xfId="44940"/>
    <cellStyle name="Обычный 3 5 6 3 5" xfId="44941"/>
    <cellStyle name="Обычный 3 5 6 3 6" xfId="44942"/>
    <cellStyle name="Обычный 3 5 6 3 7" xfId="44943"/>
    <cellStyle name="Обычный 3 5 6 3 8" xfId="44944"/>
    <cellStyle name="Обычный 3 5 6 4" xfId="44945"/>
    <cellStyle name="Обычный 3 5 6 4 2" xfId="44946"/>
    <cellStyle name="Обычный 3 5 6 4 3" xfId="44947"/>
    <cellStyle name="Обычный 3 5 6 4 4" xfId="44948"/>
    <cellStyle name="Обычный 3 5 6 4 5" xfId="44949"/>
    <cellStyle name="Обычный 3 5 6 4 6" xfId="44950"/>
    <cellStyle name="Обычный 3 5 6 4 7" xfId="44951"/>
    <cellStyle name="Обычный 3 5 6 4 8" xfId="44952"/>
    <cellStyle name="Обычный 3 5 6 5" xfId="44953"/>
    <cellStyle name="Обычный 3 5 6 5 2" xfId="44954"/>
    <cellStyle name="Обычный 3 5 6 5 3" xfId="44955"/>
    <cellStyle name="Обычный 3 5 6 5 4" xfId="44956"/>
    <cellStyle name="Обычный 3 5 6 5 5" xfId="44957"/>
    <cellStyle name="Обычный 3 5 6 5 6" xfId="44958"/>
    <cellStyle name="Обычный 3 5 6 5 7" xfId="44959"/>
    <cellStyle name="Обычный 3 5 6 5 8" xfId="44960"/>
    <cellStyle name="Обычный 3 5 6 6" xfId="44961"/>
    <cellStyle name="Обычный 3 5 6 6 2" xfId="44962"/>
    <cellStyle name="Обычный 3 5 6 6 3" xfId="44963"/>
    <cellStyle name="Обычный 3 5 6 6 4" xfId="44964"/>
    <cellStyle name="Обычный 3 5 6 6 5" xfId="44965"/>
    <cellStyle name="Обычный 3 5 6 6 6" xfId="44966"/>
    <cellStyle name="Обычный 3 5 6 6 7" xfId="44967"/>
    <cellStyle name="Обычный 3 5 6 6 8" xfId="44968"/>
    <cellStyle name="Обычный 3 5 6 7" xfId="44969"/>
    <cellStyle name="Обычный 3 5 6 7 2" xfId="44970"/>
    <cellStyle name="Обычный 3 5 6 7 3" xfId="44971"/>
    <cellStyle name="Обычный 3 5 6 7 4" xfId="44972"/>
    <cellStyle name="Обычный 3 5 6 7 5" xfId="44973"/>
    <cellStyle name="Обычный 3 5 6 7 6" xfId="44974"/>
    <cellStyle name="Обычный 3 5 6 7 7" xfId="44975"/>
    <cellStyle name="Обычный 3 5 6 7 8" xfId="44976"/>
    <cellStyle name="Обычный 3 5 6 8" xfId="44977"/>
    <cellStyle name="Обычный 3 5 6 8 2" xfId="44978"/>
    <cellStyle name="Обычный 3 5 6 8 3" xfId="44979"/>
    <cellStyle name="Обычный 3 5 6 8 4" xfId="44980"/>
    <cellStyle name="Обычный 3 5 6 8 5" xfId="44981"/>
    <cellStyle name="Обычный 3 5 6 8 6" xfId="44982"/>
    <cellStyle name="Обычный 3 5 6 8 7" xfId="44983"/>
    <cellStyle name="Обычный 3 5 6 8 8" xfId="44984"/>
    <cellStyle name="Обычный 3 5 6 9" xfId="44985"/>
    <cellStyle name="Обычный 3 5 7" xfId="44986"/>
    <cellStyle name="Обычный 3 5 7 2" xfId="44987"/>
    <cellStyle name="Обычный 3 5 7 3" xfId="44988"/>
    <cellStyle name="Обычный 3 5 7 4" xfId="44989"/>
    <cellStyle name="Обычный 3 5 7 5" xfId="44990"/>
    <cellStyle name="Обычный 3 5 7 6" xfId="44991"/>
    <cellStyle name="Обычный 3 5 7 7" xfId="44992"/>
    <cellStyle name="Обычный 3 5 7 8" xfId="44993"/>
    <cellStyle name="Обычный 3 5 8" xfId="44994"/>
    <cellStyle name="Обычный 3 5 8 2" xfId="44995"/>
    <cellStyle name="Обычный 3 5 8 3" xfId="44996"/>
    <cellStyle name="Обычный 3 5 8 4" xfId="44997"/>
    <cellStyle name="Обычный 3 5 8 5" xfId="44998"/>
    <cellStyle name="Обычный 3 5 8 6" xfId="44999"/>
    <cellStyle name="Обычный 3 5 8 7" xfId="45000"/>
    <cellStyle name="Обычный 3 5 8 8" xfId="45001"/>
    <cellStyle name="Обычный 3 5 9" xfId="45002"/>
    <cellStyle name="Обычный 3 5 9 2" xfId="45003"/>
    <cellStyle name="Обычный 3 5 9 3" xfId="45004"/>
    <cellStyle name="Обычный 3 5 9 4" xfId="45005"/>
    <cellStyle name="Обычный 3 5 9 5" xfId="45006"/>
    <cellStyle name="Обычный 3 5 9 6" xfId="45007"/>
    <cellStyle name="Обычный 3 5 9 7" xfId="45008"/>
    <cellStyle name="Обычный 3 5 9 8" xfId="45009"/>
    <cellStyle name="Обычный 3 50" xfId="45010"/>
    <cellStyle name="Обычный 3 51" xfId="45011"/>
    <cellStyle name="Обычный 3 52" xfId="45012"/>
    <cellStyle name="Обычный 3 53" xfId="45013"/>
    <cellStyle name="Обычный 3 54" xfId="45014"/>
    <cellStyle name="Обычный 3 55" xfId="45015"/>
    <cellStyle name="Обычный 3 6" xfId="45016"/>
    <cellStyle name="Обычный 3 6 10" xfId="45017"/>
    <cellStyle name="Обычный 3 6 10 2" xfId="45018"/>
    <cellStyle name="Обычный 3 6 10 3" xfId="45019"/>
    <cellStyle name="Обычный 3 6 10 4" xfId="45020"/>
    <cellStyle name="Обычный 3 6 10 5" xfId="45021"/>
    <cellStyle name="Обычный 3 6 10 6" xfId="45022"/>
    <cellStyle name="Обычный 3 6 10 7" xfId="45023"/>
    <cellStyle name="Обычный 3 6 10 8" xfId="45024"/>
    <cellStyle name="Обычный 3 6 11" xfId="45025"/>
    <cellStyle name="Обычный 3 6 11 2" xfId="45026"/>
    <cellStyle name="Обычный 3 6 11 3" xfId="45027"/>
    <cellStyle name="Обычный 3 6 11 4" xfId="45028"/>
    <cellStyle name="Обычный 3 6 11 5" xfId="45029"/>
    <cellStyle name="Обычный 3 6 11 6" xfId="45030"/>
    <cellStyle name="Обычный 3 6 11 7" xfId="45031"/>
    <cellStyle name="Обычный 3 6 11 8" xfId="45032"/>
    <cellStyle name="Обычный 3 6 12" xfId="45033"/>
    <cellStyle name="Обычный 3 6 12 2" xfId="45034"/>
    <cellStyle name="Обычный 3 6 12 3" xfId="45035"/>
    <cellStyle name="Обычный 3 6 12 4" xfId="45036"/>
    <cellStyle name="Обычный 3 6 12 5" xfId="45037"/>
    <cellStyle name="Обычный 3 6 12 6" xfId="45038"/>
    <cellStyle name="Обычный 3 6 12 7" xfId="45039"/>
    <cellStyle name="Обычный 3 6 12 8" xfId="45040"/>
    <cellStyle name="Обычный 3 6 13" xfId="45041"/>
    <cellStyle name="Обычный 3 6 13 2" xfId="45042"/>
    <cellStyle name="Обычный 3 6 13 3" xfId="45043"/>
    <cellStyle name="Обычный 3 6 13 4" xfId="45044"/>
    <cellStyle name="Обычный 3 6 13 5" xfId="45045"/>
    <cellStyle name="Обычный 3 6 13 6" xfId="45046"/>
    <cellStyle name="Обычный 3 6 13 7" xfId="45047"/>
    <cellStyle name="Обычный 3 6 13 8" xfId="45048"/>
    <cellStyle name="Обычный 3 6 14" xfId="45049"/>
    <cellStyle name="Обычный 3 6 15" xfId="45050"/>
    <cellStyle name="Обычный 3 6 16" xfId="45051"/>
    <cellStyle name="Обычный 3 6 17" xfId="45052"/>
    <cellStyle name="Обычный 3 6 18" xfId="45053"/>
    <cellStyle name="Обычный 3 6 19" xfId="45054"/>
    <cellStyle name="Обычный 3 6 2" xfId="45055"/>
    <cellStyle name="Обычный 3 6 2 10" xfId="45056"/>
    <cellStyle name="Обычный 3 6 2 10 2" xfId="45057"/>
    <cellStyle name="Обычный 3 6 2 10 3" xfId="45058"/>
    <cellStyle name="Обычный 3 6 2 10 4" xfId="45059"/>
    <cellStyle name="Обычный 3 6 2 10 5" xfId="45060"/>
    <cellStyle name="Обычный 3 6 2 10 6" xfId="45061"/>
    <cellStyle name="Обычный 3 6 2 10 7" xfId="45062"/>
    <cellStyle name="Обычный 3 6 2 10 8" xfId="45063"/>
    <cellStyle name="Обычный 3 6 2 11" xfId="45064"/>
    <cellStyle name="Обычный 3 6 2 11 2" xfId="45065"/>
    <cellStyle name="Обычный 3 6 2 11 3" xfId="45066"/>
    <cellStyle name="Обычный 3 6 2 11 4" xfId="45067"/>
    <cellStyle name="Обычный 3 6 2 11 5" xfId="45068"/>
    <cellStyle name="Обычный 3 6 2 11 6" xfId="45069"/>
    <cellStyle name="Обычный 3 6 2 11 7" xfId="45070"/>
    <cellStyle name="Обычный 3 6 2 11 8" xfId="45071"/>
    <cellStyle name="Обычный 3 6 2 12" xfId="45072"/>
    <cellStyle name="Обычный 3 6 2 13" xfId="45073"/>
    <cellStyle name="Обычный 3 6 2 14" xfId="45074"/>
    <cellStyle name="Обычный 3 6 2 15" xfId="45075"/>
    <cellStyle name="Обычный 3 6 2 16" xfId="45076"/>
    <cellStyle name="Обычный 3 6 2 17" xfId="45077"/>
    <cellStyle name="Обычный 3 6 2 18" xfId="45078"/>
    <cellStyle name="Обычный 3 6 2 19" xfId="45079"/>
    <cellStyle name="Обычный 3 6 2 2" xfId="45080"/>
    <cellStyle name="Обычный 3 6 2 2 10" xfId="45081"/>
    <cellStyle name="Обычный 3 6 2 2 10 2" xfId="45082"/>
    <cellStyle name="Обычный 3 6 2 2 10 3" xfId="45083"/>
    <cellStyle name="Обычный 3 6 2 2 10 4" xfId="45084"/>
    <cellStyle name="Обычный 3 6 2 2 10 5" xfId="45085"/>
    <cellStyle name="Обычный 3 6 2 2 10 6" xfId="45086"/>
    <cellStyle name="Обычный 3 6 2 2 10 7" xfId="45087"/>
    <cellStyle name="Обычный 3 6 2 2 10 8" xfId="45088"/>
    <cellStyle name="Обычный 3 6 2 2 11" xfId="45089"/>
    <cellStyle name="Обычный 3 6 2 2 12" xfId="45090"/>
    <cellStyle name="Обычный 3 6 2 2 13" xfId="45091"/>
    <cellStyle name="Обычный 3 6 2 2 14" xfId="45092"/>
    <cellStyle name="Обычный 3 6 2 2 15" xfId="45093"/>
    <cellStyle name="Обычный 3 6 2 2 16" xfId="45094"/>
    <cellStyle name="Обычный 3 6 2 2 17" xfId="45095"/>
    <cellStyle name="Обычный 3 6 2 2 18" xfId="45096"/>
    <cellStyle name="Обычный 3 6 2 2 19" xfId="45097"/>
    <cellStyle name="Обычный 3 6 2 2 2" xfId="45098"/>
    <cellStyle name="Обычный 3 6 2 2 2 10" xfId="45099"/>
    <cellStyle name="Обычный 3 6 2 2 2 11" xfId="45100"/>
    <cellStyle name="Обычный 3 6 2 2 2 12" xfId="45101"/>
    <cellStyle name="Обычный 3 6 2 2 2 13" xfId="45102"/>
    <cellStyle name="Обычный 3 6 2 2 2 14" xfId="45103"/>
    <cellStyle name="Обычный 3 6 2 2 2 15" xfId="45104"/>
    <cellStyle name="Обычный 3 6 2 2 2 16" xfId="45105"/>
    <cellStyle name="Обычный 3 6 2 2 2 17" xfId="45106"/>
    <cellStyle name="Обычный 3 6 2 2 2 18" xfId="45107"/>
    <cellStyle name="Обычный 3 6 2 2 2 2" xfId="45108"/>
    <cellStyle name="Обычный 3 6 2 2 2 2 2" xfId="45109"/>
    <cellStyle name="Обычный 3 6 2 2 2 2 3" xfId="45110"/>
    <cellStyle name="Обычный 3 6 2 2 2 2 4" xfId="45111"/>
    <cellStyle name="Обычный 3 6 2 2 2 2 5" xfId="45112"/>
    <cellStyle name="Обычный 3 6 2 2 2 2 6" xfId="45113"/>
    <cellStyle name="Обычный 3 6 2 2 2 2 7" xfId="45114"/>
    <cellStyle name="Обычный 3 6 2 2 2 2 8" xfId="45115"/>
    <cellStyle name="Обычный 3 6 2 2 2 3" xfId="45116"/>
    <cellStyle name="Обычный 3 6 2 2 2 3 2" xfId="45117"/>
    <cellStyle name="Обычный 3 6 2 2 2 3 3" xfId="45118"/>
    <cellStyle name="Обычный 3 6 2 2 2 3 4" xfId="45119"/>
    <cellStyle name="Обычный 3 6 2 2 2 3 5" xfId="45120"/>
    <cellStyle name="Обычный 3 6 2 2 2 3 6" xfId="45121"/>
    <cellStyle name="Обычный 3 6 2 2 2 3 7" xfId="45122"/>
    <cellStyle name="Обычный 3 6 2 2 2 3 8" xfId="45123"/>
    <cellStyle name="Обычный 3 6 2 2 2 4" xfId="45124"/>
    <cellStyle name="Обычный 3 6 2 2 2 4 2" xfId="45125"/>
    <cellStyle name="Обычный 3 6 2 2 2 4 3" xfId="45126"/>
    <cellStyle name="Обычный 3 6 2 2 2 4 4" xfId="45127"/>
    <cellStyle name="Обычный 3 6 2 2 2 4 5" xfId="45128"/>
    <cellStyle name="Обычный 3 6 2 2 2 4 6" xfId="45129"/>
    <cellStyle name="Обычный 3 6 2 2 2 4 7" xfId="45130"/>
    <cellStyle name="Обычный 3 6 2 2 2 4 8" xfId="45131"/>
    <cellStyle name="Обычный 3 6 2 2 2 5" xfId="45132"/>
    <cellStyle name="Обычный 3 6 2 2 2 5 2" xfId="45133"/>
    <cellStyle name="Обычный 3 6 2 2 2 5 3" xfId="45134"/>
    <cellStyle name="Обычный 3 6 2 2 2 5 4" xfId="45135"/>
    <cellStyle name="Обычный 3 6 2 2 2 5 5" xfId="45136"/>
    <cellStyle name="Обычный 3 6 2 2 2 5 6" xfId="45137"/>
    <cellStyle name="Обычный 3 6 2 2 2 5 7" xfId="45138"/>
    <cellStyle name="Обычный 3 6 2 2 2 5 8" xfId="45139"/>
    <cellStyle name="Обычный 3 6 2 2 2 6" xfId="45140"/>
    <cellStyle name="Обычный 3 6 2 2 2 6 2" xfId="45141"/>
    <cellStyle name="Обычный 3 6 2 2 2 6 3" xfId="45142"/>
    <cellStyle name="Обычный 3 6 2 2 2 6 4" xfId="45143"/>
    <cellStyle name="Обычный 3 6 2 2 2 6 5" xfId="45144"/>
    <cellStyle name="Обычный 3 6 2 2 2 6 6" xfId="45145"/>
    <cellStyle name="Обычный 3 6 2 2 2 6 7" xfId="45146"/>
    <cellStyle name="Обычный 3 6 2 2 2 6 8" xfId="45147"/>
    <cellStyle name="Обычный 3 6 2 2 2 7" xfId="45148"/>
    <cellStyle name="Обычный 3 6 2 2 2 7 2" xfId="45149"/>
    <cellStyle name="Обычный 3 6 2 2 2 7 3" xfId="45150"/>
    <cellStyle name="Обычный 3 6 2 2 2 7 4" xfId="45151"/>
    <cellStyle name="Обычный 3 6 2 2 2 7 5" xfId="45152"/>
    <cellStyle name="Обычный 3 6 2 2 2 7 6" xfId="45153"/>
    <cellStyle name="Обычный 3 6 2 2 2 7 7" xfId="45154"/>
    <cellStyle name="Обычный 3 6 2 2 2 7 8" xfId="45155"/>
    <cellStyle name="Обычный 3 6 2 2 2 8" xfId="45156"/>
    <cellStyle name="Обычный 3 6 2 2 2 8 2" xfId="45157"/>
    <cellStyle name="Обычный 3 6 2 2 2 8 3" xfId="45158"/>
    <cellStyle name="Обычный 3 6 2 2 2 8 4" xfId="45159"/>
    <cellStyle name="Обычный 3 6 2 2 2 8 5" xfId="45160"/>
    <cellStyle name="Обычный 3 6 2 2 2 8 6" xfId="45161"/>
    <cellStyle name="Обычный 3 6 2 2 2 8 7" xfId="45162"/>
    <cellStyle name="Обычный 3 6 2 2 2 8 8" xfId="45163"/>
    <cellStyle name="Обычный 3 6 2 2 2 9" xfId="45164"/>
    <cellStyle name="Обычный 3 6 2 2 20" xfId="45165"/>
    <cellStyle name="Обычный 3 6 2 2 21" xfId="45166"/>
    <cellStyle name="Обычный 3 6 2 2 22" xfId="45167"/>
    <cellStyle name="Обычный 3 6 2 2 3" xfId="45168"/>
    <cellStyle name="Обычный 3 6 2 2 3 10" xfId="45169"/>
    <cellStyle name="Обычный 3 6 2 2 3 11" xfId="45170"/>
    <cellStyle name="Обычный 3 6 2 2 3 12" xfId="45171"/>
    <cellStyle name="Обычный 3 6 2 2 3 13" xfId="45172"/>
    <cellStyle name="Обычный 3 6 2 2 3 14" xfId="45173"/>
    <cellStyle name="Обычный 3 6 2 2 3 15" xfId="45174"/>
    <cellStyle name="Обычный 3 6 2 2 3 16" xfId="45175"/>
    <cellStyle name="Обычный 3 6 2 2 3 17" xfId="45176"/>
    <cellStyle name="Обычный 3 6 2 2 3 18" xfId="45177"/>
    <cellStyle name="Обычный 3 6 2 2 3 2" xfId="45178"/>
    <cellStyle name="Обычный 3 6 2 2 3 2 2" xfId="45179"/>
    <cellStyle name="Обычный 3 6 2 2 3 2 3" xfId="45180"/>
    <cellStyle name="Обычный 3 6 2 2 3 2 4" xfId="45181"/>
    <cellStyle name="Обычный 3 6 2 2 3 2 5" xfId="45182"/>
    <cellStyle name="Обычный 3 6 2 2 3 2 6" xfId="45183"/>
    <cellStyle name="Обычный 3 6 2 2 3 2 7" xfId="45184"/>
    <cellStyle name="Обычный 3 6 2 2 3 2 8" xfId="45185"/>
    <cellStyle name="Обычный 3 6 2 2 3 3" xfId="45186"/>
    <cellStyle name="Обычный 3 6 2 2 3 3 2" xfId="45187"/>
    <cellStyle name="Обычный 3 6 2 2 3 3 3" xfId="45188"/>
    <cellStyle name="Обычный 3 6 2 2 3 3 4" xfId="45189"/>
    <cellStyle name="Обычный 3 6 2 2 3 3 5" xfId="45190"/>
    <cellStyle name="Обычный 3 6 2 2 3 3 6" xfId="45191"/>
    <cellStyle name="Обычный 3 6 2 2 3 3 7" xfId="45192"/>
    <cellStyle name="Обычный 3 6 2 2 3 3 8" xfId="45193"/>
    <cellStyle name="Обычный 3 6 2 2 3 4" xfId="45194"/>
    <cellStyle name="Обычный 3 6 2 2 3 4 2" xfId="45195"/>
    <cellStyle name="Обычный 3 6 2 2 3 4 3" xfId="45196"/>
    <cellStyle name="Обычный 3 6 2 2 3 4 4" xfId="45197"/>
    <cellStyle name="Обычный 3 6 2 2 3 4 5" xfId="45198"/>
    <cellStyle name="Обычный 3 6 2 2 3 4 6" xfId="45199"/>
    <cellStyle name="Обычный 3 6 2 2 3 4 7" xfId="45200"/>
    <cellStyle name="Обычный 3 6 2 2 3 4 8" xfId="45201"/>
    <cellStyle name="Обычный 3 6 2 2 3 5" xfId="45202"/>
    <cellStyle name="Обычный 3 6 2 2 3 5 2" xfId="45203"/>
    <cellStyle name="Обычный 3 6 2 2 3 5 3" xfId="45204"/>
    <cellStyle name="Обычный 3 6 2 2 3 5 4" xfId="45205"/>
    <cellStyle name="Обычный 3 6 2 2 3 5 5" xfId="45206"/>
    <cellStyle name="Обычный 3 6 2 2 3 5 6" xfId="45207"/>
    <cellStyle name="Обычный 3 6 2 2 3 5 7" xfId="45208"/>
    <cellStyle name="Обычный 3 6 2 2 3 5 8" xfId="45209"/>
    <cellStyle name="Обычный 3 6 2 2 3 6" xfId="45210"/>
    <cellStyle name="Обычный 3 6 2 2 3 6 2" xfId="45211"/>
    <cellStyle name="Обычный 3 6 2 2 3 6 3" xfId="45212"/>
    <cellStyle name="Обычный 3 6 2 2 3 6 4" xfId="45213"/>
    <cellStyle name="Обычный 3 6 2 2 3 6 5" xfId="45214"/>
    <cellStyle name="Обычный 3 6 2 2 3 6 6" xfId="45215"/>
    <cellStyle name="Обычный 3 6 2 2 3 6 7" xfId="45216"/>
    <cellStyle name="Обычный 3 6 2 2 3 6 8" xfId="45217"/>
    <cellStyle name="Обычный 3 6 2 2 3 7" xfId="45218"/>
    <cellStyle name="Обычный 3 6 2 2 3 7 2" xfId="45219"/>
    <cellStyle name="Обычный 3 6 2 2 3 7 3" xfId="45220"/>
    <cellStyle name="Обычный 3 6 2 2 3 7 4" xfId="45221"/>
    <cellStyle name="Обычный 3 6 2 2 3 7 5" xfId="45222"/>
    <cellStyle name="Обычный 3 6 2 2 3 7 6" xfId="45223"/>
    <cellStyle name="Обычный 3 6 2 2 3 7 7" xfId="45224"/>
    <cellStyle name="Обычный 3 6 2 2 3 7 8" xfId="45225"/>
    <cellStyle name="Обычный 3 6 2 2 3 8" xfId="45226"/>
    <cellStyle name="Обычный 3 6 2 2 3 8 2" xfId="45227"/>
    <cellStyle name="Обычный 3 6 2 2 3 8 3" xfId="45228"/>
    <cellStyle name="Обычный 3 6 2 2 3 8 4" xfId="45229"/>
    <cellStyle name="Обычный 3 6 2 2 3 8 5" xfId="45230"/>
    <cellStyle name="Обычный 3 6 2 2 3 8 6" xfId="45231"/>
    <cellStyle name="Обычный 3 6 2 2 3 8 7" xfId="45232"/>
    <cellStyle name="Обычный 3 6 2 2 3 8 8" xfId="45233"/>
    <cellStyle name="Обычный 3 6 2 2 3 9" xfId="45234"/>
    <cellStyle name="Обычный 3 6 2 2 4" xfId="45235"/>
    <cellStyle name="Обычный 3 6 2 2 4 2" xfId="45236"/>
    <cellStyle name="Обычный 3 6 2 2 4 3" xfId="45237"/>
    <cellStyle name="Обычный 3 6 2 2 4 4" xfId="45238"/>
    <cellStyle name="Обычный 3 6 2 2 4 5" xfId="45239"/>
    <cellStyle name="Обычный 3 6 2 2 4 6" xfId="45240"/>
    <cellStyle name="Обычный 3 6 2 2 4 7" xfId="45241"/>
    <cellStyle name="Обычный 3 6 2 2 4 8" xfId="45242"/>
    <cellStyle name="Обычный 3 6 2 2 5" xfId="45243"/>
    <cellStyle name="Обычный 3 6 2 2 5 2" xfId="45244"/>
    <cellStyle name="Обычный 3 6 2 2 5 3" xfId="45245"/>
    <cellStyle name="Обычный 3 6 2 2 5 4" xfId="45246"/>
    <cellStyle name="Обычный 3 6 2 2 5 5" xfId="45247"/>
    <cellStyle name="Обычный 3 6 2 2 5 6" xfId="45248"/>
    <cellStyle name="Обычный 3 6 2 2 5 7" xfId="45249"/>
    <cellStyle name="Обычный 3 6 2 2 5 8" xfId="45250"/>
    <cellStyle name="Обычный 3 6 2 2 6" xfId="45251"/>
    <cellStyle name="Обычный 3 6 2 2 6 2" xfId="45252"/>
    <cellStyle name="Обычный 3 6 2 2 6 3" xfId="45253"/>
    <cellStyle name="Обычный 3 6 2 2 6 4" xfId="45254"/>
    <cellStyle name="Обычный 3 6 2 2 6 5" xfId="45255"/>
    <cellStyle name="Обычный 3 6 2 2 6 6" xfId="45256"/>
    <cellStyle name="Обычный 3 6 2 2 6 7" xfId="45257"/>
    <cellStyle name="Обычный 3 6 2 2 6 8" xfId="45258"/>
    <cellStyle name="Обычный 3 6 2 2 7" xfId="45259"/>
    <cellStyle name="Обычный 3 6 2 2 7 2" xfId="45260"/>
    <cellStyle name="Обычный 3 6 2 2 7 3" xfId="45261"/>
    <cellStyle name="Обычный 3 6 2 2 7 4" xfId="45262"/>
    <cellStyle name="Обычный 3 6 2 2 7 5" xfId="45263"/>
    <cellStyle name="Обычный 3 6 2 2 7 6" xfId="45264"/>
    <cellStyle name="Обычный 3 6 2 2 7 7" xfId="45265"/>
    <cellStyle name="Обычный 3 6 2 2 7 8" xfId="45266"/>
    <cellStyle name="Обычный 3 6 2 2 8" xfId="45267"/>
    <cellStyle name="Обычный 3 6 2 2 8 2" xfId="45268"/>
    <cellStyle name="Обычный 3 6 2 2 8 3" xfId="45269"/>
    <cellStyle name="Обычный 3 6 2 2 8 4" xfId="45270"/>
    <cellStyle name="Обычный 3 6 2 2 8 5" xfId="45271"/>
    <cellStyle name="Обычный 3 6 2 2 8 6" xfId="45272"/>
    <cellStyle name="Обычный 3 6 2 2 8 7" xfId="45273"/>
    <cellStyle name="Обычный 3 6 2 2 8 8" xfId="45274"/>
    <cellStyle name="Обычный 3 6 2 2 9" xfId="45275"/>
    <cellStyle name="Обычный 3 6 2 2 9 2" xfId="45276"/>
    <cellStyle name="Обычный 3 6 2 2 9 3" xfId="45277"/>
    <cellStyle name="Обычный 3 6 2 2 9 4" xfId="45278"/>
    <cellStyle name="Обычный 3 6 2 2 9 5" xfId="45279"/>
    <cellStyle name="Обычный 3 6 2 2 9 6" xfId="45280"/>
    <cellStyle name="Обычный 3 6 2 2 9 7" xfId="45281"/>
    <cellStyle name="Обычный 3 6 2 2 9 8" xfId="45282"/>
    <cellStyle name="Обычный 3 6 2 20" xfId="45283"/>
    <cellStyle name="Обычный 3 6 2 21" xfId="45284"/>
    <cellStyle name="Обычный 3 6 2 22" xfId="45285"/>
    <cellStyle name="Обычный 3 6 2 23" xfId="45286"/>
    <cellStyle name="Обычный 3 6 2 3" xfId="45287"/>
    <cellStyle name="Обычный 3 6 2 3 10" xfId="45288"/>
    <cellStyle name="Обычный 3 6 2 3 11" xfId="45289"/>
    <cellStyle name="Обычный 3 6 2 3 12" xfId="45290"/>
    <cellStyle name="Обычный 3 6 2 3 13" xfId="45291"/>
    <cellStyle name="Обычный 3 6 2 3 14" xfId="45292"/>
    <cellStyle name="Обычный 3 6 2 3 15" xfId="45293"/>
    <cellStyle name="Обычный 3 6 2 3 16" xfId="45294"/>
    <cellStyle name="Обычный 3 6 2 3 17" xfId="45295"/>
    <cellStyle name="Обычный 3 6 2 3 18" xfId="45296"/>
    <cellStyle name="Обычный 3 6 2 3 2" xfId="45297"/>
    <cellStyle name="Обычный 3 6 2 3 2 2" xfId="45298"/>
    <cellStyle name="Обычный 3 6 2 3 2 3" xfId="45299"/>
    <cellStyle name="Обычный 3 6 2 3 2 4" xfId="45300"/>
    <cellStyle name="Обычный 3 6 2 3 2 5" xfId="45301"/>
    <cellStyle name="Обычный 3 6 2 3 2 6" xfId="45302"/>
    <cellStyle name="Обычный 3 6 2 3 2 7" xfId="45303"/>
    <cellStyle name="Обычный 3 6 2 3 2 8" xfId="45304"/>
    <cellStyle name="Обычный 3 6 2 3 3" xfId="45305"/>
    <cellStyle name="Обычный 3 6 2 3 3 2" xfId="45306"/>
    <cellStyle name="Обычный 3 6 2 3 3 3" xfId="45307"/>
    <cellStyle name="Обычный 3 6 2 3 3 4" xfId="45308"/>
    <cellStyle name="Обычный 3 6 2 3 3 5" xfId="45309"/>
    <cellStyle name="Обычный 3 6 2 3 3 6" xfId="45310"/>
    <cellStyle name="Обычный 3 6 2 3 3 7" xfId="45311"/>
    <cellStyle name="Обычный 3 6 2 3 3 8" xfId="45312"/>
    <cellStyle name="Обычный 3 6 2 3 4" xfId="45313"/>
    <cellStyle name="Обычный 3 6 2 3 4 2" xfId="45314"/>
    <cellStyle name="Обычный 3 6 2 3 4 3" xfId="45315"/>
    <cellStyle name="Обычный 3 6 2 3 4 4" xfId="45316"/>
    <cellStyle name="Обычный 3 6 2 3 4 5" xfId="45317"/>
    <cellStyle name="Обычный 3 6 2 3 4 6" xfId="45318"/>
    <cellStyle name="Обычный 3 6 2 3 4 7" xfId="45319"/>
    <cellStyle name="Обычный 3 6 2 3 4 8" xfId="45320"/>
    <cellStyle name="Обычный 3 6 2 3 5" xfId="45321"/>
    <cellStyle name="Обычный 3 6 2 3 5 2" xfId="45322"/>
    <cellStyle name="Обычный 3 6 2 3 5 3" xfId="45323"/>
    <cellStyle name="Обычный 3 6 2 3 5 4" xfId="45324"/>
    <cellStyle name="Обычный 3 6 2 3 5 5" xfId="45325"/>
    <cellStyle name="Обычный 3 6 2 3 5 6" xfId="45326"/>
    <cellStyle name="Обычный 3 6 2 3 5 7" xfId="45327"/>
    <cellStyle name="Обычный 3 6 2 3 5 8" xfId="45328"/>
    <cellStyle name="Обычный 3 6 2 3 6" xfId="45329"/>
    <cellStyle name="Обычный 3 6 2 3 6 2" xfId="45330"/>
    <cellStyle name="Обычный 3 6 2 3 6 3" xfId="45331"/>
    <cellStyle name="Обычный 3 6 2 3 6 4" xfId="45332"/>
    <cellStyle name="Обычный 3 6 2 3 6 5" xfId="45333"/>
    <cellStyle name="Обычный 3 6 2 3 6 6" xfId="45334"/>
    <cellStyle name="Обычный 3 6 2 3 6 7" xfId="45335"/>
    <cellStyle name="Обычный 3 6 2 3 6 8" xfId="45336"/>
    <cellStyle name="Обычный 3 6 2 3 7" xfId="45337"/>
    <cellStyle name="Обычный 3 6 2 3 7 2" xfId="45338"/>
    <cellStyle name="Обычный 3 6 2 3 7 3" xfId="45339"/>
    <cellStyle name="Обычный 3 6 2 3 7 4" xfId="45340"/>
    <cellStyle name="Обычный 3 6 2 3 7 5" xfId="45341"/>
    <cellStyle name="Обычный 3 6 2 3 7 6" xfId="45342"/>
    <cellStyle name="Обычный 3 6 2 3 7 7" xfId="45343"/>
    <cellStyle name="Обычный 3 6 2 3 7 8" xfId="45344"/>
    <cellStyle name="Обычный 3 6 2 3 8" xfId="45345"/>
    <cellStyle name="Обычный 3 6 2 3 8 2" xfId="45346"/>
    <cellStyle name="Обычный 3 6 2 3 8 3" xfId="45347"/>
    <cellStyle name="Обычный 3 6 2 3 8 4" xfId="45348"/>
    <cellStyle name="Обычный 3 6 2 3 8 5" xfId="45349"/>
    <cellStyle name="Обычный 3 6 2 3 8 6" xfId="45350"/>
    <cellStyle name="Обычный 3 6 2 3 8 7" xfId="45351"/>
    <cellStyle name="Обычный 3 6 2 3 8 8" xfId="45352"/>
    <cellStyle name="Обычный 3 6 2 3 9" xfId="45353"/>
    <cellStyle name="Обычный 3 6 2 4" xfId="45354"/>
    <cellStyle name="Обычный 3 6 2 4 10" xfId="45355"/>
    <cellStyle name="Обычный 3 6 2 4 11" xfId="45356"/>
    <cellStyle name="Обычный 3 6 2 4 12" xfId="45357"/>
    <cellStyle name="Обычный 3 6 2 4 13" xfId="45358"/>
    <cellStyle name="Обычный 3 6 2 4 14" xfId="45359"/>
    <cellStyle name="Обычный 3 6 2 4 15" xfId="45360"/>
    <cellStyle name="Обычный 3 6 2 4 16" xfId="45361"/>
    <cellStyle name="Обычный 3 6 2 4 17" xfId="45362"/>
    <cellStyle name="Обычный 3 6 2 4 18" xfId="45363"/>
    <cellStyle name="Обычный 3 6 2 4 2" xfId="45364"/>
    <cellStyle name="Обычный 3 6 2 4 2 2" xfId="45365"/>
    <cellStyle name="Обычный 3 6 2 4 2 3" xfId="45366"/>
    <cellStyle name="Обычный 3 6 2 4 2 4" xfId="45367"/>
    <cellStyle name="Обычный 3 6 2 4 2 5" xfId="45368"/>
    <cellStyle name="Обычный 3 6 2 4 2 6" xfId="45369"/>
    <cellStyle name="Обычный 3 6 2 4 2 7" xfId="45370"/>
    <cellStyle name="Обычный 3 6 2 4 2 8" xfId="45371"/>
    <cellStyle name="Обычный 3 6 2 4 3" xfId="45372"/>
    <cellStyle name="Обычный 3 6 2 4 3 2" xfId="45373"/>
    <cellStyle name="Обычный 3 6 2 4 3 3" xfId="45374"/>
    <cellStyle name="Обычный 3 6 2 4 3 4" xfId="45375"/>
    <cellStyle name="Обычный 3 6 2 4 3 5" xfId="45376"/>
    <cellStyle name="Обычный 3 6 2 4 3 6" xfId="45377"/>
    <cellStyle name="Обычный 3 6 2 4 3 7" xfId="45378"/>
    <cellStyle name="Обычный 3 6 2 4 3 8" xfId="45379"/>
    <cellStyle name="Обычный 3 6 2 4 4" xfId="45380"/>
    <cellStyle name="Обычный 3 6 2 4 4 2" xfId="45381"/>
    <cellStyle name="Обычный 3 6 2 4 4 3" xfId="45382"/>
    <cellStyle name="Обычный 3 6 2 4 4 4" xfId="45383"/>
    <cellStyle name="Обычный 3 6 2 4 4 5" xfId="45384"/>
    <cellStyle name="Обычный 3 6 2 4 4 6" xfId="45385"/>
    <cellStyle name="Обычный 3 6 2 4 4 7" xfId="45386"/>
    <cellStyle name="Обычный 3 6 2 4 4 8" xfId="45387"/>
    <cellStyle name="Обычный 3 6 2 4 5" xfId="45388"/>
    <cellStyle name="Обычный 3 6 2 4 5 2" xfId="45389"/>
    <cellStyle name="Обычный 3 6 2 4 5 3" xfId="45390"/>
    <cellStyle name="Обычный 3 6 2 4 5 4" xfId="45391"/>
    <cellStyle name="Обычный 3 6 2 4 5 5" xfId="45392"/>
    <cellStyle name="Обычный 3 6 2 4 5 6" xfId="45393"/>
    <cellStyle name="Обычный 3 6 2 4 5 7" xfId="45394"/>
    <cellStyle name="Обычный 3 6 2 4 5 8" xfId="45395"/>
    <cellStyle name="Обычный 3 6 2 4 6" xfId="45396"/>
    <cellStyle name="Обычный 3 6 2 4 6 2" xfId="45397"/>
    <cellStyle name="Обычный 3 6 2 4 6 3" xfId="45398"/>
    <cellStyle name="Обычный 3 6 2 4 6 4" xfId="45399"/>
    <cellStyle name="Обычный 3 6 2 4 6 5" xfId="45400"/>
    <cellStyle name="Обычный 3 6 2 4 6 6" xfId="45401"/>
    <cellStyle name="Обычный 3 6 2 4 6 7" xfId="45402"/>
    <cellStyle name="Обычный 3 6 2 4 6 8" xfId="45403"/>
    <cellStyle name="Обычный 3 6 2 4 7" xfId="45404"/>
    <cellStyle name="Обычный 3 6 2 4 7 2" xfId="45405"/>
    <cellStyle name="Обычный 3 6 2 4 7 3" xfId="45406"/>
    <cellStyle name="Обычный 3 6 2 4 7 4" xfId="45407"/>
    <cellStyle name="Обычный 3 6 2 4 7 5" xfId="45408"/>
    <cellStyle name="Обычный 3 6 2 4 7 6" xfId="45409"/>
    <cellStyle name="Обычный 3 6 2 4 7 7" xfId="45410"/>
    <cellStyle name="Обычный 3 6 2 4 7 8" xfId="45411"/>
    <cellStyle name="Обычный 3 6 2 4 8" xfId="45412"/>
    <cellStyle name="Обычный 3 6 2 4 8 2" xfId="45413"/>
    <cellStyle name="Обычный 3 6 2 4 8 3" xfId="45414"/>
    <cellStyle name="Обычный 3 6 2 4 8 4" xfId="45415"/>
    <cellStyle name="Обычный 3 6 2 4 8 5" xfId="45416"/>
    <cellStyle name="Обычный 3 6 2 4 8 6" xfId="45417"/>
    <cellStyle name="Обычный 3 6 2 4 8 7" xfId="45418"/>
    <cellStyle name="Обычный 3 6 2 4 8 8" xfId="45419"/>
    <cellStyle name="Обычный 3 6 2 4 9" xfId="45420"/>
    <cellStyle name="Обычный 3 6 2 5" xfId="45421"/>
    <cellStyle name="Обычный 3 6 2 5 2" xfId="45422"/>
    <cellStyle name="Обычный 3 6 2 5 3" xfId="45423"/>
    <cellStyle name="Обычный 3 6 2 5 4" xfId="45424"/>
    <cellStyle name="Обычный 3 6 2 5 5" xfId="45425"/>
    <cellStyle name="Обычный 3 6 2 5 6" xfId="45426"/>
    <cellStyle name="Обычный 3 6 2 5 7" xfId="45427"/>
    <cellStyle name="Обычный 3 6 2 5 8" xfId="45428"/>
    <cellStyle name="Обычный 3 6 2 6" xfId="45429"/>
    <cellStyle name="Обычный 3 6 2 6 2" xfId="45430"/>
    <cellStyle name="Обычный 3 6 2 6 3" xfId="45431"/>
    <cellStyle name="Обычный 3 6 2 6 4" xfId="45432"/>
    <cellStyle name="Обычный 3 6 2 6 5" xfId="45433"/>
    <cellStyle name="Обычный 3 6 2 6 6" xfId="45434"/>
    <cellStyle name="Обычный 3 6 2 6 7" xfId="45435"/>
    <cellStyle name="Обычный 3 6 2 6 8" xfId="45436"/>
    <cellStyle name="Обычный 3 6 2 7" xfId="45437"/>
    <cellStyle name="Обычный 3 6 2 7 2" xfId="45438"/>
    <cellStyle name="Обычный 3 6 2 7 3" xfId="45439"/>
    <cellStyle name="Обычный 3 6 2 7 4" xfId="45440"/>
    <cellStyle name="Обычный 3 6 2 7 5" xfId="45441"/>
    <cellStyle name="Обычный 3 6 2 7 6" xfId="45442"/>
    <cellStyle name="Обычный 3 6 2 7 7" xfId="45443"/>
    <cellStyle name="Обычный 3 6 2 7 8" xfId="45444"/>
    <cellStyle name="Обычный 3 6 2 8" xfId="45445"/>
    <cellStyle name="Обычный 3 6 2 8 2" xfId="45446"/>
    <cellStyle name="Обычный 3 6 2 8 3" xfId="45447"/>
    <cellStyle name="Обычный 3 6 2 8 4" xfId="45448"/>
    <cellStyle name="Обычный 3 6 2 8 5" xfId="45449"/>
    <cellStyle name="Обычный 3 6 2 8 6" xfId="45450"/>
    <cellStyle name="Обычный 3 6 2 8 7" xfId="45451"/>
    <cellStyle name="Обычный 3 6 2 8 8" xfId="45452"/>
    <cellStyle name="Обычный 3 6 2 9" xfId="45453"/>
    <cellStyle name="Обычный 3 6 2 9 2" xfId="45454"/>
    <cellStyle name="Обычный 3 6 2 9 3" xfId="45455"/>
    <cellStyle name="Обычный 3 6 2 9 4" xfId="45456"/>
    <cellStyle name="Обычный 3 6 2 9 5" xfId="45457"/>
    <cellStyle name="Обычный 3 6 2 9 6" xfId="45458"/>
    <cellStyle name="Обычный 3 6 2 9 7" xfId="45459"/>
    <cellStyle name="Обычный 3 6 2 9 8" xfId="45460"/>
    <cellStyle name="Обычный 3 6 20" xfId="45461"/>
    <cellStyle name="Обычный 3 6 21" xfId="45462"/>
    <cellStyle name="Обычный 3 6 22" xfId="45463"/>
    <cellStyle name="Обычный 3 6 23" xfId="45464"/>
    <cellStyle name="Обычный 3 6 24" xfId="45465"/>
    <cellStyle name="Обычный 3 6 25" xfId="45466"/>
    <cellStyle name="Обычный 3 6 26" xfId="45467"/>
    <cellStyle name="Обычный 3 6 3" xfId="45468"/>
    <cellStyle name="Обычный 3 6 3 10" xfId="45469"/>
    <cellStyle name="Обычный 3 6 3 10 2" xfId="45470"/>
    <cellStyle name="Обычный 3 6 3 10 3" xfId="45471"/>
    <cellStyle name="Обычный 3 6 3 10 4" xfId="45472"/>
    <cellStyle name="Обычный 3 6 3 10 5" xfId="45473"/>
    <cellStyle name="Обычный 3 6 3 10 6" xfId="45474"/>
    <cellStyle name="Обычный 3 6 3 10 7" xfId="45475"/>
    <cellStyle name="Обычный 3 6 3 10 8" xfId="45476"/>
    <cellStyle name="Обычный 3 6 3 11" xfId="45477"/>
    <cellStyle name="Обычный 3 6 3 11 2" xfId="45478"/>
    <cellStyle name="Обычный 3 6 3 11 3" xfId="45479"/>
    <cellStyle name="Обычный 3 6 3 11 4" xfId="45480"/>
    <cellStyle name="Обычный 3 6 3 11 5" xfId="45481"/>
    <cellStyle name="Обычный 3 6 3 11 6" xfId="45482"/>
    <cellStyle name="Обычный 3 6 3 11 7" xfId="45483"/>
    <cellStyle name="Обычный 3 6 3 11 8" xfId="45484"/>
    <cellStyle name="Обычный 3 6 3 12" xfId="45485"/>
    <cellStyle name="Обычный 3 6 3 13" xfId="45486"/>
    <cellStyle name="Обычный 3 6 3 14" xfId="45487"/>
    <cellStyle name="Обычный 3 6 3 15" xfId="45488"/>
    <cellStyle name="Обычный 3 6 3 16" xfId="45489"/>
    <cellStyle name="Обычный 3 6 3 17" xfId="45490"/>
    <cellStyle name="Обычный 3 6 3 18" xfId="45491"/>
    <cellStyle name="Обычный 3 6 3 19" xfId="45492"/>
    <cellStyle name="Обычный 3 6 3 2" xfId="45493"/>
    <cellStyle name="Обычный 3 6 3 2 10" xfId="45494"/>
    <cellStyle name="Обычный 3 6 3 2 10 2" xfId="45495"/>
    <cellStyle name="Обычный 3 6 3 2 10 3" xfId="45496"/>
    <cellStyle name="Обычный 3 6 3 2 10 4" xfId="45497"/>
    <cellStyle name="Обычный 3 6 3 2 10 5" xfId="45498"/>
    <cellStyle name="Обычный 3 6 3 2 10 6" xfId="45499"/>
    <cellStyle name="Обычный 3 6 3 2 10 7" xfId="45500"/>
    <cellStyle name="Обычный 3 6 3 2 10 8" xfId="45501"/>
    <cellStyle name="Обычный 3 6 3 2 11" xfId="45502"/>
    <cellStyle name="Обычный 3 6 3 2 12" xfId="45503"/>
    <cellStyle name="Обычный 3 6 3 2 13" xfId="45504"/>
    <cellStyle name="Обычный 3 6 3 2 14" xfId="45505"/>
    <cellStyle name="Обычный 3 6 3 2 15" xfId="45506"/>
    <cellStyle name="Обычный 3 6 3 2 16" xfId="45507"/>
    <cellStyle name="Обычный 3 6 3 2 17" xfId="45508"/>
    <cellStyle name="Обычный 3 6 3 2 18" xfId="45509"/>
    <cellStyle name="Обычный 3 6 3 2 19" xfId="45510"/>
    <cellStyle name="Обычный 3 6 3 2 2" xfId="45511"/>
    <cellStyle name="Обычный 3 6 3 2 2 10" xfId="45512"/>
    <cellStyle name="Обычный 3 6 3 2 2 11" xfId="45513"/>
    <cellStyle name="Обычный 3 6 3 2 2 12" xfId="45514"/>
    <cellStyle name="Обычный 3 6 3 2 2 13" xfId="45515"/>
    <cellStyle name="Обычный 3 6 3 2 2 14" xfId="45516"/>
    <cellStyle name="Обычный 3 6 3 2 2 15" xfId="45517"/>
    <cellStyle name="Обычный 3 6 3 2 2 16" xfId="45518"/>
    <cellStyle name="Обычный 3 6 3 2 2 17" xfId="45519"/>
    <cellStyle name="Обычный 3 6 3 2 2 18" xfId="45520"/>
    <cellStyle name="Обычный 3 6 3 2 2 2" xfId="45521"/>
    <cellStyle name="Обычный 3 6 3 2 2 2 2" xfId="45522"/>
    <cellStyle name="Обычный 3 6 3 2 2 2 3" xfId="45523"/>
    <cellStyle name="Обычный 3 6 3 2 2 2 4" xfId="45524"/>
    <cellStyle name="Обычный 3 6 3 2 2 2 5" xfId="45525"/>
    <cellStyle name="Обычный 3 6 3 2 2 2 6" xfId="45526"/>
    <cellStyle name="Обычный 3 6 3 2 2 2 7" xfId="45527"/>
    <cellStyle name="Обычный 3 6 3 2 2 2 8" xfId="45528"/>
    <cellStyle name="Обычный 3 6 3 2 2 3" xfId="45529"/>
    <cellStyle name="Обычный 3 6 3 2 2 3 2" xfId="45530"/>
    <cellStyle name="Обычный 3 6 3 2 2 3 3" xfId="45531"/>
    <cellStyle name="Обычный 3 6 3 2 2 3 4" xfId="45532"/>
    <cellStyle name="Обычный 3 6 3 2 2 3 5" xfId="45533"/>
    <cellStyle name="Обычный 3 6 3 2 2 3 6" xfId="45534"/>
    <cellStyle name="Обычный 3 6 3 2 2 3 7" xfId="45535"/>
    <cellStyle name="Обычный 3 6 3 2 2 3 8" xfId="45536"/>
    <cellStyle name="Обычный 3 6 3 2 2 4" xfId="45537"/>
    <cellStyle name="Обычный 3 6 3 2 2 4 2" xfId="45538"/>
    <cellStyle name="Обычный 3 6 3 2 2 4 3" xfId="45539"/>
    <cellStyle name="Обычный 3 6 3 2 2 4 4" xfId="45540"/>
    <cellStyle name="Обычный 3 6 3 2 2 4 5" xfId="45541"/>
    <cellStyle name="Обычный 3 6 3 2 2 4 6" xfId="45542"/>
    <cellStyle name="Обычный 3 6 3 2 2 4 7" xfId="45543"/>
    <cellStyle name="Обычный 3 6 3 2 2 4 8" xfId="45544"/>
    <cellStyle name="Обычный 3 6 3 2 2 5" xfId="45545"/>
    <cellStyle name="Обычный 3 6 3 2 2 5 2" xfId="45546"/>
    <cellStyle name="Обычный 3 6 3 2 2 5 3" xfId="45547"/>
    <cellStyle name="Обычный 3 6 3 2 2 5 4" xfId="45548"/>
    <cellStyle name="Обычный 3 6 3 2 2 5 5" xfId="45549"/>
    <cellStyle name="Обычный 3 6 3 2 2 5 6" xfId="45550"/>
    <cellStyle name="Обычный 3 6 3 2 2 5 7" xfId="45551"/>
    <cellStyle name="Обычный 3 6 3 2 2 5 8" xfId="45552"/>
    <cellStyle name="Обычный 3 6 3 2 2 6" xfId="45553"/>
    <cellStyle name="Обычный 3 6 3 2 2 6 2" xfId="45554"/>
    <cellStyle name="Обычный 3 6 3 2 2 6 3" xfId="45555"/>
    <cellStyle name="Обычный 3 6 3 2 2 6 4" xfId="45556"/>
    <cellStyle name="Обычный 3 6 3 2 2 6 5" xfId="45557"/>
    <cellStyle name="Обычный 3 6 3 2 2 6 6" xfId="45558"/>
    <cellStyle name="Обычный 3 6 3 2 2 6 7" xfId="45559"/>
    <cellStyle name="Обычный 3 6 3 2 2 6 8" xfId="45560"/>
    <cellStyle name="Обычный 3 6 3 2 2 7" xfId="45561"/>
    <cellStyle name="Обычный 3 6 3 2 2 7 2" xfId="45562"/>
    <cellStyle name="Обычный 3 6 3 2 2 7 3" xfId="45563"/>
    <cellStyle name="Обычный 3 6 3 2 2 7 4" xfId="45564"/>
    <cellStyle name="Обычный 3 6 3 2 2 7 5" xfId="45565"/>
    <cellStyle name="Обычный 3 6 3 2 2 7 6" xfId="45566"/>
    <cellStyle name="Обычный 3 6 3 2 2 7 7" xfId="45567"/>
    <cellStyle name="Обычный 3 6 3 2 2 7 8" xfId="45568"/>
    <cellStyle name="Обычный 3 6 3 2 2 8" xfId="45569"/>
    <cellStyle name="Обычный 3 6 3 2 2 8 2" xfId="45570"/>
    <cellStyle name="Обычный 3 6 3 2 2 8 3" xfId="45571"/>
    <cellStyle name="Обычный 3 6 3 2 2 8 4" xfId="45572"/>
    <cellStyle name="Обычный 3 6 3 2 2 8 5" xfId="45573"/>
    <cellStyle name="Обычный 3 6 3 2 2 8 6" xfId="45574"/>
    <cellStyle name="Обычный 3 6 3 2 2 8 7" xfId="45575"/>
    <cellStyle name="Обычный 3 6 3 2 2 8 8" xfId="45576"/>
    <cellStyle name="Обычный 3 6 3 2 2 9" xfId="45577"/>
    <cellStyle name="Обычный 3 6 3 2 20" xfId="45578"/>
    <cellStyle name="Обычный 3 6 3 2 21" xfId="45579"/>
    <cellStyle name="Обычный 3 6 3 2 22" xfId="45580"/>
    <cellStyle name="Обычный 3 6 3 2 3" xfId="45581"/>
    <cellStyle name="Обычный 3 6 3 2 3 10" xfId="45582"/>
    <cellStyle name="Обычный 3 6 3 2 3 11" xfId="45583"/>
    <cellStyle name="Обычный 3 6 3 2 3 12" xfId="45584"/>
    <cellStyle name="Обычный 3 6 3 2 3 13" xfId="45585"/>
    <cellStyle name="Обычный 3 6 3 2 3 14" xfId="45586"/>
    <cellStyle name="Обычный 3 6 3 2 3 15" xfId="45587"/>
    <cellStyle name="Обычный 3 6 3 2 3 16" xfId="45588"/>
    <cellStyle name="Обычный 3 6 3 2 3 17" xfId="45589"/>
    <cellStyle name="Обычный 3 6 3 2 3 18" xfId="45590"/>
    <cellStyle name="Обычный 3 6 3 2 3 2" xfId="45591"/>
    <cellStyle name="Обычный 3 6 3 2 3 2 2" xfId="45592"/>
    <cellStyle name="Обычный 3 6 3 2 3 2 3" xfId="45593"/>
    <cellStyle name="Обычный 3 6 3 2 3 2 4" xfId="45594"/>
    <cellStyle name="Обычный 3 6 3 2 3 2 5" xfId="45595"/>
    <cellStyle name="Обычный 3 6 3 2 3 2 6" xfId="45596"/>
    <cellStyle name="Обычный 3 6 3 2 3 2 7" xfId="45597"/>
    <cellStyle name="Обычный 3 6 3 2 3 2 8" xfId="45598"/>
    <cellStyle name="Обычный 3 6 3 2 3 3" xfId="45599"/>
    <cellStyle name="Обычный 3 6 3 2 3 3 2" xfId="45600"/>
    <cellStyle name="Обычный 3 6 3 2 3 3 3" xfId="45601"/>
    <cellStyle name="Обычный 3 6 3 2 3 3 4" xfId="45602"/>
    <cellStyle name="Обычный 3 6 3 2 3 3 5" xfId="45603"/>
    <cellStyle name="Обычный 3 6 3 2 3 3 6" xfId="45604"/>
    <cellStyle name="Обычный 3 6 3 2 3 3 7" xfId="45605"/>
    <cellStyle name="Обычный 3 6 3 2 3 3 8" xfId="45606"/>
    <cellStyle name="Обычный 3 6 3 2 3 4" xfId="45607"/>
    <cellStyle name="Обычный 3 6 3 2 3 4 2" xfId="45608"/>
    <cellStyle name="Обычный 3 6 3 2 3 4 3" xfId="45609"/>
    <cellStyle name="Обычный 3 6 3 2 3 4 4" xfId="45610"/>
    <cellStyle name="Обычный 3 6 3 2 3 4 5" xfId="45611"/>
    <cellStyle name="Обычный 3 6 3 2 3 4 6" xfId="45612"/>
    <cellStyle name="Обычный 3 6 3 2 3 4 7" xfId="45613"/>
    <cellStyle name="Обычный 3 6 3 2 3 4 8" xfId="45614"/>
    <cellStyle name="Обычный 3 6 3 2 3 5" xfId="45615"/>
    <cellStyle name="Обычный 3 6 3 2 3 5 2" xfId="45616"/>
    <cellStyle name="Обычный 3 6 3 2 3 5 3" xfId="45617"/>
    <cellStyle name="Обычный 3 6 3 2 3 5 4" xfId="45618"/>
    <cellStyle name="Обычный 3 6 3 2 3 5 5" xfId="45619"/>
    <cellStyle name="Обычный 3 6 3 2 3 5 6" xfId="45620"/>
    <cellStyle name="Обычный 3 6 3 2 3 5 7" xfId="45621"/>
    <cellStyle name="Обычный 3 6 3 2 3 5 8" xfId="45622"/>
    <cellStyle name="Обычный 3 6 3 2 3 6" xfId="45623"/>
    <cellStyle name="Обычный 3 6 3 2 3 6 2" xfId="45624"/>
    <cellStyle name="Обычный 3 6 3 2 3 6 3" xfId="45625"/>
    <cellStyle name="Обычный 3 6 3 2 3 6 4" xfId="45626"/>
    <cellStyle name="Обычный 3 6 3 2 3 6 5" xfId="45627"/>
    <cellStyle name="Обычный 3 6 3 2 3 6 6" xfId="45628"/>
    <cellStyle name="Обычный 3 6 3 2 3 6 7" xfId="45629"/>
    <cellStyle name="Обычный 3 6 3 2 3 6 8" xfId="45630"/>
    <cellStyle name="Обычный 3 6 3 2 3 7" xfId="45631"/>
    <cellStyle name="Обычный 3 6 3 2 3 7 2" xfId="45632"/>
    <cellStyle name="Обычный 3 6 3 2 3 7 3" xfId="45633"/>
    <cellStyle name="Обычный 3 6 3 2 3 7 4" xfId="45634"/>
    <cellStyle name="Обычный 3 6 3 2 3 7 5" xfId="45635"/>
    <cellStyle name="Обычный 3 6 3 2 3 7 6" xfId="45636"/>
    <cellStyle name="Обычный 3 6 3 2 3 7 7" xfId="45637"/>
    <cellStyle name="Обычный 3 6 3 2 3 7 8" xfId="45638"/>
    <cellStyle name="Обычный 3 6 3 2 3 8" xfId="45639"/>
    <cellStyle name="Обычный 3 6 3 2 3 8 2" xfId="45640"/>
    <cellStyle name="Обычный 3 6 3 2 3 8 3" xfId="45641"/>
    <cellStyle name="Обычный 3 6 3 2 3 8 4" xfId="45642"/>
    <cellStyle name="Обычный 3 6 3 2 3 8 5" xfId="45643"/>
    <cellStyle name="Обычный 3 6 3 2 3 8 6" xfId="45644"/>
    <cellStyle name="Обычный 3 6 3 2 3 8 7" xfId="45645"/>
    <cellStyle name="Обычный 3 6 3 2 3 8 8" xfId="45646"/>
    <cellStyle name="Обычный 3 6 3 2 3 9" xfId="45647"/>
    <cellStyle name="Обычный 3 6 3 2 4" xfId="45648"/>
    <cellStyle name="Обычный 3 6 3 2 4 2" xfId="45649"/>
    <cellStyle name="Обычный 3 6 3 2 4 3" xfId="45650"/>
    <cellStyle name="Обычный 3 6 3 2 4 4" xfId="45651"/>
    <cellStyle name="Обычный 3 6 3 2 4 5" xfId="45652"/>
    <cellStyle name="Обычный 3 6 3 2 4 6" xfId="45653"/>
    <cellStyle name="Обычный 3 6 3 2 4 7" xfId="45654"/>
    <cellStyle name="Обычный 3 6 3 2 4 8" xfId="45655"/>
    <cellStyle name="Обычный 3 6 3 2 5" xfId="45656"/>
    <cellStyle name="Обычный 3 6 3 2 5 2" xfId="45657"/>
    <cellStyle name="Обычный 3 6 3 2 5 3" xfId="45658"/>
    <cellStyle name="Обычный 3 6 3 2 5 4" xfId="45659"/>
    <cellStyle name="Обычный 3 6 3 2 5 5" xfId="45660"/>
    <cellStyle name="Обычный 3 6 3 2 5 6" xfId="45661"/>
    <cellStyle name="Обычный 3 6 3 2 5 7" xfId="45662"/>
    <cellStyle name="Обычный 3 6 3 2 5 8" xfId="45663"/>
    <cellStyle name="Обычный 3 6 3 2 6" xfId="45664"/>
    <cellStyle name="Обычный 3 6 3 2 6 2" xfId="45665"/>
    <cellStyle name="Обычный 3 6 3 2 6 3" xfId="45666"/>
    <cellStyle name="Обычный 3 6 3 2 6 4" xfId="45667"/>
    <cellStyle name="Обычный 3 6 3 2 6 5" xfId="45668"/>
    <cellStyle name="Обычный 3 6 3 2 6 6" xfId="45669"/>
    <cellStyle name="Обычный 3 6 3 2 6 7" xfId="45670"/>
    <cellStyle name="Обычный 3 6 3 2 6 8" xfId="45671"/>
    <cellStyle name="Обычный 3 6 3 2 7" xfId="45672"/>
    <cellStyle name="Обычный 3 6 3 2 7 2" xfId="45673"/>
    <cellStyle name="Обычный 3 6 3 2 7 3" xfId="45674"/>
    <cellStyle name="Обычный 3 6 3 2 7 4" xfId="45675"/>
    <cellStyle name="Обычный 3 6 3 2 7 5" xfId="45676"/>
    <cellStyle name="Обычный 3 6 3 2 7 6" xfId="45677"/>
    <cellStyle name="Обычный 3 6 3 2 7 7" xfId="45678"/>
    <cellStyle name="Обычный 3 6 3 2 7 8" xfId="45679"/>
    <cellStyle name="Обычный 3 6 3 2 8" xfId="45680"/>
    <cellStyle name="Обычный 3 6 3 2 8 2" xfId="45681"/>
    <cellStyle name="Обычный 3 6 3 2 8 3" xfId="45682"/>
    <cellStyle name="Обычный 3 6 3 2 8 4" xfId="45683"/>
    <cellStyle name="Обычный 3 6 3 2 8 5" xfId="45684"/>
    <cellStyle name="Обычный 3 6 3 2 8 6" xfId="45685"/>
    <cellStyle name="Обычный 3 6 3 2 8 7" xfId="45686"/>
    <cellStyle name="Обычный 3 6 3 2 8 8" xfId="45687"/>
    <cellStyle name="Обычный 3 6 3 2 9" xfId="45688"/>
    <cellStyle name="Обычный 3 6 3 2 9 2" xfId="45689"/>
    <cellStyle name="Обычный 3 6 3 2 9 3" xfId="45690"/>
    <cellStyle name="Обычный 3 6 3 2 9 4" xfId="45691"/>
    <cellStyle name="Обычный 3 6 3 2 9 5" xfId="45692"/>
    <cellStyle name="Обычный 3 6 3 2 9 6" xfId="45693"/>
    <cellStyle name="Обычный 3 6 3 2 9 7" xfId="45694"/>
    <cellStyle name="Обычный 3 6 3 2 9 8" xfId="45695"/>
    <cellStyle name="Обычный 3 6 3 20" xfId="45696"/>
    <cellStyle name="Обычный 3 6 3 21" xfId="45697"/>
    <cellStyle name="Обычный 3 6 3 22" xfId="45698"/>
    <cellStyle name="Обычный 3 6 3 23" xfId="45699"/>
    <cellStyle name="Обычный 3 6 3 3" xfId="45700"/>
    <cellStyle name="Обычный 3 6 3 3 10" xfId="45701"/>
    <cellStyle name="Обычный 3 6 3 3 11" xfId="45702"/>
    <cellStyle name="Обычный 3 6 3 3 12" xfId="45703"/>
    <cellStyle name="Обычный 3 6 3 3 13" xfId="45704"/>
    <cellStyle name="Обычный 3 6 3 3 14" xfId="45705"/>
    <cellStyle name="Обычный 3 6 3 3 15" xfId="45706"/>
    <cellStyle name="Обычный 3 6 3 3 16" xfId="45707"/>
    <cellStyle name="Обычный 3 6 3 3 17" xfId="45708"/>
    <cellStyle name="Обычный 3 6 3 3 18" xfId="45709"/>
    <cellStyle name="Обычный 3 6 3 3 2" xfId="45710"/>
    <cellStyle name="Обычный 3 6 3 3 2 2" xfId="45711"/>
    <cellStyle name="Обычный 3 6 3 3 2 3" xfId="45712"/>
    <cellStyle name="Обычный 3 6 3 3 2 4" xfId="45713"/>
    <cellStyle name="Обычный 3 6 3 3 2 5" xfId="45714"/>
    <cellStyle name="Обычный 3 6 3 3 2 6" xfId="45715"/>
    <cellStyle name="Обычный 3 6 3 3 2 7" xfId="45716"/>
    <cellStyle name="Обычный 3 6 3 3 2 8" xfId="45717"/>
    <cellStyle name="Обычный 3 6 3 3 3" xfId="45718"/>
    <cellStyle name="Обычный 3 6 3 3 3 2" xfId="45719"/>
    <cellStyle name="Обычный 3 6 3 3 3 3" xfId="45720"/>
    <cellStyle name="Обычный 3 6 3 3 3 4" xfId="45721"/>
    <cellStyle name="Обычный 3 6 3 3 3 5" xfId="45722"/>
    <cellStyle name="Обычный 3 6 3 3 3 6" xfId="45723"/>
    <cellStyle name="Обычный 3 6 3 3 3 7" xfId="45724"/>
    <cellStyle name="Обычный 3 6 3 3 3 8" xfId="45725"/>
    <cellStyle name="Обычный 3 6 3 3 4" xfId="45726"/>
    <cellStyle name="Обычный 3 6 3 3 4 2" xfId="45727"/>
    <cellStyle name="Обычный 3 6 3 3 4 3" xfId="45728"/>
    <cellStyle name="Обычный 3 6 3 3 4 4" xfId="45729"/>
    <cellStyle name="Обычный 3 6 3 3 4 5" xfId="45730"/>
    <cellStyle name="Обычный 3 6 3 3 4 6" xfId="45731"/>
    <cellStyle name="Обычный 3 6 3 3 4 7" xfId="45732"/>
    <cellStyle name="Обычный 3 6 3 3 4 8" xfId="45733"/>
    <cellStyle name="Обычный 3 6 3 3 5" xfId="45734"/>
    <cellStyle name="Обычный 3 6 3 3 5 2" xfId="45735"/>
    <cellStyle name="Обычный 3 6 3 3 5 3" xfId="45736"/>
    <cellStyle name="Обычный 3 6 3 3 5 4" xfId="45737"/>
    <cellStyle name="Обычный 3 6 3 3 5 5" xfId="45738"/>
    <cellStyle name="Обычный 3 6 3 3 5 6" xfId="45739"/>
    <cellStyle name="Обычный 3 6 3 3 5 7" xfId="45740"/>
    <cellStyle name="Обычный 3 6 3 3 5 8" xfId="45741"/>
    <cellStyle name="Обычный 3 6 3 3 6" xfId="45742"/>
    <cellStyle name="Обычный 3 6 3 3 6 2" xfId="45743"/>
    <cellStyle name="Обычный 3 6 3 3 6 3" xfId="45744"/>
    <cellStyle name="Обычный 3 6 3 3 6 4" xfId="45745"/>
    <cellStyle name="Обычный 3 6 3 3 6 5" xfId="45746"/>
    <cellStyle name="Обычный 3 6 3 3 6 6" xfId="45747"/>
    <cellStyle name="Обычный 3 6 3 3 6 7" xfId="45748"/>
    <cellStyle name="Обычный 3 6 3 3 6 8" xfId="45749"/>
    <cellStyle name="Обычный 3 6 3 3 7" xfId="45750"/>
    <cellStyle name="Обычный 3 6 3 3 7 2" xfId="45751"/>
    <cellStyle name="Обычный 3 6 3 3 7 3" xfId="45752"/>
    <cellStyle name="Обычный 3 6 3 3 7 4" xfId="45753"/>
    <cellStyle name="Обычный 3 6 3 3 7 5" xfId="45754"/>
    <cellStyle name="Обычный 3 6 3 3 7 6" xfId="45755"/>
    <cellStyle name="Обычный 3 6 3 3 7 7" xfId="45756"/>
    <cellStyle name="Обычный 3 6 3 3 7 8" xfId="45757"/>
    <cellStyle name="Обычный 3 6 3 3 8" xfId="45758"/>
    <cellStyle name="Обычный 3 6 3 3 8 2" xfId="45759"/>
    <cellStyle name="Обычный 3 6 3 3 8 3" xfId="45760"/>
    <cellStyle name="Обычный 3 6 3 3 8 4" xfId="45761"/>
    <cellStyle name="Обычный 3 6 3 3 8 5" xfId="45762"/>
    <cellStyle name="Обычный 3 6 3 3 8 6" xfId="45763"/>
    <cellStyle name="Обычный 3 6 3 3 8 7" xfId="45764"/>
    <cellStyle name="Обычный 3 6 3 3 8 8" xfId="45765"/>
    <cellStyle name="Обычный 3 6 3 3 9" xfId="45766"/>
    <cellStyle name="Обычный 3 6 3 4" xfId="45767"/>
    <cellStyle name="Обычный 3 6 3 4 10" xfId="45768"/>
    <cellStyle name="Обычный 3 6 3 4 11" xfId="45769"/>
    <cellStyle name="Обычный 3 6 3 4 12" xfId="45770"/>
    <cellStyle name="Обычный 3 6 3 4 13" xfId="45771"/>
    <cellStyle name="Обычный 3 6 3 4 14" xfId="45772"/>
    <cellStyle name="Обычный 3 6 3 4 15" xfId="45773"/>
    <cellStyle name="Обычный 3 6 3 4 16" xfId="45774"/>
    <cellStyle name="Обычный 3 6 3 4 17" xfId="45775"/>
    <cellStyle name="Обычный 3 6 3 4 18" xfId="45776"/>
    <cellStyle name="Обычный 3 6 3 4 2" xfId="45777"/>
    <cellStyle name="Обычный 3 6 3 4 2 2" xfId="45778"/>
    <cellStyle name="Обычный 3 6 3 4 2 3" xfId="45779"/>
    <cellStyle name="Обычный 3 6 3 4 2 4" xfId="45780"/>
    <cellStyle name="Обычный 3 6 3 4 2 5" xfId="45781"/>
    <cellStyle name="Обычный 3 6 3 4 2 6" xfId="45782"/>
    <cellStyle name="Обычный 3 6 3 4 2 7" xfId="45783"/>
    <cellStyle name="Обычный 3 6 3 4 2 8" xfId="45784"/>
    <cellStyle name="Обычный 3 6 3 4 3" xfId="45785"/>
    <cellStyle name="Обычный 3 6 3 4 3 2" xfId="45786"/>
    <cellStyle name="Обычный 3 6 3 4 3 3" xfId="45787"/>
    <cellStyle name="Обычный 3 6 3 4 3 4" xfId="45788"/>
    <cellStyle name="Обычный 3 6 3 4 3 5" xfId="45789"/>
    <cellStyle name="Обычный 3 6 3 4 3 6" xfId="45790"/>
    <cellStyle name="Обычный 3 6 3 4 3 7" xfId="45791"/>
    <cellStyle name="Обычный 3 6 3 4 3 8" xfId="45792"/>
    <cellStyle name="Обычный 3 6 3 4 4" xfId="45793"/>
    <cellStyle name="Обычный 3 6 3 4 4 2" xfId="45794"/>
    <cellStyle name="Обычный 3 6 3 4 4 3" xfId="45795"/>
    <cellStyle name="Обычный 3 6 3 4 4 4" xfId="45796"/>
    <cellStyle name="Обычный 3 6 3 4 4 5" xfId="45797"/>
    <cellStyle name="Обычный 3 6 3 4 4 6" xfId="45798"/>
    <cellStyle name="Обычный 3 6 3 4 4 7" xfId="45799"/>
    <cellStyle name="Обычный 3 6 3 4 4 8" xfId="45800"/>
    <cellStyle name="Обычный 3 6 3 4 5" xfId="45801"/>
    <cellStyle name="Обычный 3 6 3 4 5 2" xfId="45802"/>
    <cellStyle name="Обычный 3 6 3 4 5 3" xfId="45803"/>
    <cellStyle name="Обычный 3 6 3 4 5 4" xfId="45804"/>
    <cellStyle name="Обычный 3 6 3 4 5 5" xfId="45805"/>
    <cellStyle name="Обычный 3 6 3 4 5 6" xfId="45806"/>
    <cellStyle name="Обычный 3 6 3 4 5 7" xfId="45807"/>
    <cellStyle name="Обычный 3 6 3 4 5 8" xfId="45808"/>
    <cellStyle name="Обычный 3 6 3 4 6" xfId="45809"/>
    <cellStyle name="Обычный 3 6 3 4 6 2" xfId="45810"/>
    <cellStyle name="Обычный 3 6 3 4 6 3" xfId="45811"/>
    <cellStyle name="Обычный 3 6 3 4 6 4" xfId="45812"/>
    <cellStyle name="Обычный 3 6 3 4 6 5" xfId="45813"/>
    <cellStyle name="Обычный 3 6 3 4 6 6" xfId="45814"/>
    <cellStyle name="Обычный 3 6 3 4 6 7" xfId="45815"/>
    <cellStyle name="Обычный 3 6 3 4 6 8" xfId="45816"/>
    <cellStyle name="Обычный 3 6 3 4 7" xfId="45817"/>
    <cellStyle name="Обычный 3 6 3 4 7 2" xfId="45818"/>
    <cellStyle name="Обычный 3 6 3 4 7 3" xfId="45819"/>
    <cellStyle name="Обычный 3 6 3 4 7 4" xfId="45820"/>
    <cellStyle name="Обычный 3 6 3 4 7 5" xfId="45821"/>
    <cellStyle name="Обычный 3 6 3 4 7 6" xfId="45822"/>
    <cellStyle name="Обычный 3 6 3 4 7 7" xfId="45823"/>
    <cellStyle name="Обычный 3 6 3 4 7 8" xfId="45824"/>
    <cellStyle name="Обычный 3 6 3 4 8" xfId="45825"/>
    <cellStyle name="Обычный 3 6 3 4 8 2" xfId="45826"/>
    <cellStyle name="Обычный 3 6 3 4 8 3" xfId="45827"/>
    <cellStyle name="Обычный 3 6 3 4 8 4" xfId="45828"/>
    <cellStyle name="Обычный 3 6 3 4 8 5" xfId="45829"/>
    <cellStyle name="Обычный 3 6 3 4 8 6" xfId="45830"/>
    <cellStyle name="Обычный 3 6 3 4 8 7" xfId="45831"/>
    <cellStyle name="Обычный 3 6 3 4 8 8" xfId="45832"/>
    <cellStyle name="Обычный 3 6 3 4 9" xfId="45833"/>
    <cellStyle name="Обычный 3 6 3 5" xfId="45834"/>
    <cellStyle name="Обычный 3 6 3 5 2" xfId="45835"/>
    <cellStyle name="Обычный 3 6 3 5 3" xfId="45836"/>
    <cellStyle name="Обычный 3 6 3 5 4" xfId="45837"/>
    <cellStyle name="Обычный 3 6 3 5 5" xfId="45838"/>
    <cellStyle name="Обычный 3 6 3 5 6" xfId="45839"/>
    <cellStyle name="Обычный 3 6 3 5 7" xfId="45840"/>
    <cellStyle name="Обычный 3 6 3 5 8" xfId="45841"/>
    <cellStyle name="Обычный 3 6 3 6" xfId="45842"/>
    <cellStyle name="Обычный 3 6 3 6 2" xfId="45843"/>
    <cellStyle name="Обычный 3 6 3 6 3" xfId="45844"/>
    <cellStyle name="Обычный 3 6 3 6 4" xfId="45845"/>
    <cellStyle name="Обычный 3 6 3 6 5" xfId="45846"/>
    <cellStyle name="Обычный 3 6 3 6 6" xfId="45847"/>
    <cellStyle name="Обычный 3 6 3 6 7" xfId="45848"/>
    <cellStyle name="Обычный 3 6 3 6 8" xfId="45849"/>
    <cellStyle name="Обычный 3 6 3 7" xfId="45850"/>
    <cellStyle name="Обычный 3 6 3 7 2" xfId="45851"/>
    <cellStyle name="Обычный 3 6 3 7 3" xfId="45852"/>
    <cellStyle name="Обычный 3 6 3 7 4" xfId="45853"/>
    <cellStyle name="Обычный 3 6 3 7 5" xfId="45854"/>
    <cellStyle name="Обычный 3 6 3 7 6" xfId="45855"/>
    <cellStyle name="Обычный 3 6 3 7 7" xfId="45856"/>
    <cellStyle name="Обычный 3 6 3 7 8" xfId="45857"/>
    <cellStyle name="Обычный 3 6 3 8" xfId="45858"/>
    <cellStyle name="Обычный 3 6 3 8 2" xfId="45859"/>
    <cellStyle name="Обычный 3 6 3 8 3" xfId="45860"/>
    <cellStyle name="Обычный 3 6 3 8 4" xfId="45861"/>
    <cellStyle name="Обычный 3 6 3 8 5" xfId="45862"/>
    <cellStyle name="Обычный 3 6 3 8 6" xfId="45863"/>
    <cellStyle name="Обычный 3 6 3 8 7" xfId="45864"/>
    <cellStyle name="Обычный 3 6 3 8 8" xfId="45865"/>
    <cellStyle name="Обычный 3 6 3 9" xfId="45866"/>
    <cellStyle name="Обычный 3 6 3 9 2" xfId="45867"/>
    <cellStyle name="Обычный 3 6 3 9 3" xfId="45868"/>
    <cellStyle name="Обычный 3 6 3 9 4" xfId="45869"/>
    <cellStyle name="Обычный 3 6 3 9 5" xfId="45870"/>
    <cellStyle name="Обычный 3 6 3 9 6" xfId="45871"/>
    <cellStyle name="Обычный 3 6 3 9 7" xfId="45872"/>
    <cellStyle name="Обычный 3 6 3 9 8" xfId="45873"/>
    <cellStyle name="Обычный 3 6 4" xfId="45874"/>
    <cellStyle name="Обычный 3 6 4 10" xfId="45875"/>
    <cellStyle name="Обычный 3 6 4 10 2" xfId="45876"/>
    <cellStyle name="Обычный 3 6 4 10 3" xfId="45877"/>
    <cellStyle name="Обычный 3 6 4 10 4" xfId="45878"/>
    <cellStyle name="Обычный 3 6 4 10 5" xfId="45879"/>
    <cellStyle name="Обычный 3 6 4 10 6" xfId="45880"/>
    <cellStyle name="Обычный 3 6 4 10 7" xfId="45881"/>
    <cellStyle name="Обычный 3 6 4 10 8" xfId="45882"/>
    <cellStyle name="Обычный 3 6 4 11" xfId="45883"/>
    <cellStyle name="Обычный 3 6 4 12" xfId="45884"/>
    <cellStyle name="Обычный 3 6 4 13" xfId="45885"/>
    <cellStyle name="Обычный 3 6 4 14" xfId="45886"/>
    <cellStyle name="Обычный 3 6 4 15" xfId="45887"/>
    <cellStyle name="Обычный 3 6 4 16" xfId="45888"/>
    <cellStyle name="Обычный 3 6 4 17" xfId="45889"/>
    <cellStyle name="Обычный 3 6 4 18" xfId="45890"/>
    <cellStyle name="Обычный 3 6 4 19" xfId="45891"/>
    <cellStyle name="Обычный 3 6 4 2" xfId="45892"/>
    <cellStyle name="Обычный 3 6 4 2 10" xfId="45893"/>
    <cellStyle name="Обычный 3 6 4 2 11" xfId="45894"/>
    <cellStyle name="Обычный 3 6 4 2 12" xfId="45895"/>
    <cellStyle name="Обычный 3 6 4 2 13" xfId="45896"/>
    <cellStyle name="Обычный 3 6 4 2 14" xfId="45897"/>
    <cellStyle name="Обычный 3 6 4 2 15" xfId="45898"/>
    <cellStyle name="Обычный 3 6 4 2 16" xfId="45899"/>
    <cellStyle name="Обычный 3 6 4 2 17" xfId="45900"/>
    <cellStyle name="Обычный 3 6 4 2 18" xfId="45901"/>
    <cellStyle name="Обычный 3 6 4 2 2" xfId="45902"/>
    <cellStyle name="Обычный 3 6 4 2 2 2" xfId="45903"/>
    <cellStyle name="Обычный 3 6 4 2 2 3" xfId="45904"/>
    <cellStyle name="Обычный 3 6 4 2 2 4" xfId="45905"/>
    <cellStyle name="Обычный 3 6 4 2 2 5" xfId="45906"/>
    <cellStyle name="Обычный 3 6 4 2 2 6" xfId="45907"/>
    <cellStyle name="Обычный 3 6 4 2 2 7" xfId="45908"/>
    <cellStyle name="Обычный 3 6 4 2 2 8" xfId="45909"/>
    <cellStyle name="Обычный 3 6 4 2 3" xfId="45910"/>
    <cellStyle name="Обычный 3 6 4 2 3 2" xfId="45911"/>
    <cellStyle name="Обычный 3 6 4 2 3 3" xfId="45912"/>
    <cellStyle name="Обычный 3 6 4 2 3 4" xfId="45913"/>
    <cellStyle name="Обычный 3 6 4 2 3 5" xfId="45914"/>
    <cellStyle name="Обычный 3 6 4 2 3 6" xfId="45915"/>
    <cellStyle name="Обычный 3 6 4 2 3 7" xfId="45916"/>
    <cellStyle name="Обычный 3 6 4 2 3 8" xfId="45917"/>
    <cellStyle name="Обычный 3 6 4 2 4" xfId="45918"/>
    <cellStyle name="Обычный 3 6 4 2 4 2" xfId="45919"/>
    <cellStyle name="Обычный 3 6 4 2 4 3" xfId="45920"/>
    <cellStyle name="Обычный 3 6 4 2 4 4" xfId="45921"/>
    <cellStyle name="Обычный 3 6 4 2 4 5" xfId="45922"/>
    <cellStyle name="Обычный 3 6 4 2 4 6" xfId="45923"/>
    <cellStyle name="Обычный 3 6 4 2 4 7" xfId="45924"/>
    <cellStyle name="Обычный 3 6 4 2 4 8" xfId="45925"/>
    <cellStyle name="Обычный 3 6 4 2 5" xfId="45926"/>
    <cellStyle name="Обычный 3 6 4 2 5 2" xfId="45927"/>
    <cellStyle name="Обычный 3 6 4 2 5 3" xfId="45928"/>
    <cellStyle name="Обычный 3 6 4 2 5 4" xfId="45929"/>
    <cellStyle name="Обычный 3 6 4 2 5 5" xfId="45930"/>
    <cellStyle name="Обычный 3 6 4 2 5 6" xfId="45931"/>
    <cellStyle name="Обычный 3 6 4 2 5 7" xfId="45932"/>
    <cellStyle name="Обычный 3 6 4 2 5 8" xfId="45933"/>
    <cellStyle name="Обычный 3 6 4 2 6" xfId="45934"/>
    <cellStyle name="Обычный 3 6 4 2 6 2" xfId="45935"/>
    <cellStyle name="Обычный 3 6 4 2 6 3" xfId="45936"/>
    <cellStyle name="Обычный 3 6 4 2 6 4" xfId="45937"/>
    <cellStyle name="Обычный 3 6 4 2 6 5" xfId="45938"/>
    <cellStyle name="Обычный 3 6 4 2 6 6" xfId="45939"/>
    <cellStyle name="Обычный 3 6 4 2 6 7" xfId="45940"/>
    <cellStyle name="Обычный 3 6 4 2 6 8" xfId="45941"/>
    <cellStyle name="Обычный 3 6 4 2 7" xfId="45942"/>
    <cellStyle name="Обычный 3 6 4 2 7 2" xfId="45943"/>
    <cellStyle name="Обычный 3 6 4 2 7 3" xfId="45944"/>
    <cellStyle name="Обычный 3 6 4 2 7 4" xfId="45945"/>
    <cellStyle name="Обычный 3 6 4 2 7 5" xfId="45946"/>
    <cellStyle name="Обычный 3 6 4 2 7 6" xfId="45947"/>
    <cellStyle name="Обычный 3 6 4 2 7 7" xfId="45948"/>
    <cellStyle name="Обычный 3 6 4 2 7 8" xfId="45949"/>
    <cellStyle name="Обычный 3 6 4 2 8" xfId="45950"/>
    <cellStyle name="Обычный 3 6 4 2 8 2" xfId="45951"/>
    <cellStyle name="Обычный 3 6 4 2 8 3" xfId="45952"/>
    <cellStyle name="Обычный 3 6 4 2 8 4" xfId="45953"/>
    <cellStyle name="Обычный 3 6 4 2 8 5" xfId="45954"/>
    <cellStyle name="Обычный 3 6 4 2 8 6" xfId="45955"/>
    <cellStyle name="Обычный 3 6 4 2 8 7" xfId="45956"/>
    <cellStyle name="Обычный 3 6 4 2 8 8" xfId="45957"/>
    <cellStyle name="Обычный 3 6 4 2 9" xfId="45958"/>
    <cellStyle name="Обычный 3 6 4 20" xfId="45959"/>
    <cellStyle name="Обычный 3 6 4 21" xfId="45960"/>
    <cellStyle name="Обычный 3 6 4 22" xfId="45961"/>
    <cellStyle name="Обычный 3 6 4 3" xfId="45962"/>
    <cellStyle name="Обычный 3 6 4 3 10" xfId="45963"/>
    <cellStyle name="Обычный 3 6 4 3 11" xfId="45964"/>
    <cellStyle name="Обычный 3 6 4 3 12" xfId="45965"/>
    <cellStyle name="Обычный 3 6 4 3 13" xfId="45966"/>
    <cellStyle name="Обычный 3 6 4 3 14" xfId="45967"/>
    <cellStyle name="Обычный 3 6 4 3 15" xfId="45968"/>
    <cellStyle name="Обычный 3 6 4 3 16" xfId="45969"/>
    <cellStyle name="Обычный 3 6 4 3 17" xfId="45970"/>
    <cellStyle name="Обычный 3 6 4 3 18" xfId="45971"/>
    <cellStyle name="Обычный 3 6 4 3 2" xfId="45972"/>
    <cellStyle name="Обычный 3 6 4 3 2 2" xfId="45973"/>
    <cellStyle name="Обычный 3 6 4 3 2 3" xfId="45974"/>
    <cellStyle name="Обычный 3 6 4 3 2 4" xfId="45975"/>
    <cellStyle name="Обычный 3 6 4 3 2 5" xfId="45976"/>
    <cellStyle name="Обычный 3 6 4 3 2 6" xfId="45977"/>
    <cellStyle name="Обычный 3 6 4 3 2 7" xfId="45978"/>
    <cellStyle name="Обычный 3 6 4 3 2 8" xfId="45979"/>
    <cellStyle name="Обычный 3 6 4 3 3" xfId="45980"/>
    <cellStyle name="Обычный 3 6 4 3 3 2" xfId="45981"/>
    <cellStyle name="Обычный 3 6 4 3 3 3" xfId="45982"/>
    <cellStyle name="Обычный 3 6 4 3 3 4" xfId="45983"/>
    <cellStyle name="Обычный 3 6 4 3 3 5" xfId="45984"/>
    <cellStyle name="Обычный 3 6 4 3 3 6" xfId="45985"/>
    <cellStyle name="Обычный 3 6 4 3 3 7" xfId="45986"/>
    <cellStyle name="Обычный 3 6 4 3 3 8" xfId="45987"/>
    <cellStyle name="Обычный 3 6 4 3 4" xfId="45988"/>
    <cellStyle name="Обычный 3 6 4 3 4 2" xfId="45989"/>
    <cellStyle name="Обычный 3 6 4 3 4 3" xfId="45990"/>
    <cellStyle name="Обычный 3 6 4 3 4 4" xfId="45991"/>
    <cellStyle name="Обычный 3 6 4 3 4 5" xfId="45992"/>
    <cellStyle name="Обычный 3 6 4 3 4 6" xfId="45993"/>
    <cellStyle name="Обычный 3 6 4 3 4 7" xfId="45994"/>
    <cellStyle name="Обычный 3 6 4 3 4 8" xfId="45995"/>
    <cellStyle name="Обычный 3 6 4 3 5" xfId="45996"/>
    <cellStyle name="Обычный 3 6 4 3 5 2" xfId="45997"/>
    <cellStyle name="Обычный 3 6 4 3 5 3" xfId="45998"/>
    <cellStyle name="Обычный 3 6 4 3 5 4" xfId="45999"/>
    <cellStyle name="Обычный 3 6 4 3 5 5" xfId="46000"/>
    <cellStyle name="Обычный 3 6 4 3 5 6" xfId="46001"/>
    <cellStyle name="Обычный 3 6 4 3 5 7" xfId="46002"/>
    <cellStyle name="Обычный 3 6 4 3 5 8" xfId="46003"/>
    <cellStyle name="Обычный 3 6 4 3 6" xfId="46004"/>
    <cellStyle name="Обычный 3 6 4 3 6 2" xfId="46005"/>
    <cellStyle name="Обычный 3 6 4 3 6 3" xfId="46006"/>
    <cellStyle name="Обычный 3 6 4 3 6 4" xfId="46007"/>
    <cellStyle name="Обычный 3 6 4 3 6 5" xfId="46008"/>
    <cellStyle name="Обычный 3 6 4 3 6 6" xfId="46009"/>
    <cellStyle name="Обычный 3 6 4 3 6 7" xfId="46010"/>
    <cellStyle name="Обычный 3 6 4 3 6 8" xfId="46011"/>
    <cellStyle name="Обычный 3 6 4 3 7" xfId="46012"/>
    <cellStyle name="Обычный 3 6 4 3 7 2" xfId="46013"/>
    <cellStyle name="Обычный 3 6 4 3 7 3" xfId="46014"/>
    <cellStyle name="Обычный 3 6 4 3 7 4" xfId="46015"/>
    <cellStyle name="Обычный 3 6 4 3 7 5" xfId="46016"/>
    <cellStyle name="Обычный 3 6 4 3 7 6" xfId="46017"/>
    <cellStyle name="Обычный 3 6 4 3 7 7" xfId="46018"/>
    <cellStyle name="Обычный 3 6 4 3 7 8" xfId="46019"/>
    <cellStyle name="Обычный 3 6 4 3 8" xfId="46020"/>
    <cellStyle name="Обычный 3 6 4 3 8 2" xfId="46021"/>
    <cellStyle name="Обычный 3 6 4 3 8 3" xfId="46022"/>
    <cellStyle name="Обычный 3 6 4 3 8 4" xfId="46023"/>
    <cellStyle name="Обычный 3 6 4 3 8 5" xfId="46024"/>
    <cellStyle name="Обычный 3 6 4 3 8 6" xfId="46025"/>
    <cellStyle name="Обычный 3 6 4 3 8 7" xfId="46026"/>
    <cellStyle name="Обычный 3 6 4 3 8 8" xfId="46027"/>
    <cellStyle name="Обычный 3 6 4 3 9" xfId="46028"/>
    <cellStyle name="Обычный 3 6 4 4" xfId="46029"/>
    <cellStyle name="Обычный 3 6 4 4 2" xfId="46030"/>
    <cellStyle name="Обычный 3 6 4 4 3" xfId="46031"/>
    <cellStyle name="Обычный 3 6 4 4 4" xfId="46032"/>
    <cellStyle name="Обычный 3 6 4 4 5" xfId="46033"/>
    <cellStyle name="Обычный 3 6 4 4 6" xfId="46034"/>
    <cellStyle name="Обычный 3 6 4 4 7" xfId="46035"/>
    <cellStyle name="Обычный 3 6 4 4 8" xfId="46036"/>
    <cellStyle name="Обычный 3 6 4 5" xfId="46037"/>
    <cellStyle name="Обычный 3 6 4 5 2" xfId="46038"/>
    <cellStyle name="Обычный 3 6 4 5 3" xfId="46039"/>
    <cellStyle name="Обычный 3 6 4 5 4" xfId="46040"/>
    <cellStyle name="Обычный 3 6 4 5 5" xfId="46041"/>
    <cellStyle name="Обычный 3 6 4 5 6" xfId="46042"/>
    <cellStyle name="Обычный 3 6 4 5 7" xfId="46043"/>
    <cellStyle name="Обычный 3 6 4 5 8" xfId="46044"/>
    <cellStyle name="Обычный 3 6 4 6" xfId="46045"/>
    <cellStyle name="Обычный 3 6 4 6 2" xfId="46046"/>
    <cellStyle name="Обычный 3 6 4 6 3" xfId="46047"/>
    <cellStyle name="Обычный 3 6 4 6 4" xfId="46048"/>
    <cellStyle name="Обычный 3 6 4 6 5" xfId="46049"/>
    <cellStyle name="Обычный 3 6 4 6 6" xfId="46050"/>
    <cellStyle name="Обычный 3 6 4 6 7" xfId="46051"/>
    <cellStyle name="Обычный 3 6 4 6 8" xfId="46052"/>
    <cellStyle name="Обычный 3 6 4 7" xfId="46053"/>
    <cellStyle name="Обычный 3 6 4 7 2" xfId="46054"/>
    <cellStyle name="Обычный 3 6 4 7 3" xfId="46055"/>
    <cellStyle name="Обычный 3 6 4 7 4" xfId="46056"/>
    <cellStyle name="Обычный 3 6 4 7 5" xfId="46057"/>
    <cellStyle name="Обычный 3 6 4 7 6" xfId="46058"/>
    <cellStyle name="Обычный 3 6 4 7 7" xfId="46059"/>
    <cellStyle name="Обычный 3 6 4 7 8" xfId="46060"/>
    <cellStyle name="Обычный 3 6 4 8" xfId="46061"/>
    <cellStyle name="Обычный 3 6 4 8 2" xfId="46062"/>
    <cellStyle name="Обычный 3 6 4 8 3" xfId="46063"/>
    <cellStyle name="Обычный 3 6 4 8 4" xfId="46064"/>
    <cellStyle name="Обычный 3 6 4 8 5" xfId="46065"/>
    <cellStyle name="Обычный 3 6 4 8 6" xfId="46066"/>
    <cellStyle name="Обычный 3 6 4 8 7" xfId="46067"/>
    <cellStyle name="Обычный 3 6 4 8 8" xfId="46068"/>
    <cellStyle name="Обычный 3 6 4 9" xfId="46069"/>
    <cellStyle name="Обычный 3 6 4 9 2" xfId="46070"/>
    <cellStyle name="Обычный 3 6 4 9 3" xfId="46071"/>
    <cellStyle name="Обычный 3 6 4 9 4" xfId="46072"/>
    <cellStyle name="Обычный 3 6 4 9 5" xfId="46073"/>
    <cellStyle name="Обычный 3 6 4 9 6" xfId="46074"/>
    <cellStyle name="Обычный 3 6 4 9 7" xfId="46075"/>
    <cellStyle name="Обычный 3 6 4 9 8" xfId="46076"/>
    <cellStyle name="Обычный 3 6 5" xfId="46077"/>
    <cellStyle name="Обычный 3 6 5 10" xfId="46078"/>
    <cellStyle name="Обычный 3 6 5 11" xfId="46079"/>
    <cellStyle name="Обычный 3 6 5 12" xfId="46080"/>
    <cellStyle name="Обычный 3 6 5 13" xfId="46081"/>
    <cellStyle name="Обычный 3 6 5 14" xfId="46082"/>
    <cellStyle name="Обычный 3 6 5 15" xfId="46083"/>
    <cellStyle name="Обычный 3 6 5 16" xfId="46084"/>
    <cellStyle name="Обычный 3 6 5 17" xfId="46085"/>
    <cellStyle name="Обычный 3 6 5 18" xfId="46086"/>
    <cellStyle name="Обычный 3 6 5 2" xfId="46087"/>
    <cellStyle name="Обычный 3 6 5 2 2" xfId="46088"/>
    <cellStyle name="Обычный 3 6 5 2 3" xfId="46089"/>
    <cellStyle name="Обычный 3 6 5 2 4" xfId="46090"/>
    <cellStyle name="Обычный 3 6 5 2 5" xfId="46091"/>
    <cellStyle name="Обычный 3 6 5 2 6" xfId="46092"/>
    <cellStyle name="Обычный 3 6 5 2 7" xfId="46093"/>
    <cellStyle name="Обычный 3 6 5 2 8" xfId="46094"/>
    <cellStyle name="Обычный 3 6 5 3" xfId="46095"/>
    <cellStyle name="Обычный 3 6 5 3 2" xfId="46096"/>
    <cellStyle name="Обычный 3 6 5 3 3" xfId="46097"/>
    <cellStyle name="Обычный 3 6 5 3 4" xfId="46098"/>
    <cellStyle name="Обычный 3 6 5 3 5" xfId="46099"/>
    <cellStyle name="Обычный 3 6 5 3 6" xfId="46100"/>
    <cellStyle name="Обычный 3 6 5 3 7" xfId="46101"/>
    <cellStyle name="Обычный 3 6 5 3 8" xfId="46102"/>
    <cellStyle name="Обычный 3 6 5 4" xfId="46103"/>
    <cellStyle name="Обычный 3 6 5 4 2" xfId="46104"/>
    <cellStyle name="Обычный 3 6 5 4 3" xfId="46105"/>
    <cellStyle name="Обычный 3 6 5 4 4" xfId="46106"/>
    <cellStyle name="Обычный 3 6 5 4 5" xfId="46107"/>
    <cellStyle name="Обычный 3 6 5 4 6" xfId="46108"/>
    <cellStyle name="Обычный 3 6 5 4 7" xfId="46109"/>
    <cellStyle name="Обычный 3 6 5 4 8" xfId="46110"/>
    <cellStyle name="Обычный 3 6 5 5" xfId="46111"/>
    <cellStyle name="Обычный 3 6 5 5 2" xfId="46112"/>
    <cellStyle name="Обычный 3 6 5 5 3" xfId="46113"/>
    <cellStyle name="Обычный 3 6 5 5 4" xfId="46114"/>
    <cellStyle name="Обычный 3 6 5 5 5" xfId="46115"/>
    <cellStyle name="Обычный 3 6 5 5 6" xfId="46116"/>
    <cellStyle name="Обычный 3 6 5 5 7" xfId="46117"/>
    <cellStyle name="Обычный 3 6 5 5 8" xfId="46118"/>
    <cellStyle name="Обычный 3 6 5 6" xfId="46119"/>
    <cellStyle name="Обычный 3 6 5 6 2" xfId="46120"/>
    <cellStyle name="Обычный 3 6 5 6 3" xfId="46121"/>
    <cellStyle name="Обычный 3 6 5 6 4" xfId="46122"/>
    <cellStyle name="Обычный 3 6 5 6 5" xfId="46123"/>
    <cellStyle name="Обычный 3 6 5 6 6" xfId="46124"/>
    <cellStyle name="Обычный 3 6 5 6 7" xfId="46125"/>
    <cellStyle name="Обычный 3 6 5 6 8" xfId="46126"/>
    <cellStyle name="Обычный 3 6 5 7" xfId="46127"/>
    <cellStyle name="Обычный 3 6 5 7 2" xfId="46128"/>
    <cellStyle name="Обычный 3 6 5 7 3" xfId="46129"/>
    <cellStyle name="Обычный 3 6 5 7 4" xfId="46130"/>
    <cellStyle name="Обычный 3 6 5 7 5" xfId="46131"/>
    <cellStyle name="Обычный 3 6 5 7 6" xfId="46132"/>
    <cellStyle name="Обычный 3 6 5 7 7" xfId="46133"/>
    <cellStyle name="Обычный 3 6 5 7 8" xfId="46134"/>
    <cellStyle name="Обычный 3 6 5 8" xfId="46135"/>
    <cellStyle name="Обычный 3 6 5 8 2" xfId="46136"/>
    <cellStyle name="Обычный 3 6 5 8 3" xfId="46137"/>
    <cellStyle name="Обычный 3 6 5 8 4" xfId="46138"/>
    <cellStyle name="Обычный 3 6 5 8 5" xfId="46139"/>
    <cellStyle name="Обычный 3 6 5 8 6" xfId="46140"/>
    <cellStyle name="Обычный 3 6 5 8 7" xfId="46141"/>
    <cellStyle name="Обычный 3 6 5 8 8" xfId="46142"/>
    <cellStyle name="Обычный 3 6 5 9" xfId="46143"/>
    <cellStyle name="Обычный 3 6 6" xfId="46144"/>
    <cellStyle name="Обычный 3 6 6 10" xfId="46145"/>
    <cellStyle name="Обычный 3 6 6 11" xfId="46146"/>
    <cellStyle name="Обычный 3 6 6 12" xfId="46147"/>
    <cellStyle name="Обычный 3 6 6 13" xfId="46148"/>
    <cellStyle name="Обычный 3 6 6 14" xfId="46149"/>
    <cellStyle name="Обычный 3 6 6 15" xfId="46150"/>
    <cellStyle name="Обычный 3 6 6 16" xfId="46151"/>
    <cellStyle name="Обычный 3 6 6 17" xfId="46152"/>
    <cellStyle name="Обычный 3 6 6 18" xfId="46153"/>
    <cellStyle name="Обычный 3 6 6 2" xfId="46154"/>
    <cellStyle name="Обычный 3 6 6 2 2" xfId="46155"/>
    <cellStyle name="Обычный 3 6 6 2 3" xfId="46156"/>
    <cellStyle name="Обычный 3 6 6 2 4" xfId="46157"/>
    <cellStyle name="Обычный 3 6 6 2 5" xfId="46158"/>
    <cellStyle name="Обычный 3 6 6 2 6" xfId="46159"/>
    <cellStyle name="Обычный 3 6 6 2 7" xfId="46160"/>
    <cellStyle name="Обычный 3 6 6 2 8" xfId="46161"/>
    <cellStyle name="Обычный 3 6 6 3" xfId="46162"/>
    <cellStyle name="Обычный 3 6 6 3 2" xfId="46163"/>
    <cellStyle name="Обычный 3 6 6 3 3" xfId="46164"/>
    <cellStyle name="Обычный 3 6 6 3 4" xfId="46165"/>
    <cellStyle name="Обычный 3 6 6 3 5" xfId="46166"/>
    <cellStyle name="Обычный 3 6 6 3 6" xfId="46167"/>
    <cellStyle name="Обычный 3 6 6 3 7" xfId="46168"/>
    <cellStyle name="Обычный 3 6 6 3 8" xfId="46169"/>
    <cellStyle name="Обычный 3 6 6 4" xfId="46170"/>
    <cellStyle name="Обычный 3 6 6 4 2" xfId="46171"/>
    <cellStyle name="Обычный 3 6 6 4 3" xfId="46172"/>
    <cellStyle name="Обычный 3 6 6 4 4" xfId="46173"/>
    <cellStyle name="Обычный 3 6 6 4 5" xfId="46174"/>
    <cellStyle name="Обычный 3 6 6 4 6" xfId="46175"/>
    <cellStyle name="Обычный 3 6 6 4 7" xfId="46176"/>
    <cellStyle name="Обычный 3 6 6 4 8" xfId="46177"/>
    <cellStyle name="Обычный 3 6 6 5" xfId="46178"/>
    <cellStyle name="Обычный 3 6 6 5 2" xfId="46179"/>
    <cellStyle name="Обычный 3 6 6 5 3" xfId="46180"/>
    <cellStyle name="Обычный 3 6 6 5 4" xfId="46181"/>
    <cellStyle name="Обычный 3 6 6 5 5" xfId="46182"/>
    <cellStyle name="Обычный 3 6 6 5 6" xfId="46183"/>
    <cellStyle name="Обычный 3 6 6 5 7" xfId="46184"/>
    <cellStyle name="Обычный 3 6 6 5 8" xfId="46185"/>
    <cellStyle name="Обычный 3 6 6 6" xfId="46186"/>
    <cellStyle name="Обычный 3 6 6 6 2" xfId="46187"/>
    <cellStyle name="Обычный 3 6 6 6 3" xfId="46188"/>
    <cellStyle name="Обычный 3 6 6 6 4" xfId="46189"/>
    <cellStyle name="Обычный 3 6 6 6 5" xfId="46190"/>
    <cellStyle name="Обычный 3 6 6 6 6" xfId="46191"/>
    <cellStyle name="Обычный 3 6 6 6 7" xfId="46192"/>
    <cellStyle name="Обычный 3 6 6 6 8" xfId="46193"/>
    <cellStyle name="Обычный 3 6 6 7" xfId="46194"/>
    <cellStyle name="Обычный 3 6 6 7 2" xfId="46195"/>
    <cellStyle name="Обычный 3 6 6 7 3" xfId="46196"/>
    <cellStyle name="Обычный 3 6 6 7 4" xfId="46197"/>
    <cellStyle name="Обычный 3 6 6 7 5" xfId="46198"/>
    <cellStyle name="Обычный 3 6 6 7 6" xfId="46199"/>
    <cellStyle name="Обычный 3 6 6 7 7" xfId="46200"/>
    <cellStyle name="Обычный 3 6 6 7 8" xfId="46201"/>
    <cellStyle name="Обычный 3 6 6 8" xfId="46202"/>
    <cellStyle name="Обычный 3 6 6 8 2" xfId="46203"/>
    <cellStyle name="Обычный 3 6 6 8 3" xfId="46204"/>
    <cellStyle name="Обычный 3 6 6 8 4" xfId="46205"/>
    <cellStyle name="Обычный 3 6 6 8 5" xfId="46206"/>
    <cellStyle name="Обычный 3 6 6 8 6" xfId="46207"/>
    <cellStyle name="Обычный 3 6 6 8 7" xfId="46208"/>
    <cellStyle name="Обычный 3 6 6 8 8" xfId="46209"/>
    <cellStyle name="Обычный 3 6 6 9" xfId="46210"/>
    <cellStyle name="Обычный 3 6 7" xfId="46211"/>
    <cellStyle name="Обычный 3 6 7 2" xfId="46212"/>
    <cellStyle name="Обычный 3 6 7 3" xfId="46213"/>
    <cellStyle name="Обычный 3 6 7 4" xfId="46214"/>
    <cellStyle name="Обычный 3 6 7 5" xfId="46215"/>
    <cellStyle name="Обычный 3 6 7 6" xfId="46216"/>
    <cellStyle name="Обычный 3 6 7 7" xfId="46217"/>
    <cellStyle name="Обычный 3 6 7 8" xfId="46218"/>
    <cellStyle name="Обычный 3 6 8" xfId="46219"/>
    <cellStyle name="Обычный 3 6 8 2" xfId="46220"/>
    <cellStyle name="Обычный 3 6 8 3" xfId="46221"/>
    <cellStyle name="Обычный 3 6 8 4" xfId="46222"/>
    <cellStyle name="Обычный 3 6 8 5" xfId="46223"/>
    <cellStyle name="Обычный 3 6 8 6" xfId="46224"/>
    <cellStyle name="Обычный 3 6 8 7" xfId="46225"/>
    <cellStyle name="Обычный 3 6 8 8" xfId="46226"/>
    <cellStyle name="Обычный 3 6 9" xfId="46227"/>
    <cellStyle name="Обычный 3 6 9 2" xfId="46228"/>
    <cellStyle name="Обычный 3 6 9 3" xfId="46229"/>
    <cellStyle name="Обычный 3 6 9 4" xfId="46230"/>
    <cellStyle name="Обычный 3 6 9 5" xfId="46231"/>
    <cellStyle name="Обычный 3 6 9 6" xfId="46232"/>
    <cellStyle name="Обычный 3 6 9 7" xfId="46233"/>
    <cellStyle name="Обычный 3 6 9 8" xfId="46234"/>
    <cellStyle name="Обычный 3 7" xfId="46235"/>
    <cellStyle name="Обычный 3 7 10" xfId="46236"/>
    <cellStyle name="Обычный 3 7 10 2" xfId="46237"/>
    <cellStyle name="Обычный 3 7 10 3" xfId="46238"/>
    <cellStyle name="Обычный 3 7 10 4" xfId="46239"/>
    <cellStyle name="Обычный 3 7 10 5" xfId="46240"/>
    <cellStyle name="Обычный 3 7 10 6" xfId="46241"/>
    <cellStyle name="Обычный 3 7 10 7" xfId="46242"/>
    <cellStyle name="Обычный 3 7 10 8" xfId="46243"/>
    <cellStyle name="Обычный 3 7 11" xfId="46244"/>
    <cellStyle name="Обычный 3 7 11 2" xfId="46245"/>
    <cellStyle name="Обычный 3 7 11 3" xfId="46246"/>
    <cellStyle name="Обычный 3 7 11 4" xfId="46247"/>
    <cellStyle name="Обычный 3 7 11 5" xfId="46248"/>
    <cellStyle name="Обычный 3 7 11 6" xfId="46249"/>
    <cellStyle name="Обычный 3 7 11 7" xfId="46250"/>
    <cellStyle name="Обычный 3 7 11 8" xfId="46251"/>
    <cellStyle name="Обычный 3 7 12" xfId="46252"/>
    <cellStyle name="Обычный 3 7 12 2" xfId="46253"/>
    <cellStyle name="Обычный 3 7 12 3" xfId="46254"/>
    <cellStyle name="Обычный 3 7 12 4" xfId="46255"/>
    <cellStyle name="Обычный 3 7 12 5" xfId="46256"/>
    <cellStyle name="Обычный 3 7 12 6" xfId="46257"/>
    <cellStyle name="Обычный 3 7 12 7" xfId="46258"/>
    <cellStyle name="Обычный 3 7 12 8" xfId="46259"/>
    <cellStyle name="Обычный 3 7 13" xfId="46260"/>
    <cellStyle name="Обычный 3 7 13 2" xfId="46261"/>
    <cellStyle name="Обычный 3 7 13 3" xfId="46262"/>
    <cellStyle name="Обычный 3 7 13 4" xfId="46263"/>
    <cellStyle name="Обычный 3 7 13 5" xfId="46264"/>
    <cellStyle name="Обычный 3 7 13 6" xfId="46265"/>
    <cellStyle name="Обычный 3 7 13 7" xfId="46266"/>
    <cellStyle name="Обычный 3 7 13 8" xfId="46267"/>
    <cellStyle name="Обычный 3 7 14" xfId="46268"/>
    <cellStyle name="Обычный 3 7 14 2" xfId="46269"/>
    <cellStyle name="Обычный 3 7 14 3" xfId="46270"/>
    <cellStyle name="Обычный 3 7 14 4" xfId="46271"/>
    <cellStyle name="Обычный 3 7 14 5" xfId="46272"/>
    <cellStyle name="Обычный 3 7 14 6" xfId="46273"/>
    <cellStyle name="Обычный 3 7 14 7" xfId="46274"/>
    <cellStyle name="Обычный 3 7 14 8" xfId="46275"/>
    <cellStyle name="Обычный 3 7 15" xfId="46276"/>
    <cellStyle name="Обычный 3 7 15 2" xfId="46277"/>
    <cellStyle name="Обычный 3 7 15 3" xfId="46278"/>
    <cellStyle name="Обычный 3 7 15 4" xfId="46279"/>
    <cellStyle name="Обычный 3 7 15 5" xfId="46280"/>
    <cellStyle name="Обычный 3 7 15 6" xfId="46281"/>
    <cellStyle name="Обычный 3 7 15 7" xfId="46282"/>
    <cellStyle name="Обычный 3 7 15 8" xfId="46283"/>
    <cellStyle name="Обычный 3 7 16" xfId="46284"/>
    <cellStyle name="Обычный 3 7 16 2" xfId="46285"/>
    <cellStyle name="Обычный 3 7 16 3" xfId="46286"/>
    <cellStyle name="Обычный 3 7 16 4" xfId="46287"/>
    <cellStyle name="Обычный 3 7 16 5" xfId="46288"/>
    <cellStyle name="Обычный 3 7 16 6" xfId="46289"/>
    <cellStyle name="Обычный 3 7 16 7" xfId="46290"/>
    <cellStyle name="Обычный 3 7 16 8" xfId="46291"/>
    <cellStyle name="Обычный 3 7 17" xfId="46292"/>
    <cellStyle name="Обычный 3 7 18" xfId="46293"/>
    <cellStyle name="Обычный 3 7 19" xfId="46294"/>
    <cellStyle name="Обычный 3 7 2" xfId="46295"/>
    <cellStyle name="Обычный 3 7 2 10" xfId="46296"/>
    <cellStyle name="Обычный 3 7 2 10 2" xfId="46297"/>
    <cellStyle name="Обычный 3 7 2 10 3" xfId="46298"/>
    <cellStyle name="Обычный 3 7 2 10 4" xfId="46299"/>
    <cellStyle name="Обычный 3 7 2 10 5" xfId="46300"/>
    <cellStyle name="Обычный 3 7 2 10 6" xfId="46301"/>
    <cellStyle name="Обычный 3 7 2 10 7" xfId="46302"/>
    <cellStyle name="Обычный 3 7 2 10 8" xfId="46303"/>
    <cellStyle name="Обычный 3 7 2 11" xfId="46304"/>
    <cellStyle name="Обычный 3 7 2 11 2" xfId="46305"/>
    <cellStyle name="Обычный 3 7 2 11 3" xfId="46306"/>
    <cellStyle name="Обычный 3 7 2 11 4" xfId="46307"/>
    <cellStyle name="Обычный 3 7 2 11 5" xfId="46308"/>
    <cellStyle name="Обычный 3 7 2 11 6" xfId="46309"/>
    <cellStyle name="Обычный 3 7 2 11 7" xfId="46310"/>
    <cellStyle name="Обычный 3 7 2 11 8" xfId="46311"/>
    <cellStyle name="Обычный 3 7 2 12" xfId="46312"/>
    <cellStyle name="Обычный 3 7 2 12 2" xfId="46313"/>
    <cellStyle name="Обычный 3 7 2 12 3" xfId="46314"/>
    <cellStyle name="Обычный 3 7 2 12 4" xfId="46315"/>
    <cellStyle name="Обычный 3 7 2 12 5" xfId="46316"/>
    <cellStyle name="Обычный 3 7 2 12 6" xfId="46317"/>
    <cellStyle name="Обычный 3 7 2 12 7" xfId="46318"/>
    <cellStyle name="Обычный 3 7 2 12 8" xfId="46319"/>
    <cellStyle name="Обычный 3 7 2 13" xfId="46320"/>
    <cellStyle name="Обычный 3 7 2 13 2" xfId="46321"/>
    <cellStyle name="Обычный 3 7 2 13 3" xfId="46322"/>
    <cellStyle name="Обычный 3 7 2 13 4" xfId="46323"/>
    <cellStyle name="Обычный 3 7 2 13 5" xfId="46324"/>
    <cellStyle name="Обычный 3 7 2 13 6" xfId="46325"/>
    <cellStyle name="Обычный 3 7 2 13 7" xfId="46326"/>
    <cellStyle name="Обычный 3 7 2 13 8" xfId="46327"/>
    <cellStyle name="Обычный 3 7 2 14" xfId="46328"/>
    <cellStyle name="Обычный 3 7 2 14 2" xfId="46329"/>
    <cellStyle name="Обычный 3 7 2 14 3" xfId="46330"/>
    <cellStyle name="Обычный 3 7 2 14 4" xfId="46331"/>
    <cellStyle name="Обычный 3 7 2 14 5" xfId="46332"/>
    <cellStyle name="Обычный 3 7 2 14 6" xfId="46333"/>
    <cellStyle name="Обычный 3 7 2 14 7" xfId="46334"/>
    <cellStyle name="Обычный 3 7 2 14 8" xfId="46335"/>
    <cellStyle name="Обычный 3 7 2 15" xfId="46336"/>
    <cellStyle name="Обычный 3 7 2 15 2" xfId="46337"/>
    <cellStyle name="Обычный 3 7 2 15 3" xfId="46338"/>
    <cellStyle name="Обычный 3 7 2 15 4" xfId="46339"/>
    <cellStyle name="Обычный 3 7 2 15 5" xfId="46340"/>
    <cellStyle name="Обычный 3 7 2 15 6" xfId="46341"/>
    <cellStyle name="Обычный 3 7 2 15 7" xfId="46342"/>
    <cellStyle name="Обычный 3 7 2 15 8" xfId="46343"/>
    <cellStyle name="Обычный 3 7 2 16" xfId="46344"/>
    <cellStyle name="Обычный 3 7 2 17" xfId="46345"/>
    <cellStyle name="Обычный 3 7 2 18" xfId="46346"/>
    <cellStyle name="Обычный 3 7 2 19" xfId="46347"/>
    <cellStyle name="Обычный 3 7 2 2" xfId="46348"/>
    <cellStyle name="Обычный 3 7 2 2 10" xfId="46349"/>
    <cellStyle name="Обычный 3 7 2 2 10 2" xfId="46350"/>
    <cellStyle name="Обычный 3 7 2 2 10 3" xfId="46351"/>
    <cellStyle name="Обычный 3 7 2 2 10 4" xfId="46352"/>
    <cellStyle name="Обычный 3 7 2 2 10 5" xfId="46353"/>
    <cellStyle name="Обычный 3 7 2 2 10 6" xfId="46354"/>
    <cellStyle name="Обычный 3 7 2 2 10 7" xfId="46355"/>
    <cellStyle name="Обычный 3 7 2 2 10 8" xfId="46356"/>
    <cellStyle name="Обычный 3 7 2 2 11" xfId="46357"/>
    <cellStyle name="Обычный 3 7 2 2 11 2" xfId="46358"/>
    <cellStyle name="Обычный 3 7 2 2 11 3" xfId="46359"/>
    <cellStyle name="Обычный 3 7 2 2 11 4" xfId="46360"/>
    <cellStyle name="Обычный 3 7 2 2 11 5" xfId="46361"/>
    <cellStyle name="Обычный 3 7 2 2 11 6" xfId="46362"/>
    <cellStyle name="Обычный 3 7 2 2 11 7" xfId="46363"/>
    <cellStyle name="Обычный 3 7 2 2 11 8" xfId="46364"/>
    <cellStyle name="Обычный 3 7 2 2 12" xfId="46365"/>
    <cellStyle name="Обычный 3 7 2 2 12 2" xfId="46366"/>
    <cellStyle name="Обычный 3 7 2 2 12 3" xfId="46367"/>
    <cellStyle name="Обычный 3 7 2 2 12 4" xfId="46368"/>
    <cellStyle name="Обычный 3 7 2 2 12 5" xfId="46369"/>
    <cellStyle name="Обычный 3 7 2 2 12 6" xfId="46370"/>
    <cellStyle name="Обычный 3 7 2 2 12 7" xfId="46371"/>
    <cellStyle name="Обычный 3 7 2 2 12 8" xfId="46372"/>
    <cellStyle name="Обычный 3 7 2 2 13" xfId="46373"/>
    <cellStyle name="Обычный 3 7 2 2 13 2" xfId="46374"/>
    <cellStyle name="Обычный 3 7 2 2 13 3" xfId="46375"/>
    <cellStyle name="Обычный 3 7 2 2 13 4" xfId="46376"/>
    <cellStyle name="Обычный 3 7 2 2 13 5" xfId="46377"/>
    <cellStyle name="Обычный 3 7 2 2 13 6" xfId="46378"/>
    <cellStyle name="Обычный 3 7 2 2 13 7" xfId="46379"/>
    <cellStyle name="Обычный 3 7 2 2 13 8" xfId="46380"/>
    <cellStyle name="Обычный 3 7 2 2 14" xfId="46381"/>
    <cellStyle name="Обычный 3 7 2 2 15" xfId="46382"/>
    <cellStyle name="Обычный 3 7 2 2 16" xfId="46383"/>
    <cellStyle name="Обычный 3 7 2 2 17" xfId="46384"/>
    <cellStyle name="Обычный 3 7 2 2 18" xfId="46385"/>
    <cellStyle name="Обычный 3 7 2 2 19" xfId="46386"/>
    <cellStyle name="Обычный 3 7 2 2 2" xfId="46387"/>
    <cellStyle name="Обычный 3 7 2 2 2 10" xfId="46388"/>
    <cellStyle name="Обычный 3 7 2 2 2 10 2" xfId="46389"/>
    <cellStyle name="Обычный 3 7 2 2 2 10 3" xfId="46390"/>
    <cellStyle name="Обычный 3 7 2 2 2 10 4" xfId="46391"/>
    <cellStyle name="Обычный 3 7 2 2 2 10 5" xfId="46392"/>
    <cellStyle name="Обычный 3 7 2 2 2 10 6" xfId="46393"/>
    <cellStyle name="Обычный 3 7 2 2 2 10 7" xfId="46394"/>
    <cellStyle name="Обычный 3 7 2 2 2 10 8" xfId="46395"/>
    <cellStyle name="Обычный 3 7 2 2 2 11" xfId="46396"/>
    <cellStyle name="Обычный 3 7 2 2 2 11 2" xfId="46397"/>
    <cellStyle name="Обычный 3 7 2 2 2 11 3" xfId="46398"/>
    <cellStyle name="Обычный 3 7 2 2 2 11 4" xfId="46399"/>
    <cellStyle name="Обычный 3 7 2 2 2 11 5" xfId="46400"/>
    <cellStyle name="Обычный 3 7 2 2 2 11 6" xfId="46401"/>
    <cellStyle name="Обычный 3 7 2 2 2 11 7" xfId="46402"/>
    <cellStyle name="Обычный 3 7 2 2 2 11 8" xfId="46403"/>
    <cellStyle name="Обычный 3 7 2 2 2 12" xfId="46404"/>
    <cellStyle name="Обычный 3 7 2 2 2 13" xfId="46405"/>
    <cellStyle name="Обычный 3 7 2 2 2 14" xfId="46406"/>
    <cellStyle name="Обычный 3 7 2 2 2 15" xfId="46407"/>
    <cellStyle name="Обычный 3 7 2 2 2 16" xfId="46408"/>
    <cellStyle name="Обычный 3 7 2 2 2 17" xfId="46409"/>
    <cellStyle name="Обычный 3 7 2 2 2 18" xfId="46410"/>
    <cellStyle name="Обычный 3 7 2 2 2 19" xfId="46411"/>
    <cellStyle name="Обычный 3 7 2 2 2 2" xfId="46412"/>
    <cellStyle name="Обычный 3 7 2 2 2 2 10" xfId="46413"/>
    <cellStyle name="Обычный 3 7 2 2 2 2 10 2" xfId="46414"/>
    <cellStyle name="Обычный 3 7 2 2 2 2 10 3" xfId="46415"/>
    <cellStyle name="Обычный 3 7 2 2 2 2 10 4" xfId="46416"/>
    <cellStyle name="Обычный 3 7 2 2 2 2 10 5" xfId="46417"/>
    <cellStyle name="Обычный 3 7 2 2 2 2 10 6" xfId="46418"/>
    <cellStyle name="Обычный 3 7 2 2 2 2 10 7" xfId="46419"/>
    <cellStyle name="Обычный 3 7 2 2 2 2 10 8" xfId="46420"/>
    <cellStyle name="Обычный 3 7 2 2 2 2 11" xfId="46421"/>
    <cellStyle name="Обычный 3 7 2 2 2 2 12" xfId="46422"/>
    <cellStyle name="Обычный 3 7 2 2 2 2 13" xfId="46423"/>
    <cellStyle name="Обычный 3 7 2 2 2 2 14" xfId="46424"/>
    <cellStyle name="Обычный 3 7 2 2 2 2 15" xfId="46425"/>
    <cellStyle name="Обычный 3 7 2 2 2 2 16" xfId="46426"/>
    <cellStyle name="Обычный 3 7 2 2 2 2 17" xfId="46427"/>
    <cellStyle name="Обычный 3 7 2 2 2 2 18" xfId="46428"/>
    <cellStyle name="Обычный 3 7 2 2 2 2 19" xfId="46429"/>
    <cellStyle name="Обычный 3 7 2 2 2 2 2" xfId="46430"/>
    <cellStyle name="Обычный 3 7 2 2 2 2 2 10" xfId="46431"/>
    <cellStyle name="Обычный 3 7 2 2 2 2 2 11" xfId="46432"/>
    <cellStyle name="Обычный 3 7 2 2 2 2 2 12" xfId="46433"/>
    <cellStyle name="Обычный 3 7 2 2 2 2 2 13" xfId="46434"/>
    <cellStyle name="Обычный 3 7 2 2 2 2 2 14" xfId="46435"/>
    <cellStyle name="Обычный 3 7 2 2 2 2 2 15" xfId="46436"/>
    <cellStyle name="Обычный 3 7 2 2 2 2 2 16" xfId="46437"/>
    <cellStyle name="Обычный 3 7 2 2 2 2 2 17" xfId="46438"/>
    <cellStyle name="Обычный 3 7 2 2 2 2 2 18" xfId="46439"/>
    <cellStyle name="Обычный 3 7 2 2 2 2 2 2" xfId="46440"/>
    <cellStyle name="Обычный 3 7 2 2 2 2 2 2 2" xfId="46441"/>
    <cellStyle name="Обычный 3 7 2 2 2 2 2 2 3" xfId="46442"/>
    <cellStyle name="Обычный 3 7 2 2 2 2 2 2 4" xfId="46443"/>
    <cellStyle name="Обычный 3 7 2 2 2 2 2 2 5" xfId="46444"/>
    <cellStyle name="Обычный 3 7 2 2 2 2 2 2 6" xfId="46445"/>
    <cellStyle name="Обычный 3 7 2 2 2 2 2 2 7" xfId="46446"/>
    <cellStyle name="Обычный 3 7 2 2 2 2 2 2 8" xfId="46447"/>
    <cellStyle name="Обычный 3 7 2 2 2 2 2 3" xfId="46448"/>
    <cellStyle name="Обычный 3 7 2 2 2 2 2 3 2" xfId="46449"/>
    <cellStyle name="Обычный 3 7 2 2 2 2 2 3 3" xfId="46450"/>
    <cellStyle name="Обычный 3 7 2 2 2 2 2 3 4" xfId="46451"/>
    <cellStyle name="Обычный 3 7 2 2 2 2 2 3 5" xfId="46452"/>
    <cellStyle name="Обычный 3 7 2 2 2 2 2 3 6" xfId="46453"/>
    <cellStyle name="Обычный 3 7 2 2 2 2 2 3 7" xfId="46454"/>
    <cellStyle name="Обычный 3 7 2 2 2 2 2 3 8" xfId="46455"/>
    <cellStyle name="Обычный 3 7 2 2 2 2 2 4" xfId="46456"/>
    <cellStyle name="Обычный 3 7 2 2 2 2 2 4 2" xfId="46457"/>
    <cellStyle name="Обычный 3 7 2 2 2 2 2 4 3" xfId="46458"/>
    <cellStyle name="Обычный 3 7 2 2 2 2 2 4 4" xfId="46459"/>
    <cellStyle name="Обычный 3 7 2 2 2 2 2 4 5" xfId="46460"/>
    <cellStyle name="Обычный 3 7 2 2 2 2 2 4 6" xfId="46461"/>
    <cellStyle name="Обычный 3 7 2 2 2 2 2 4 7" xfId="46462"/>
    <cellStyle name="Обычный 3 7 2 2 2 2 2 4 8" xfId="46463"/>
    <cellStyle name="Обычный 3 7 2 2 2 2 2 5" xfId="46464"/>
    <cellStyle name="Обычный 3 7 2 2 2 2 2 5 2" xfId="46465"/>
    <cellStyle name="Обычный 3 7 2 2 2 2 2 5 3" xfId="46466"/>
    <cellStyle name="Обычный 3 7 2 2 2 2 2 5 4" xfId="46467"/>
    <cellStyle name="Обычный 3 7 2 2 2 2 2 5 5" xfId="46468"/>
    <cellStyle name="Обычный 3 7 2 2 2 2 2 5 6" xfId="46469"/>
    <cellStyle name="Обычный 3 7 2 2 2 2 2 5 7" xfId="46470"/>
    <cellStyle name="Обычный 3 7 2 2 2 2 2 5 8" xfId="46471"/>
    <cellStyle name="Обычный 3 7 2 2 2 2 2 6" xfId="46472"/>
    <cellStyle name="Обычный 3 7 2 2 2 2 2 6 2" xfId="46473"/>
    <cellStyle name="Обычный 3 7 2 2 2 2 2 6 3" xfId="46474"/>
    <cellStyle name="Обычный 3 7 2 2 2 2 2 6 4" xfId="46475"/>
    <cellStyle name="Обычный 3 7 2 2 2 2 2 6 5" xfId="46476"/>
    <cellStyle name="Обычный 3 7 2 2 2 2 2 6 6" xfId="46477"/>
    <cellStyle name="Обычный 3 7 2 2 2 2 2 6 7" xfId="46478"/>
    <cellStyle name="Обычный 3 7 2 2 2 2 2 6 8" xfId="46479"/>
    <cellStyle name="Обычный 3 7 2 2 2 2 2 7" xfId="46480"/>
    <cellStyle name="Обычный 3 7 2 2 2 2 2 7 2" xfId="46481"/>
    <cellStyle name="Обычный 3 7 2 2 2 2 2 7 3" xfId="46482"/>
    <cellStyle name="Обычный 3 7 2 2 2 2 2 7 4" xfId="46483"/>
    <cellStyle name="Обычный 3 7 2 2 2 2 2 7 5" xfId="46484"/>
    <cellStyle name="Обычный 3 7 2 2 2 2 2 7 6" xfId="46485"/>
    <cellStyle name="Обычный 3 7 2 2 2 2 2 7 7" xfId="46486"/>
    <cellStyle name="Обычный 3 7 2 2 2 2 2 7 8" xfId="46487"/>
    <cellStyle name="Обычный 3 7 2 2 2 2 2 8" xfId="46488"/>
    <cellStyle name="Обычный 3 7 2 2 2 2 2 8 2" xfId="46489"/>
    <cellStyle name="Обычный 3 7 2 2 2 2 2 8 3" xfId="46490"/>
    <cellStyle name="Обычный 3 7 2 2 2 2 2 8 4" xfId="46491"/>
    <cellStyle name="Обычный 3 7 2 2 2 2 2 8 5" xfId="46492"/>
    <cellStyle name="Обычный 3 7 2 2 2 2 2 8 6" xfId="46493"/>
    <cellStyle name="Обычный 3 7 2 2 2 2 2 8 7" xfId="46494"/>
    <cellStyle name="Обычный 3 7 2 2 2 2 2 8 8" xfId="46495"/>
    <cellStyle name="Обычный 3 7 2 2 2 2 2 9" xfId="46496"/>
    <cellStyle name="Обычный 3 7 2 2 2 2 20" xfId="46497"/>
    <cellStyle name="Обычный 3 7 2 2 2 2 21" xfId="46498"/>
    <cellStyle name="Обычный 3 7 2 2 2 2 22" xfId="46499"/>
    <cellStyle name="Обычный 3 7 2 2 2 2 3" xfId="46500"/>
    <cellStyle name="Обычный 3 7 2 2 2 2 3 10" xfId="46501"/>
    <cellStyle name="Обычный 3 7 2 2 2 2 3 11" xfId="46502"/>
    <cellStyle name="Обычный 3 7 2 2 2 2 3 12" xfId="46503"/>
    <cellStyle name="Обычный 3 7 2 2 2 2 3 13" xfId="46504"/>
    <cellStyle name="Обычный 3 7 2 2 2 2 3 14" xfId="46505"/>
    <cellStyle name="Обычный 3 7 2 2 2 2 3 15" xfId="46506"/>
    <cellStyle name="Обычный 3 7 2 2 2 2 3 16" xfId="46507"/>
    <cellStyle name="Обычный 3 7 2 2 2 2 3 17" xfId="46508"/>
    <cellStyle name="Обычный 3 7 2 2 2 2 3 18" xfId="46509"/>
    <cellStyle name="Обычный 3 7 2 2 2 2 3 2" xfId="46510"/>
    <cellStyle name="Обычный 3 7 2 2 2 2 3 2 2" xfId="46511"/>
    <cellStyle name="Обычный 3 7 2 2 2 2 3 2 3" xfId="46512"/>
    <cellStyle name="Обычный 3 7 2 2 2 2 3 2 4" xfId="46513"/>
    <cellStyle name="Обычный 3 7 2 2 2 2 3 2 5" xfId="46514"/>
    <cellStyle name="Обычный 3 7 2 2 2 2 3 2 6" xfId="46515"/>
    <cellStyle name="Обычный 3 7 2 2 2 2 3 2 7" xfId="46516"/>
    <cellStyle name="Обычный 3 7 2 2 2 2 3 2 8" xfId="46517"/>
    <cellStyle name="Обычный 3 7 2 2 2 2 3 3" xfId="46518"/>
    <cellStyle name="Обычный 3 7 2 2 2 2 3 3 2" xfId="46519"/>
    <cellStyle name="Обычный 3 7 2 2 2 2 3 3 3" xfId="46520"/>
    <cellStyle name="Обычный 3 7 2 2 2 2 3 3 4" xfId="46521"/>
    <cellStyle name="Обычный 3 7 2 2 2 2 3 3 5" xfId="46522"/>
    <cellStyle name="Обычный 3 7 2 2 2 2 3 3 6" xfId="46523"/>
    <cellStyle name="Обычный 3 7 2 2 2 2 3 3 7" xfId="46524"/>
    <cellStyle name="Обычный 3 7 2 2 2 2 3 3 8" xfId="46525"/>
    <cellStyle name="Обычный 3 7 2 2 2 2 3 4" xfId="46526"/>
    <cellStyle name="Обычный 3 7 2 2 2 2 3 4 2" xfId="46527"/>
    <cellStyle name="Обычный 3 7 2 2 2 2 3 4 3" xfId="46528"/>
    <cellStyle name="Обычный 3 7 2 2 2 2 3 4 4" xfId="46529"/>
    <cellStyle name="Обычный 3 7 2 2 2 2 3 4 5" xfId="46530"/>
    <cellStyle name="Обычный 3 7 2 2 2 2 3 4 6" xfId="46531"/>
    <cellStyle name="Обычный 3 7 2 2 2 2 3 4 7" xfId="46532"/>
    <cellStyle name="Обычный 3 7 2 2 2 2 3 4 8" xfId="46533"/>
    <cellStyle name="Обычный 3 7 2 2 2 2 3 5" xfId="46534"/>
    <cellStyle name="Обычный 3 7 2 2 2 2 3 5 2" xfId="46535"/>
    <cellStyle name="Обычный 3 7 2 2 2 2 3 5 3" xfId="46536"/>
    <cellStyle name="Обычный 3 7 2 2 2 2 3 5 4" xfId="46537"/>
    <cellStyle name="Обычный 3 7 2 2 2 2 3 5 5" xfId="46538"/>
    <cellStyle name="Обычный 3 7 2 2 2 2 3 5 6" xfId="46539"/>
    <cellStyle name="Обычный 3 7 2 2 2 2 3 5 7" xfId="46540"/>
    <cellStyle name="Обычный 3 7 2 2 2 2 3 5 8" xfId="46541"/>
    <cellStyle name="Обычный 3 7 2 2 2 2 3 6" xfId="46542"/>
    <cellStyle name="Обычный 3 7 2 2 2 2 3 6 2" xfId="46543"/>
    <cellStyle name="Обычный 3 7 2 2 2 2 3 6 3" xfId="46544"/>
    <cellStyle name="Обычный 3 7 2 2 2 2 3 6 4" xfId="46545"/>
    <cellStyle name="Обычный 3 7 2 2 2 2 3 6 5" xfId="46546"/>
    <cellStyle name="Обычный 3 7 2 2 2 2 3 6 6" xfId="46547"/>
    <cellStyle name="Обычный 3 7 2 2 2 2 3 6 7" xfId="46548"/>
    <cellStyle name="Обычный 3 7 2 2 2 2 3 6 8" xfId="46549"/>
    <cellStyle name="Обычный 3 7 2 2 2 2 3 7" xfId="46550"/>
    <cellStyle name="Обычный 3 7 2 2 2 2 3 7 2" xfId="46551"/>
    <cellStyle name="Обычный 3 7 2 2 2 2 3 7 3" xfId="46552"/>
    <cellStyle name="Обычный 3 7 2 2 2 2 3 7 4" xfId="46553"/>
    <cellStyle name="Обычный 3 7 2 2 2 2 3 7 5" xfId="46554"/>
    <cellStyle name="Обычный 3 7 2 2 2 2 3 7 6" xfId="46555"/>
    <cellStyle name="Обычный 3 7 2 2 2 2 3 7 7" xfId="46556"/>
    <cellStyle name="Обычный 3 7 2 2 2 2 3 7 8" xfId="46557"/>
    <cellStyle name="Обычный 3 7 2 2 2 2 3 8" xfId="46558"/>
    <cellStyle name="Обычный 3 7 2 2 2 2 3 8 2" xfId="46559"/>
    <cellStyle name="Обычный 3 7 2 2 2 2 3 8 3" xfId="46560"/>
    <cellStyle name="Обычный 3 7 2 2 2 2 3 8 4" xfId="46561"/>
    <cellStyle name="Обычный 3 7 2 2 2 2 3 8 5" xfId="46562"/>
    <cellStyle name="Обычный 3 7 2 2 2 2 3 8 6" xfId="46563"/>
    <cellStyle name="Обычный 3 7 2 2 2 2 3 8 7" xfId="46564"/>
    <cellStyle name="Обычный 3 7 2 2 2 2 3 8 8" xfId="46565"/>
    <cellStyle name="Обычный 3 7 2 2 2 2 3 9" xfId="46566"/>
    <cellStyle name="Обычный 3 7 2 2 2 2 4" xfId="46567"/>
    <cellStyle name="Обычный 3 7 2 2 2 2 4 2" xfId="46568"/>
    <cellStyle name="Обычный 3 7 2 2 2 2 4 3" xfId="46569"/>
    <cellStyle name="Обычный 3 7 2 2 2 2 4 4" xfId="46570"/>
    <cellStyle name="Обычный 3 7 2 2 2 2 4 5" xfId="46571"/>
    <cellStyle name="Обычный 3 7 2 2 2 2 4 6" xfId="46572"/>
    <cellStyle name="Обычный 3 7 2 2 2 2 4 7" xfId="46573"/>
    <cellStyle name="Обычный 3 7 2 2 2 2 4 8" xfId="46574"/>
    <cellStyle name="Обычный 3 7 2 2 2 2 5" xfId="46575"/>
    <cellStyle name="Обычный 3 7 2 2 2 2 5 2" xfId="46576"/>
    <cellStyle name="Обычный 3 7 2 2 2 2 5 3" xfId="46577"/>
    <cellStyle name="Обычный 3 7 2 2 2 2 5 4" xfId="46578"/>
    <cellStyle name="Обычный 3 7 2 2 2 2 5 5" xfId="46579"/>
    <cellStyle name="Обычный 3 7 2 2 2 2 5 6" xfId="46580"/>
    <cellStyle name="Обычный 3 7 2 2 2 2 5 7" xfId="46581"/>
    <cellStyle name="Обычный 3 7 2 2 2 2 5 8" xfId="46582"/>
    <cellStyle name="Обычный 3 7 2 2 2 2 6" xfId="46583"/>
    <cellStyle name="Обычный 3 7 2 2 2 2 6 2" xfId="46584"/>
    <cellStyle name="Обычный 3 7 2 2 2 2 6 3" xfId="46585"/>
    <cellStyle name="Обычный 3 7 2 2 2 2 6 4" xfId="46586"/>
    <cellStyle name="Обычный 3 7 2 2 2 2 6 5" xfId="46587"/>
    <cellStyle name="Обычный 3 7 2 2 2 2 6 6" xfId="46588"/>
    <cellStyle name="Обычный 3 7 2 2 2 2 6 7" xfId="46589"/>
    <cellStyle name="Обычный 3 7 2 2 2 2 6 8" xfId="46590"/>
    <cellStyle name="Обычный 3 7 2 2 2 2 7" xfId="46591"/>
    <cellStyle name="Обычный 3 7 2 2 2 2 7 2" xfId="46592"/>
    <cellStyle name="Обычный 3 7 2 2 2 2 7 3" xfId="46593"/>
    <cellStyle name="Обычный 3 7 2 2 2 2 7 4" xfId="46594"/>
    <cellStyle name="Обычный 3 7 2 2 2 2 7 5" xfId="46595"/>
    <cellStyle name="Обычный 3 7 2 2 2 2 7 6" xfId="46596"/>
    <cellStyle name="Обычный 3 7 2 2 2 2 7 7" xfId="46597"/>
    <cellStyle name="Обычный 3 7 2 2 2 2 7 8" xfId="46598"/>
    <cellStyle name="Обычный 3 7 2 2 2 2 8" xfId="46599"/>
    <cellStyle name="Обычный 3 7 2 2 2 2 8 2" xfId="46600"/>
    <cellStyle name="Обычный 3 7 2 2 2 2 8 3" xfId="46601"/>
    <cellStyle name="Обычный 3 7 2 2 2 2 8 4" xfId="46602"/>
    <cellStyle name="Обычный 3 7 2 2 2 2 8 5" xfId="46603"/>
    <cellStyle name="Обычный 3 7 2 2 2 2 8 6" xfId="46604"/>
    <cellStyle name="Обычный 3 7 2 2 2 2 8 7" xfId="46605"/>
    <cellStyle name="Обычный 3 7 2 2 2 2 8 8" xfId="46606"/>
    <cellStyle name="Обычный 3 7 2 2 2 2 9" xfId="46607"/>
    <cellStyle name="Обычный 3 7 2 2 2 2 9 2" xfId="46608"/>
    <cellStyle name="Обычный 3 7 2 2 2 2 9 3" xfId="46609"/>
    <cellStyle name="Обычный 3 7 2 2 2 2 9 4" xfId="46610"/>
    <cellStyle name="Обычный 3 7 2 2 2 2 9 5" xfId="46611"/>
    <cellStyle name="Обычный 3 7 2 2 2 2 9 6" xfId="46612"/>
    <cellStyle name="Обычный 3 7 2 2 2 2 9 7" xfId="46613"/>
    <cellStyle name="Обычный 3 7 2 2 2 2 9 8" xfId="46614"/>
    <cellStyle name="Обычный 3 7 2 2 2 20" xfId="46615"/>
    <cellStyle name="Обычный 3 7 2 2 2 21" xfId="46616"/>
    <cellStyle name="Обычный 3 7 2 2 2 22" xfId="46617"/>
    <cellStyle name="Обычный 3 7 2 2 2 23" xfId="46618"/>
    <cellStyle name="Обычный 3 7 2 2 2 3" xfId="46619"/>
    <cellStyle name="Обычный 3 7 2 2 2 3 10" xfId="46620"/>
    <cellStyle name="Обычный 3 7 2 2 2 3 11" xfId="46621"/>
    <cellStyle name="Обычный 3 7 2 2 2 3 12" xfId="46622"/>
    <cellStyle name="Обычный 3 7 2 2 2 3 13" xfId="46623"/>
    <cellStyle name="Обычный 3 7 2 2 2 3 14" xfId="46624"/>
    <cellStyle name="Обычный 3 7 2 2 2 3 15" xfId="46625"/>
    <cellStyle name="Обычный 3 7 2 2 2 3 16" xfId="46626"/>
    <cellStyle name="Обычный 3 7 2 2 2 3 17" xfId="46627"/>
    <cellStyle name="Обычный 3 7 2 2 2 3 18" xfId="46628"/>
    <cellStyle name="Обычный 3 7 2 2 2 3 2" xfId="46629"/>
    <cellStyle name="Обычный 3 7 2 2 2 3 2 2" xfId="46630"/>
    <cellStyle name="Обычный 3 7 2 2 2 3 2 3" xfId="46631"/>
    <cellStyle name="Обычный 3 7 2 2 2 3 2 4" xfId="46632"/>
    <cellStyle name="Обычный 3 7 2 2 2 3 2 5" xfId="46633"/>
    <cellStyle name="Обычный 3 7 2 2 2 3 2 6" xfId="46634"/>
    <cellStyle name="Обычный 3 7 2 2 2 3 2 7" xfId="46635"/>
    <cellStyle name="Обычный 3 7 2 2 2 3 2 8" xfId="46636"/>
    <cellStyle name="Обычный 3 7 2 2 2 3 3" xfId="46637"/>
    <cellStyle name="Обычный 3 7 2 2 2 3 3 2" xfId="46638"/>
    <cellStyle name="Обычный 3 7 2 2 2 3 3 3" xfId="46639"/>
    <cellStyle name="Обычный 3 7 2 2 2 3 3 4" xfId="46640"/>
    <cellStyle name="Обычный 3 7 2 2 2 3 3 5" xfId="46641"/>
    <cellStyle name="Обычный 3 7 2 2 2 3 3 6" xfId="46642"/>
    <cellStyle name="Обычный 3 7 2 2 2 3 3 7" xfId="46643"/>
    <cellStyle name="Обычный 3 7 2 2 2 3 3 8" xfId="46644"/>
    <cellStyle name="Обычный 3 7 2 2 2 3 4" xfId="46645"/>
    <cellStyle name="Обычный 3 7 2 2 2 3 4 2" xfId="46646"/>
    <cellStyle name="Обычный 3 7 2 2 2 3 4 3" xfId="46647"/>
    <cellStyle name="Обычный 3 7 2 2 2 3 4 4" xfId="46648"/>
    <cellStyle name="Обычный 3 7 2 2 2 3 4 5" xfId="46649"/>
    <cellStyle name="Обычный 3 7 2 2 2 3 4 6" xfId="46650"/>
    <cellStyle name="Обычный 3 7 2 2 2 3 4 7" xfId="46651"/>
    <cellStyle name="Обычный 3 7 2 2 2 3 4 8" xfId="46652"/>
    <cellStyle name="Обычный 3 7 2 2 2 3 5" xfId="46653"/>
    <cellStyle name="Обычный 3 7 2 2 2 3 5 2" xfId="46654"/>
    <cellStyle name="Обычный 3 7 2 2 2 3 5 3" xfId="46655"/>
    <cellStyle name="Обычный 3 7 2 2 2 3 5 4" xfId="46656"/>
    <cellStyle name="Обычный 3 7 2 2 2 3 5 5" xfId="46657"/>
    <cellStyle name="Обычный 3 7 2 2 2 3 5 6" xfId="46658"/>
    <cellStyle name="Обычный 3 7 2 2 2 3 5 7" xfId="46659"/>
    <cellStyle name="Обычный 3 7 2 2 2 3 5 8" xfId="46660"/>
    <cellStyle name="Обычный 3 7 2 2 2 3 6" xfId="46661"/>
    <cellStyle name="Обычный 3 7 2 2 2 3 6 2" xfId="46662"/>
    <cellStyle name="Обычный 3 7 2 2 2 3 6 3" xfId="46663"/>
    <cellStyle name="Обычный 3 7 2 2 2 3 6 4" xfId="46664"/>
    <cellStyle name="Обычный 3 7 2 2 2 3 6 5" xfId="46665"/>
    <cellStyle name="Обычный 3 7 2 2 2 3 6 6" xfId="46666"/>
    <cellStyle name="Обычный 3 7 2 2 2 3 6 7" xfId="46667"/>
    <cellStyle name="Обычный 3 7 2 2 2 3 6 8" xfId="46668"/>
    <cellStyle name="Обычный 3 7 2 2 2 3 7" xfId="46669"/>
    <cellStyle name="Обычный 3 7 2 2 2 3 7 2" xfId="46670"/>
    <cellStyle name="Обычный 3 7 2 2 2 3 7 3" xfId="46671"/>
    <cellStyle name="Обычный 3 7 2 2 2 3 7 4" xfId="46672"/>
    <cellStyle name="Обычный 3 7 2 2 2 3 7 5" xfId="46673"/>
    <cellStyle name="Обычный 3 7 2 2 2 3 7 6" xfId="46674"/>
    <cellStyle name="Обычный 3 7 2 2 2 3 7 7" xfId="46675"/>
    <cellStyle name="Обычный 3 7 2 2 2 3 7 8" xfId="46676"/>
    <cellStyle name="Обычный 3 7 2 2 2 3 8" xfId="46677"/>
    <cellStyle name="Обычный 3 7 2 2 2 3 8 2" xfId="46678"/>
    <cellStyle name="Обычный 3 7 2 2 2 3 8 3" xfId="46679"/>
    <cellStyle name="Обычный 3 7 2 2 2 3 8 4" xfId="46680"/>
    <cellStyle name="Обычный 3 7 2 2 2 3 8 5" xfId="46681"/>
    <cellStyle name="Обычный 3 7 2 2 2 3 8 6" xfId="46682"/>
    <cellStyle name="Обычный 3 7 2 2 2 3 8 7" xfId="46683"/>
    <cellStyle name="Обычный 3 7 2 2 2 3 8 8" xfId="46684"/>
    <cellStyle name="Обычный 3 7 2 2 2 3 9" xfId="46685"/>
    <cellStyle name="Обычный 3 7 2 2 2 4" xfId="46686"/>
    <cellStyle name="Обычный 3 7 2 2 2 4 10" xfId="46687"/>
    <cellStyle name="Обычный 3 7 2 2 2 4 11" xfId="46688"/>
    <cellStyle name="Обычный 3 7 2 2 2 4 12" xfId="46689"/>
    <cellStyle name="Обычный 3 7 2 2 2 4 13" xfId="46690"/>
    <cellStyle name="Обычный 3 7 2 2 2 4 14" xfId="46691"/>
    <cellStyle name="Обычный 3 7 2 2 2 4 15" xfId="46692"/>
    <cellStyle name="Обычный 3 7 2 2 2 4 16" xfId="46693"/>
    <cellStyle name="Обычный 3 7 2 2 2 4 17" xfId="46694"/>
    <cellStyle name="Обычный 3 7 2 2 2 4 18" xfId="46695"/>
    <cellStyle name="Обычный 3 7 2 2 2 4 2" xfId="46696"/>
    <cellStyle name="Обычный 3 7 2 2 2 4 2 2" xfId="46697"/>
    <cellStyle name="Обычный 3 7 2 2 2 4 2 3" xfId="46698"/>
    <cellStyle name="Обычный 3 7 2 2 2 4 2 4" xfId="46699"/>
    <cellStyle name="Обычный 3 7 2 2 2 4 2 5" xfId="46700"/>
    <cellStyle name="Обычный 3 7 2 2 2 4 2 6" xfId="46701"/>
    <cellStyle name="Обычный 3 7 2 2 2 4 2 7" xfId="46702"/>
    <cellStyle name="Обычный 3 7 2 2 2 4 2 8" xfId="46703"/>
    <cellStyle name="Обычный 3 7 2 2 2 4 3" xfId="46704"/>
    <cellStyle name="Обычный 3 7 2 2 2 4 3 2" xfId="46705"/>
    <cellStyle name="Обычный 3 7 2 2 2 4 3 3" xfId="46706"/>
    <cellStyle name="Обычный 3 7 2 2 2 4 3 4" xfId="46707"/>
    <cellStyle name="Обычный 3 7 2 2 2 4 3 5" xfId="46708"/>
    <cellStyle name="Обычный 3 7 2 2 2 4 3 6" xfId="46709"/>
    <cellStyle name="Обычный 3 7 2 2 2 4 3 7" xfId="46710"/>
    <cellStyle name="Обычный 3 7 2 2 2 4 3 8" xfId="46711"/>
    <cellStyle name="Обычный 3 7 2 2 2 4 4" xfId="46712"/>
    <cellStyle name="Обычный 3 7 2 2 2 4 4 2" xfId="46713"/>
    <cellStyle name="Обычный 3 7 2 2 2 4 4 3" xfId="46714"/>
    <cellStyle name="Обычный 3 7 2 2 2 4 4 4" xfId="46715"/>
    <cellStyle name="Обычный 3 7 2 2 2 4 4 5" xfId="46716"/>
    <cellStyle name="Обычный 3 7 2 2 2 4 4 6" xfId="46717"/>
    <cellStyle name="Обычный 3 7 2 2 2 4 4 7" xfId="46718"/>
    <cellStyle name="Обычный 3 7 2 2 2 4 4 8" xfId="46719"/>
    <cellStyle name="Обычный 3 7 2 2 2 4 5" xfId="46720"/>
    <cellStyle name="Обычный 3 7 2 2 2 4 5 2" xfId="46721"/>
    <cellStyle name="Обычный 3 7 2 2 2 4 5 3" xfId="46722"/>
    <cellStyle name="Обычный 3 7 2 2 2 4 5 4" xfId="46723"/>
    <cellStyle name="Обычный 3 7 2 2 2 4 5 5" xfId="46724"/>
    <cellStyle name="Обычный 3 7 2 2 2 4 5 6" xfId="46725"/>
    <cellStyle name="Обычный 3 7 2 2 2 4 5 7" xfId="46726"/>
    <cellStyle name="Обычный 3 7 2 2 2 4 5 8" xfId="46727"/>
    <cellStyle name="Обычный 3 7 2 2 2 4 6" xfId="46728"/>
    <cellStyle name="Обычный 3 7 2 2 2 4 6 2" xfId="46729"/>
    <cellStyle name="Обычный 3 7 2 2 2 4 6 3" xfId="46730"/>
    <cellStyle name="Обычный 3 7 2 2 2 4 6 4" xfId="46731"/>
    <cellStyle name="Обычный 3 7 2 2 2 4 6 5" xfId="46732"/>
    <cellStyle name="Обычный 3 7 2 2 2 4 6 6" xfId="46733"/>
    <cellStyle name="Обычный 3 7 2 2 2 4 6 7" xfId="46734"/>
    <cellStyle name="Обычный 3 7 2 2 2 4 6 8" xfId="46735"/>
    <cellStyle name="Обычный 3 7 2 2 2 4 7" xfId="46736"/>
    <cellStyle name="Обычный 3 7 2 2 2 4 7 2" xfId="46737"/>
    <cellStyle name="Обычный 3 7 2 2 2 4 7 3" xfId="46738"/>
    <cellStyle name="Обычный 3 7 2 2 2 4 7 4" xfId="46739"/>
    <cellStyle name="Обычный 3 7 2 2 2 4 7 5" xfId="46740"/>
    <cellStyle name="Обычный 3 7 2 2 2 4 7 6" xfId="46741"/>
    <cellStyle name="Обычный 3 7 2 2 2 4 7 7" xfId="46742"/>
    <cellStyle name="Обычный 3 7 2 2 2 4 7 8" xfId="46743"/>
    <cellStyle name="Обычный 3 7 2 2 2 4 8" xfId="46744"/>
    <cellStyle name="Обычный 3 7 2 2 2 4 8 2" xfId="46745"/>
    <cellStyle name="Обычный 3 7 2 2 2 4 8 3" xfId="46746"/>
    <cellStyle name="Обычный 3 7 2 2 2 4 8 4" xfId="46747"/>
    <cellStyle name="Обычный 3 7 2 2 2 4 8 5" xfId="46748"/>
    <cellStyle name="Обычный 3 7 2 2 2 4 8 6" xfId="46749"/>
    <cellStyle name="Обычный 3 7 2 2 2 4 8 7" xfId="46750"/>
    <cellStyle name="Обычный 3 7 2 2 2 4 8 8" xfId="46751"/>
    <cellStyle name="Обычный 3 7 2 2 2 4 9" xfId="46752"/>
    <cellStyle name="Обычный 3 7 2 2 2 5" xfId="46753"/>
    <cellStyle name="Обычный 3 7 2 2 2 5 2" xfId="46754"/>
    <cellStyle name="Обычный 3 7 2 2 2 5 3" xfId="46755"/>
    <cellStyle name="Обычный 3 7 2 2 2 5 4" xfId="46756"/>
    <cellStyle name="Обычный 3 7 2 2 2 5 5" xfId="46757"/>
    <cellStyle name="Обычный 3 7 2 2 2 5 6" xfId="46758"/>
    <cellStyle name="Обычный 3 7 2 2 2 5 7" xfId="46759"/>
    <cellStyle name="Обычный 3 7 2 2 2 5 8" xfId="46760"/>
    <cellStyle name="Обычный 3 7 2 2 2 6" xfId="46761"/>
    <cellStyle name="Обычный 3 7 2 2 2 6 2" xfId="46762"/>
    <cellStyle name="Обычный 3 7 2 2 2 6 3" xfId="46763"/>
    <cellStyle name="Обычный 3 7 2 2 2 6 4" xfId="46764"/>
    <cellStyle name="Обычный 3 7 2 2 2 6 5" xfId="46765"/>
    <cellStyle name="Обычный 3 7 2 2 2 6 6" xfId="46766"/>
    <cellStyle name="Обычный 3 7 2 2 2 6 7" xfId="46767"/>
    <cellStyle name="Обычный 3 7 2 2 2 6 8" xfId="46768"/>
    <cellStyle name="Обычный 3 7 2 2 2 7" xfId="46769"/>
    <cellStyle name="Обычный 3 7 2 2 2 7 2" xfId="46770"/>
    <cellStyle name="Обычный 3 7 2 2 2 7 3" xfId="46771"/>
    <cellStyle name="Обычный 3 7 2 2 2 7 4" xfId="46772"/>
    <cellStyle name="Обычный 3 7 2 2 2 7 5" xfId="46773"/>
    <cellStyle name="Обычный 3 7 2 2 2 7 6" xfId="46774"/>
    <cellStyle name="Обычный 3 7 2 2 2 7 7" xfId="46775"/>
    <cellStyle name="Обычный 3 7 2 2 2 7 8" xfId="46776"/>
    <cellStyle name="Обычный 3 7 2 2 2 8" xfId="46777"/>
    <cellStyle name="Обычный 3 7 2 2 2 8 2" xfId="46778"/>
    <cellStyle name="Обычный 3 7 2 2 2 8 3" xfId="46779"/>
    <cellStyle name="Обычный 3 7 2 2 2 8 4" xfId="46780"/>
    <cellStyle name="Обычный 3 7 2 2 2 8 5" xfId="46781"/>
    <cellStyle name="Обычный 3 7 2 2 2 8 6" xfId="46782"/>
    <cellStyle name="Обычный 3 7 2 2 2 8 7" xfId="46783"/>
    <cellStyle name="Обычный 3 7 2 2 2 8 8" xfId="46784"/>
    <cellStyle name="Обычный 3 7 2 2 2 9" xfId="46785"/>
    <cellStyle name="Обычный 3 7 2 2 2 9 2" xfId="46786"/>
    <cellStyle name="Обычный 3 7 2 2 2 9 3" xfId="46787"/>
    <cellStyle name="Обычный 3 7 2 2 2 9 4" xfId="46788"/>
    <cellStyle name="Обычный 3 7 2 2 2 9 5" xfId="46789"/>
    <cellStyle name="Обычный 3 7 2 2 2 9 6" xfId="46790"/>
    <cellStyle name="Обычный 3 7 2 2 2 9 7" xfId="46791"/>
    <cellStyle name="Обычный 3 7 2 2 2 9 8" xfId="46792"/>
    <cellStyle name="Обычный 3 7 2 2 20" xfId="46793"/>
    <cellStyle name="Обычный 3 7 2 2 21" xfId="46794"/>
    <cellStyle name="Обычный 3 7 2 2 22" xfId="46795"/>
    <cellStyle name="Обычный 3 7 2 2 23" xfId="46796"/>
    <cellStyle name="Обычный 3 7 2 2 24" xfId="46797"/>
    <cellStyle name="Обычный 3 7 2 2 25" xfId="46798"/>
    <cellStyle name="Обычный 3 7 2 2 3" xfId="46799"/>
    <cellStyle name="Обычный 3 7 2 2 3 10" xfId="46800"/>
    <cellStyle name="Обычный 3 7 2 2 3 10 2" xfId="46801"/>
    <cellStyle name="Обычный 3 7 2 2 3 10 3" xfId="46802"/>
    <cellStyle name="Обычный 3 7 2 2 3 10 4" xfId="46803"/>
    <cellStyle name="Обычный 3 7 2 2 3 10 5" xfId="46804"/>
    <cellStyle name="Обычный 3 7 2 2 3 10 6" xfId="46805"/>
    <cellStyle name="Обычный 3 7 2 2 3 10 7" xfId="46806"/>
    <cellStyle name="Обычный 3 7 2 2 3 10 8" xfId="46807"/>
    <cellStyle name="Обычный 3 7 2 2 3 11" xfId="46808"/>
    <cellStyle name="Обычный 3 7 2 2 3 11 2" xfId="46809"/>
    <cellStyle name="Обычный 3 7 2 2 3 11 3" xfId="46810"/>
    <cellStyle name="Обычный 3 7 2 2 3 11 4" xfId="46811"/>
    <cellStyle name="Обычный 3 7 2 2 3 11 5" xfId="46812"/>
    <cellStyle name="Обычный 3 7 2 2 3 11 6" xfId="46813"/>
    <cellStyle name="Обычный 3 7 2 2 3 11 7" xfId="46814"/>
    <cellStyle name="Обычный 3 7 2 2 3 11 8" xfId="46815"/>
    <cellStyle name="Обычный 3 7 2 2 3 12" xfId="46816"/>
    <cellStyle name="Обычный 3 7 2 2 3 13" xfId="46817"/>
    <cellStyle name="Обычный 3 7 2 2 3 14" xfId="46818"/>
    <cellStyle name="Обычный 3 7 2 2 3 15" xfId="46819"/>
    <cellStyle name="Обычный 3 7 2 2 3 16" xfId="46820"/>
    <cellStyle name="Обычный 3 7 2 2 3 17" xfId="46821"/>
    <cellStyle name="Обычный 3 7 2 2 3 18" xfId="46822"/>
    <cellStyle name="Обычный 3 7 2 2 3 19" xfId="46823"/>
    <cellStyle name="Обычный 3 7 2 2 3 2" xfId="46824"/>
    <cellStyle name="Обычный 3 7 2 2 3 2 10" xfId="46825"/>
    <cellStyle name="Обычный 3 7 2 2 3 2 10 2" xfId="46826"/>
    <cellStyle name="Обычный 3 7 2 2 3 2 10 3" xfId="46827"/>
    <cellStyle name="Обычный 3 7 2 2 3 2 10 4" xfId="46828"/>
    <cellStyle name="Обычный 3 7 2 2 3 2 10 5" xfId="46829"/>
    <cellStyle name="Обычный 3 7 2 2 3 2 10 6" xfId="46830"/>
    <cellStyle name="Обычный 3 7 2 2 3 2 10 7" xfId="46831"/>
    <cellStyle name="Обычный 3 7 2 2 3 2 10 8" xfId="46832"/>
    <cellStyle name="Обычный 3 7 2 2 3 2 11" xfId="46833"/>
    <cellStyle name="Обычный 3 7 2 2 3 2 12" xfId="46834"/>
    <cellStyle name="Обычный 3 7 2 2 3 2 13" xfId="46835"/>
    <cellStyle name="Обычный 3 7 2 2 3 2 14" xfId="46836"/>
    <cellStyle name="Обычный 3 7 2 2 3 2 15" xfId="46837"/>
    <cellStyle name="Обычный 3 7 2 2 3 2 16" xfId="46838"/>
    <cellStyle name="Обычный 3 7 2 2 3 2 17" xfId="46839"/>
    <cellStyle name="Обычный 3 7 2 2 3 2 18" xfId="46840"/>
    <cellStyle name="Обычный 3 7 2 2 3 2 19" xfId="46841"/>
    <cellStyle name="Обычный 3 7 2 2 3 2 2" xfId="46842"/>
    <cellStyle name="Обычный 3 7 2 2 3 2 2 10" xfId="46843"/>
    <cellStyle name="Обычный 3 7 2 2 3 2 2 11" xfId="46844"/>
    <cellStyle name="Обычный 3 7 2 2 3 2 2 12" xfId="46845"/>
    <cellStyle name="Обычный 3 7 2 2 3 2 2 13" xfId="46846"/>
    <cellStyle name="Обычный 3 7 2 2 3 2 2 14" xfId="46847"/>
    <cellStyle name="Обычный 3 7 2 2 3 2 2 15" xfId="46848"/>
    <cellStyle name="Обычный 3 7 2 2 3 2 2 16" xfId="46849"/>
    <cellStyle name="Обычный 3 7 2 2 3 2 2 17" xfId="46850"/>
    <cellStyle name="Обычный 3 7 2 2 3 2 2 18" xfId="46851"/>
    <cellStyle name="Обычный 3 7 2 2 3 2 2 2" xfId="46852"/>
    <cellStyle name="Обычный 3 7 2 2 3 2 2 2 2" xfId="46853"/>
    <cellStyle name="Обычный 3 7 2 2 3 2 2 2 3" xfId="46854"/>
    <cellStyle name="Обычный 3 7 2 2 3 2 2 2 4" xfId="46855"/>
    <cellStyle name="Обычный 3 7 2 2 3 2 2 2 5" xfId="46856"/>
    <cellStyle name="Обычный 3 7 2 2 3 2 2 2 6" xfId="46857"/>
    <cellStyle name="Обычный 3 7 2 2 3 2 2 2 7" xfId="46858"/>
    <cellStyle name="Обычный 3 7 2 2 3 2 2 2 8" xfId="46859"/>
    <cellStyle name="Обычный 3 7 2 2 3 2 2 3" xfId="46860"/>
    <cellStyle name="Обычный 3 7 2 2 3 2 2 3 2" xfId="46861"/>
    <cellStyle name="Обычный 3 7 2 2 3 2 2 3 3" xfId="46862"/>
    <cellStyle name="Обычный 3 7 2 2 3 2 2 3 4" xfId="46863"/>
    <cellStyle name="Обычный 3 7 2 2 3 2 2 3 5" xfId="46864"/>
    <cellStyle name="Обычный 3 7 2 2 3 2 2 3 6" xfId="46865"/>
    <cellStyle name="Обычный 3 7 2 2 3 2 2 3 7" xfId="46866"/>
    <cellStyle name="Обычный 3 7 2 2 3 2 2 3 8" xfId="46867"/>
    <cellStyle name="Обычный 3 7 2 2 3 2 2 4" xfId="46868"/>
    <cellStyle name="Обычный 3 7 2 2 3 2 2 4 2" xfId="46869"/>
    <cellStyle name="Обычный 3 7 2 2 3 2 2 4 3" xfId="46870"/>
    <cellStyle name="Обычный 3 7 2 2 3 2 2 4 4" xfId="46871"/>
    <cellStyle name="Обычный 3 7 2 2 3 2 2 4 5" xfId="46872"/>
    <cellStyle name="Обычный 3 7 2 2 3 2 2 4 6" xfId="46873"/>
    <cellStyle name="Обычный 3 7 2 2 3 2 2 4 7" xfId="46874"/>
    <cellStyle name="Обычный 3 7 2 2 3 2 2 4 8" xfId="46875"/>
    <cellStyle name="Обычный 3 7 2 2 3 2 2 5" xfId="46876"/>
    <cellStyle name="Обычный 3 7 2 2 3 2 2 5 2" xfId="46877"/>
    <cellStyle name="Обычный 3 7 2 2 3 2 2 5 3" xfId="46878"/>
    <cellStyle name="Обычный 3 7 2 2 3 2 2 5 4" xfId="46879"/>
    <cellStyle name="Обычный 3 7 2 2 3 2 2 5 5" xfId="46880"/>
    <cellStyle name="Обычный 3 7 2 2 3 2 2 5 6" xfId="46881"/>
    <cellStyle name="Обычный 3 7 2 2 3 2 2 5 7" xfId="46882"/>
    <cellStyle name="Обычный 3 7 2 2 3 2 2 5 8" xfId="46883"/>
    <cellStyle name="Обычный 3 7 2 2 3 2 2 6" xfId="46884"/>
    <cellStyle name="Обычный 3 7 2 2 3 2 2 6 2" xfId="46885"/>
    <cellStyle name="Обычный 3 7 2 2 3 2 2 6 3" xfId="46886"/>
    <cellStyle name="Обычный 3 7 2 2 3 2 2 6 4" xfId="46887"/>
    <cellStyle name="Обычный 3 7 2 2 3 2 2 6 5" xfId="46888"/>
    <cellStyle name="Обычный 3 7 2 2 3 2 2 6 6" xfId="46889"/>
    <cellStyle name="Обычный 3 7 2 2 3 2 2 6 7" xfId="46890"/>
    <cellStyle name="Обычный 3 7 2 2 3 2 2 6 8" xfId="46891"/>
    <cellStyle name="Обычный 3 7 2 2 3 2 2 7" xfId="46892"/>
    <cellStyle name="Обычный 3 7 2 2 3 2 2 7 2" xfId="46893"/>
    <cellStyle name="Обычный 3 7 2 2 3 2 2 7 3" xfId="46894"/>
    <cellStyle name="Обычный 3 7 2 2 3 2 2 7 4" xfId="46895"/>
    <cellStyle name="Обычный 3 7 2 2 3 2 2 7 5" xfId="46896"/>
    <cellStyle name="Обычный 3 7 2 2 3 2 2 7 6" xfId="46897"/>
    <cellStyle name="Обычный 3 7 2 2 3 2 2 7 7" xfId="46898"/>
    <cellStyle name="Обычный 3 7 2 2 3 2 2 7 8" xfId="46899"/>
    <cellStyle name="Обычный 3 7 2 2 3 2 2 8" xfId="46900"/>
    <cellStyle name="Обычный 3 7 2 2 3 2 2 8 2" xfId="46901"/>
    <cellStyle name="Обычный 3 7 2 2 3 2 2 8 3" xfId="46902"/>
    <cellStyle name="Обычный 3 7 2 2 3 2 2 8 4" xfId="46903"/>
    <cellStyle name="Обычный 3 7 2 2 3 2 2 8 5" xfId="46904"/>
    <cellStyle name="Обычный 3 7 2 2 3 2 2 8 6" xfId="46905"/>
    <cellStyle name="Обычный 3 7 2 2 3 2 2 8 7" xfId="46906"/>
    <cellStyle name="Обычный 3 7 2 2 3 2 2 8 8" xfId="46907"/>
    <cellStyle name="Обычный 3 7 2 2 3 2 2 9" xfId="46908"/>
    <cellStyle name="Обычный 3 7 2 2 3 2 20" xfId="46909"/>
    <cellStyle name="Обычный 3 7 2 2 3 2 21" xfId="46910"/>
    <cellStyle name="Обычный 3 7 2 2 3 2 22" xfId="46911"/>
    <cellStyle name="Обычный 3 7 2 2 3 2 3" xfId="46912"/>
    <cellStyle name="Обычный 3 7 2 2 3 2 3 10" xfId="46913"/>
    <cellStyle name="Обычный 3 7 2 2 3 2 3 11" xfId="46914"/>
    <cellStyle name="Обычный 3 7 2 2 3 2 3 12" xfId="46915"/>
    <cellStyle name="Обычный 3 7 2 2 3 2 3 13" xfId="46916"/>
    <cellStyle name="Обычный 3 7 2 2 3 2 3 14" xfId="46917"/>
    <cellStyle name="Обычный 3 7 2 2 3 2 3 15" xfId="46918"/>
    <cellStyle name="Обычный 3 7 2 2 3 2 3 16" xfId="46919"/>
    <cellStyle name="Обычный 3 7 2 2 3 2 3 17" xfId="46920"/>
    <cellStyle name="Обычный 3 7 2 2 3 2 3 18" xfId="46921"/>
    <cellStyle name="Обычный 3 7 2 2 3 2 3 2" xfId="46922"/>
    <cellStyle name="Обычный 3 7 2 2 3 2 3 2 2" xfId="46923"/>
    <cellStyle name="Обычный 3 7 2 2 3 2 3 2 3" xfId="46924"/>
    <cellStyle name="Обычный 3 7 2 2 3 2 3 2 4" xfId="46925"/>
    <cellStyle name="Обычный 3 7 2 2 3 2 3 2 5" xfId="46926"/>
    <cellStyle name="Обычный 3 7 2 2 3 2 3 2 6" xfId="46927"/>
    <cellStyle name="Обычный 3 7 2 2 3 2 3 2 7" xfId="46928"/>
    <cellStyle name="Обычный 3 7 2 2 3 2 3 2 8" xfId="46929"/>
    <cellStyle name="Обычный 3 7 2 2 3 2 3 3" xfId="46930"/>
    <cellStyle name="Обычный 3 7 2 2 3 2 3 3 2" xfId="46931"/>
    <cellStyle name="Обычный 3 7 2 2 3 2 3 3 3" xfId="46932"/>
    <cellStyle name="Обычный 3 7 2 2 3 2 3 3 4" xfId="46933"/>
    <cellStyle name="Обычный 3 7 2 2 3 2 3 3 5" xfId="46934"/>
    <cellStyle name="Обычный 3 7 2 2 3 2 3 3 6" xfId="46935"/>
    <cellStyle name="Обычный 3 7 2 2 3 2 3 3 7" xfId="46936"/>
    <cellStyle name="Обычный 3 7 2 2 3 2 3 3 8" xfId="46937"/>
    <cellStyle name="Обычный 3 7 2 2 3 2 3 4" xfId="46938"/>
    <cellStyle name="Обычный 3 7 2 2 3 2 3 4 2" xfId="46939"/>
    <cellStyle name="Обычный 3 7 2 2 3 2 3 4 3" xfId="46940"/>
    <cellStyle name="Обычный 3 7 2 2 3 2 3 4 4" xfId="46941"/>
    <cellStyle name="Обычный 3 7 2 2 3 2 3 4 5" xfId="46942"/>
    <cellStyle name="Обычный 3 7 2 2 3 2 3 4 6" xfId="46943"/>
    <cellStyle name="Обычный 3 7 2 2 3 2 3 4 7" xfId="46944"/>
    <cellStyle name="Обычный 3 7 2 2 3 2 3 4 8" xfId="46945"/>
    <cellStyle name="Обычный 3 7 2 2 3 2 3 5" xfId="46946"/>
    <cellStyle name="Обычный 3 7 2 2 3 2 3 5 2" xfId="46947"/>
    <cellStyle name="Обычный 3 7 2 2 3 2 3 5 3" xfId="46948"/>
    <cellStyle name="Обычный 3 7 2 2 3 2 3 5 4" xfId="46949"/>
    <cellStyle name="Обычный 3 7 2 2 3 2 3 5 5" xfId="46950"/>
    <cellStyle name="Обычный 3 7 2 2 3 2 3 5 6" xfId="46951"/>
    <cellStyle name="Обычный 3 7 2 2 3 2 3 5 7" xfId="46952"/>
    <cellStyle name="Обычный 3 7 2 2 3 2 3 5 8" xfId="46953"/>
    <cellStyle name="Обычный 3 7 2 2 3 2 3 6" xfId="46954"/>
    <cellStyle name="Обычный 3 7 2 2 3 2 3 6 2" xfId="46955"/>
    <cellStyle name="Обычный 3 7 2 2 3 2 3 6 3" xfId="46956"/>
    <cellStyle name="Обычный 3 7 2 2 3 2 3 6 4" xfId="46957"/>
    <cellStyle name="Обычный 3 7 2 2 3 2 3 6 5" xfId="46958"/>
    <cellStyle name="Обычный 3 7 2 2 3 2 3 6 6" xfId="46959"/>
    <cellStyle name="Обычный 3 7 2 2 3 2 3 6 7" xfId="46960"/>
    <cellStyle name="Обычный 3 7 2 2 3 2 3 6 8" xfId="46961"/>
    <cellStyle name="Обычный 3 7 2 2 3 2 3 7" xfId="46962"/>
    <cellStyle name="Обычный 3 7 2 2 3 2 3 7 2" xfId="46963"/>
    <cellStyle name="Обычный 3 7 2 2 3 2 3 7 3" xfId="46964"/>
    <cellStyle name="Обычный 3 7 2 2 3 2 3 7 4" xfId="46965"/>
    <cellStyle name="Обычный 3 7 2 2 3 2 3 7 5" xfId="46966"/>
    <cellStyle name="Обычный 3 7 2 2 3 2 3 7 6" xfId="46967"/>
    <cellStyle name="Обычный 3 7 2 2 3 2 3 7 7" xfId="46968"/>
    <cellStyle name="Обычный 3 7 2 2 3 2 3 7 8" xfId="46969"/>
    <cellStyle name="Обычный 3 7 2 2 3 2 3 8" xfId="46970"/>
    <cellStyle name="Обычный 3 7 2 2 3 2 3 8 2" xfId="46971"/>
    <cellStyle name="Обычный 3 7 2 2 3 2 3 8 3" xfId="46972"/>
    <cellStyle name="Обычный 3 7 2 2 3 2 3 8 4" xfId="46973"/>
    <cellStyle name="Обычный 3 7 2 2 3 2 3 8 5" xfId="46974"/>
    <cellStyle name="Обычный 3 7 2 2 3 2 3 8 6" xfId="46975"/>
    <cellStyle name="Обычный 3 7 2 2 3 2 3 8 7" xfId="46976"/>
    <cellStyle name="Обычный 3 7 2 2 3 2 3 8 8" xfId="46977"/>
    <cellStyle name="Обычный 3 7 2 2 3 2 3 9" xfId="46978"/>
    <cellStyle name="Обычный 3 7 2 2 3 2 4" xfId="46979"/>
    <cellStyle name="Обычный 3 7 2 2 3 2 4 2" xfId="46980"/>
    <cellStyle name="Обычный 3 7 2 2 3 2 4 3" xfId="46981"/>
    <cellStyle name="Обычный 3 7 2 2 3 2 4 4" xfId="46982"/>
    <cellStyle name="Обычный 3 7 2 2 3 2 4 5" xfId="46983"/>
    <cellStyle name="Обычный 3 7 2 2 3 2 4 6" xfId="46984"/>
    <cellStyle name="Обычный 3 7 2 2 3 2 4 7" xfId="46985"/>
    <cellStyle name="Обычный 3 7 2 2 3 2 4 8" xfId="46986"/>
    <cellStyle name="Обычный 3 7 2 2 3 2 5" xfId="46987"/>
    <cellStyle name="Обычный 3 7 2 2 3 2 5 2" xfId="46988"/>
    <cellStyle name="Обычный 3 7 2 2 3 2 5 3" xfId="46989"/>
    <cellStyle name="Обычный 3 7 2 2 3 2 5 4" xfId="46990"/>
    <cellStyle name="Обычный 3 7 2 2 3 2 5 5" xfId="46991"/>
    <cellStyle name="Обычный 3 7 2 2 3 2 5 6" xfId="46992"/>
    <cellStyle name="Обычный 3 7 2 2 3 2 5 7" xfId="46993"/>
    <cellStyle name="Обычный 3 7 2 2 3 2 5 8" xfId="46994"/>
    <cellStyle name="Обычный 3 7 2 2 3 2 6" xfId="46995"/>
    <cellStyle name="Обычный 3 7 2 2 3 2 6 2" xfId="46996"/>
    <cellStyle name="Обычный 3 7 2 2 3 2 6 3" xfId="46997"/>
    <cellStyle name="Обычный 3 7 2 2 3 2 6 4" xfId="46998"/>
    <cellStyle name="Обычный 3 7 2 2 3 2 6 5" xfId="46999"/>
    <cellStyle name="Обычный 3 7 2 2 3 2 6 6" xfId="47000"/>
    <cellStyle name="Обычный 3 7 2 2 3 2 6 7" xfId="47001"/>
    <cellStyle name="Обычный 3 7 2 2 3 2 6 8" xfId="47002"/>
    <cellStyle name="Обычный 3 7 2 2 3 2 7" xfId="47003"/>
    <cellStyle name="Обычный 3 7 2 2 3 2 7 2" xfId="47004"/>
    <cellStyle name="Обычный 3 7 2 2 3 2 7 3" xfId="47005"/>
    <cellStyle name="Обычный 3 7 2 2 3 2 7 4" xfId="47006"/>
    <cellStyle name="Обычный 3 7 2 2 3 2 7 5" xfId="47007"/>
    <cellStyle name="Обычный 3 7 2 2 3 2 7 6" xfId="47008"/>
    <cellStyle name="Обычный 3 7 2 2 3 2 7 7" xfId="47009"/>
    <cellStyle name="Обычный 3 7 2 2 3 2 7 8" xfId="47010"/>
    <cellStyle name="Обычный 3 7 2 2 3 2 8" xfId="47011"/>
    <cellStyle name="Обычный 3 7 2 2 3 2 8 2" xfId="47012"/>
    <cellStyle name="Обычный 3 7 2 2 3 2 8 3" xfId="47013"/>
    <cellStyle name="Обычный 3 7 2 2 3 2 8 4" xfId="47014"/>
    <cellStyle name="Обычный 3 7 2 2 3 2 8 5" xfId="47015"/>
    <cellStyle name="Обычный 3 7 2 2 3 2 8 6" xfId="47016"/>
    <cellStyle name="Обычный 3 7 2 2 3 2 8 7" xfId="47017"/>
    <cellStyle name="Обычный 3 7 2 2 3 2 8 8" xfId="47018"/>
    <cellStyle name="Обычный 3 7 2 2 3 2 9" xfId="47019"/>
    <cellStyle name="Обычный 3 7 2 2 3 2 9 2" xfId="47020"/>
    <cellStyle name="Обычный 3 7 2 2 3 2 9 3" xfId="47021"/>
    <cellStyle name="Обычный 3 7 2 2 3 2 9 4" xfId="47022"/>
    <cellStyle name="Обычный 3 7 2 2 3 2 9 5" xfId="47023"/>
    <cellStyle name="Обычный 3 7 2 2 3 2 9 6" xfId="47024"/>
    <cellStyle name="Обычный 3 7 2 2 3 2 9 7" xfId="47025"/>
    <cellStyle name="Обычный 3 7 2 2 3 2 9 8" xfId="47026"/>
    <cellStyle name="Обычный 3 7 2 2 3 20" xfId="47027"/>
    <cellStyle name="Обычный 3 7 2 2 3 21" xfId="47028"/>
    <cellStyle name="Обычный 3 7 2 2 3 22" xfId="47029"/>
    <cellStyle name="Обычный 3 7 2 2 3 23" xfId="47030"/>
    <cellStyle name="Обычный 3 7 2 2 3 3" xfId="47031"/>
    <cellStyle name="Обычный 3 7 2 2 3 3 10" xfId="47032"/>
    <cellStyle name="Обычный 3 7 2 2 3 3 11" xfId="47033"/>
    <cellStyle name="Обычный 3 7 2 2 3 3 12" xfId="47034"/>
    <cellStyle name="Обычный 3 7 2 2 3 3 13" xfId="47035"/>
    <cellStyle name="Обычный 3 7 2 2 3 3 14" xfId="47036"/>
    <cellStyle name="Обычный 3 7 2 2 3 3 15" xfId="47037"/>
    <cellStyle name="Обычный 3 7 2 2 3 3 16" xfId="47038"/>
    <cellStyle name="Обычный 3 7 2 2 3 3 17" xfId="47039"/>
    <cellStyle name="Обычный 3 7 2 2 3 3 18" xfId="47040"/>
    <cellStyle name="Обычный 3 7 2 2 3 3 2" xfId="47041"/>
    <cellStyle name="Обычный 3 7 2 2 3 3 2 2" xfId="47042"/>
    <cellStyle name="Обычный 3 7 2 2 3 3 2 3" xfId="47043"/>
    <cellStyle name="Обычный 3 7 2 2 3 3 2 4" xfId="47044"/>
    <cellStyle name="Обычный 3 7 2 2 3 3 2 5" xfId="47045"/>
    <cellStyle name="Обычный 3 7 2 2 3 3 2 6" xfId="47046"/>
    <cellStyle name="Обычный 3 7 2 2 3 3 2 7" xfId="47047"/>
    <cellStyle name="Обычный 3 7 2 2 3 3 2 8" xfId="47048"/>
    <cellStyle name="Обычный 3 7 2 2 3 3 3" xfId="47049"/>
    <cellStyle name="Обычный 3 7 2 2 3 3 3 2" xfId="47050"/>
    <cellStyle name="Обычный 3 7 2 2 3 3 3 3" xfId="47051"/>
    <cellStyle name="Обычный 3 7 2 2 3 3 3 4" xfId="47052"/>
    <cellStyle name="Обычный 3 7 2 2 3 3 3 5" xfId="47053"/>
    <cellStyle name="Обычный 3 7 2 2 3 3 3 6" xfId="47054"/>
    <cellStyle name="Обычный 3 7 2 2 3 3 3 7" xfId="47055"/>
    <cellStyle name="Обычный 3 7 2 2 3 3 3 8" xfId="47056"/>
    <cellStyle name="Обычный 3 7 2 2 3 3 4" xfId="47057"/>
    <cellStyle name="Обычный 3 7 2 2 3 3 4 2" xfId="47058"/>
    <cellStyle name="Обычный 3 7 2 2 3 3 4 3" xfId="47059"/>
    <cellStyle name="Обычный 3 7 2 2 3 3 4 4" xfId="47060"/>
    <cellStyle name="Обычный 3 7 2 2 3 3 4 5" xfId="47061"/>
    <cellStyle name="Обычный 3 7 2 2 3 3 4 6" xfId="47062"/>
    <cellStyle name="Обычный 3 7 2 2 3 3 4 7" xfId="47063"/>
    <cellStyle name="Обычный 3 7 2 2 3 3 4 8" xfId="47064"/>
    <cellStyle name="Обычный 3 7 2 2 3 3 5" xfId="47065"/>
    <cellStyle name="Обычный 3 7 2 2 3 3 5 2" xfId="47066"/>
    <cellStyle name="Обычный 3 7 2 2 3 3 5 3" xfId="47067"/>
    <cellStyle name="Обычный 3 7 2 2 3 3 5 4" xfId="47068"/>
    <cellStyle name="Обычный 3 7 2 2 3 3 5 5" xfId="47069"/>
    <cellStyle name="Обычный 3 7 2 2 3 3 5 6" xfId="47070"/>
    <cellStyle name="Обычный 3 7 2 2 3 3 5 7" xfId="47071"/>
    <cellStyle name="Обычный 3 7 2 2 3 3 5 8" xfId="47072"/>
    <cellStyle name="Обычный 3 7 2 2 3 3 6" xfId="47073"/>
    <cellStyle name="Обычный 3 7 2 2 3 3 6 2" xfId="47074"/>
    <cellStyle name="Обычный 3 7 2 2 3 3 6 3" xfId="47075"/>
    <cellStyle name="Обычный 3 7 2 2 3 3 6 4" xfId="47076"/>
    <cellStyle name="Обычный 3 7 2 2 3 3 6 5" xfId="47077"/>
    <cellStyle name="Обычный 3 7 2 2 3 3 6 6" xfId="47078"/>
    <cellStyle name="Обычный 3 7 2 2 3 3 6 7" xfId="47079"/>
    <cellStyle name="Обычный 3 7 2 2 3 3 6 8" xfId="47080"/>
    <cellStyle name="Обычный 3 7 2 2 3 3 7" xfId="47081"/>
    <cellStyle name="Обычный 3 7 2 2 3 3 7 2" xfId="47082"/>
    <cellStyle name="Обычный 3 7 2 2 3 3 7 3" xfId="47083"/>
    <cellStyle name="Обычный 3 7 2 2 3 3 7 4" xfId="47084"/>
    <cellStyle name="Обычный 3 7 2 2 3 3 7 5" xfId="47085"/>
    <cellStyle name="Обычный 3 7 2 2 3 3 7 6" xfId="47086"/>
    <cellStyle name="Обычный 3 7 2 2 3 3 7 7" xfId="47087"/>
    <cellStyle name="Обычный 3 7 2 2 3 3 7 8" xfId="47088"/>
    <cellStyle name="Обычный 3 7 2 2 3 3 8" xfId="47089"/>
    <cellStyle name="Обычный 3 7 2 2 3 3 8 2" xfId="47090"/>
    <cellStyle name="Обычный 3 7 2 2 3 3 8 3" xfId="47091"/>
    <cellStyle name="Обычный 3 7 2 2 3 3 8 4" xfId="47092"/>
    <cellStyle name="Обычный 3 7 2 2 3 3 8 5" xfId="47093"/>
    <cellStyle name="Обычный 3 7 2 2 3 3 8 6" xfId="47094"/>
    <cellStyle name="Обычный 3 7 2 2 3 3 8 7" xfId="47095"/>
    <cellStyle name="Обычный 3 7 2 2 3 3 8 8" xfId="47096"/>
    <cellStyle name="Обычный 3 7 2 2 3 3 9" xfId="47097"/>
    <cellStyle name="Обычный 3 7 2 2 3 4" xfId="47098"/>
    <cellStyle name="Обычный 3 7 2 2 3 4 10" xfId="47099"/>
    <cellStyle name="Обычный 3 7 2 2 3 4 11" xfId="47100"/>
    <cellStyle name="Обычный 3 7 2 2 3 4 12" xfId="47101"/>
    <cellStyle name="Обычный 3 7 2 2 3 4 13" xfId="47102"/>
    <cellStyle name="Обычный 3 7 2 2 3 4 14" xfId="47103"/>
    <cellStyle name="Обычный 3 7 2 2 3 4 15" xfId="47104"/>
    <cellStyle name="Обычный 3 7 2 2 3 4 16" xfId="47105"/>
    <cellStyle name="Обычный 3 7 2 2 3 4 17" xfId="47106"/>
    <cellStyle name="Обычный 3 7 2 2 3 4 18" xfId="47107"/>
    <cellStyle name="Обычный 3 7 2 2 3 4 2" xfId="47108"/>
    <cellStyle name="Обычный 3 7 2 2 3 4 2 2" xfId="47109"/>
    <cellStyle name="Обычный 3 7 2 2 3 4 2 3" xfId="47110"/>
    <cellStyle name="Обычный 3 7 2 2 3 4 2 4" xfId="47111"/>
    <cellStyle name="Обычный 3 7 2 2 3 4 2 5" xfId="47112"/>
    <cellStyle name="Обычный 3 7 2 2 3 4 2 6" xfId="47113"/>
    <cellStyle name="Обычный 3 7 2 2 3 4 2 7" xfId="47114"/>
    <cellStyle name="Обычный 3 7 2 2 3 4 2 8" xfId="47115"/>
    <cellStyle name="Обычный 3 7 2 2 3 4 3" xfId="47116"/>
    <cellStyle name="Обычный 3 7 2 2 3 4 3 2" xfId="47117"/>
    <cellStyle name="Обычный 3 7 2 2 3 4 3 3" xfId="47118"/>
    <cellStyle name="Обычный 3 7 2 2 3 4 3 4" xfId="47119"/>
    <cellStyle name="Обычный 3 7 2 2 3 4 3 5" xfId="47120"/>
    <cellStyle name="Обычный 3 7 2 2 3 4 3 6" xfId="47121"/>
    <cellStyle name="Обычный 3 7 2 2 3 4 3 7" xfId="47122"/>
    <cellStyle name="Обычный 3 7 2 2 3 4 3 8" xfId="47123"/>
    <cellStyle name="Обычный 3 7 2 2 3 4 4" xfId="47124"/>
    <cellStyle name="Обычный 3 7 2 2 3 4 4 2" xfId="47125"/>
    <cellStyle name="Обычный 3 7 2 2 3 4 4 3" xfId="47126"/>
    <cellStyle name="Обычный 3 7 2 2 3 4 4 4" xfId="47127"/>
    <cellStyle name="Обычный 3 7 2 2 3 4 4 5" xfId="47128"/>
    <cellStyle name="Обычный 3 7 2 2 3 4 4 6" xfId="47129"/>
    <cellStyle name="Обычный 3 7 2 2 3 4 4 7" xfId="47130"/>
    <cellStyle name="Обычный 3 7 2 2 3 4 4 8" xfId="47131"/>
    <cellStyle name="Обычный 3 7 2 2 3 4 5" xfId="47132"/>
    <cellStyle name="Обычный 3 7 2 2 3 4 5 2" xfId="47133"/>
    <cellStyle name="Обычный 3 7 2 2 3 4 5 3" xfId="47134"/>
    <cellStyle name="Обычный 3 7 2 2 3 4 5 4" xfId="47135"/>
    <cellStyle name="Обычный 3 7 2 2 3 4 5 5" xfId="47136"/>
    <cellStyle name="Обычный 3 7 2 2 3 4 5 6" xfId="47137"/>
    <cellStyle name="Обычный 3 7 2 2 3 4 5 7" xfId="47138"/>
    <cellStyle name="Обычный 3 7 2 2 3 4 5 8" xfId="47139"/>
    <cellStyle name="Обычный 3 7 2 2 3 4 6" xfId="47140"/>
    <cellStyle name="Обычный 3 7 2 2 3 4 6 2" xfId="47141"/>
    <cellStyle name="Обычный 3 7 2 2 3 4 6 3" xfId="47142"/>
    <cellStyle name="Обычный 3 7 2 2 3 4 6 4" xfId="47143"/>
    <cellStyle name="Обычный 3 7 2 2 3 4 6 5" xfId="47144"/>
    <cellStyle name="Обычный 3 7 2 2 3 4 6 6" xfId="47145"/>
    <cellStyle name="Обычный 3 7 2 2 3 4 6 7" xfId="47146"/>
    <cellStyle name="Обычный 3 7 2 2 3 4 6 8" xfId="47147"/>
    <cellStyle name="Обычный 3 7 2 2 3 4 7" xfId="47148"/>
    <cellStyle name="Обычный 3 7 2 2 3 4 7 2" xfId="47149"/>
    <cellStyle name="Обычный 3 7 2 2 3 4 7 3" xfId="47150"/>
    <cellStyle name="Обычный 3 7 2 2 3 4 7 4" xfId="47151"/>
    <cellStyle name="Обычный 3 7 2 2 3 4 7 5" xfId="47152"/>
    <cellStyle name="Обычный 3 7 2 2 3 4 7 6" xfId="47153"/>
    <cellStyle name="Обычный 3 7 2 2 3 4 7 7" xfId="47154"/>
    <cellStyle name="Обычный 3 7 2 2 3 4 7 8" xfId="47155"/>
    <cellStyle name="Обычный 3 7 2 2 3 4 8" xfId="47156"/>
    <cellStyle name="Обычный 3 7 2 2 3 4 8 2" xfId="47157"/>
    <cellStyle name="Обычный 3 7 2 2 3 4 8 3" xfId="47158"/>
    <cellStyle name="Обычный 3 7 2 2 3 4 8 4" xfId="47159"/>
    <cellStyle name="Обычный 3 7 2 2 3 4 8 5" xfId="47160"/>
    <cellStyle name="Обычный 3 7 2 2 3 4 8 6" xfId="47161"/>
    <cellStyle name="Обычный 3 7 2 2 3 4 8 7" xfId="47162"/>
    <cellStyle name="Обычный 3 7 2 2 3 4 8 8" xfId="47163"/>
    <cellStyle name="Обычный 3 7 2 2 3 4 9" xfId="47164"/>
    <cellStyle name="Обычный 3 7 2 2 3 5" xfId="47165"/>
    <cellStyle name="Обычный 3 7 2 2 3 5 2" xfId="47166"/>
    <cellStyle name="Обычный 3 7 2 2 3 5 3" xfId="47167"/>
    <cellStyle name="Обычный 3 7 2 2 3 5 4" xfId="47168"/>
    <cellStyle name="Обычный 3 7 2 2 3 5 5" xfId="47169"/>
    <cellStyle name="Обычный 3 7 2 2 3 5 6" xfId="47170"/>
    <cellStyle name="Обычный 3 7 2 2 3 5 7" xfId="47171"/>
    <cellStyle name="Обычный 3 7 2 2 3 5 8" xfId="47172"/>
    <cellStyle name="Обычный 3 7 2 2 3 6" xfId="47173"/>
    <cellStyle name="Обычный 3 7 2 2 3 6 2" xfId="47174"/>
    <cellStyle name="Обычный 3 7 2 2 3 6 3" xfId="47175"/>
    <cellStyle name="Обычный 3 7 2 2 3 6 4" xfId="47176"/>
    <cellStyle name="Обычный 3 7 2 2 3 6 5" xfId="47177"/>
    <cellStyle name="Обычный 3 7 2 2 3 6 6" xfId="47178"/>
    <cellStyle name="Обычный 3 7 2 2 3 6 7" xfId="47179"/>
    <cellStyle name="Обычный 3 7 2 2 3 6 8" xfId="47180"/>
    <cellStyle name="Обычный 3 7 2 2 3 7" xfId="47181"/>
    <cellStyle name="Обычный 3 7 2 2 3 7 2" xfId="47182"/>
    <cellStyle name="Обычный 3 7 2 2 3 7 3" xfId="47183"/>
    <cellStyle name="Обычный 3 7 2 2 3 7 4" xfId="47184"/>
    <cellStyle name="Обычный 3 7 2 2 3 7 5" xfId="47185"/>
    <cellStyle name="Обычный 3 7 2 2 3 7 6" xfId="47186"/>
    <cellStyle name="Обычный 3 7 2 2 3 7 7" xfId="47187"/>
    <cellStyle name="Обычный 3 7 2 2 3 7 8" xfId="47188"/>
    <cellStyle name="Обычный 3 7 2 2 3 8" xfId="47189"/>
    <cellStyle name="Обычный 3 7 2 2 3 8 2" xfId="47190"/>
    <cellStyle name="Обычный 3 7 2 2 3 8 3" xfId="47191"/>
    <cellStyle name="Обычный 3 7 2 2 3 8 4" xfId="47192"/>
    <cellStyle name="Обычный 3 7 2 2 3 8 5" xfId="47193"/>
    <cellStyle name="Обычный 3 7 2 2 3 8 6" xfId="47194"/>
    <cellStyle name="Обычный 3 7 2 2 3 8 7" xfId="47195"/>
    <cellStyle name="Обычный 3 7 2 2 3 8 8" xfId="47196"/>
    <cellStyle name="Обычный 3 7 2 2 3 9" xfId="47197"/>
    <cellStyle name="Обычный 3 7 2 2 3 9 2" xfId="47198"/>
    <cellStyle name="Обычный 3 7 2 2 3 9 3" xfId="47199"/>
    <cellStyle name="Обычный 3 7 2 2 3 9 4" xfId="47200"/>
    <cellStyle name="Обычный 3 7 2 2 3 9 5" xfId="47201"/>
    <cellStyle name="Обычный 3 7 2 2 3 9 6" xfId="47202"/>
    <cellStyle name="Обычный 3 7 2 2 3 9 7" xfId="47203"/>
    <cellStyle name="Обычный 3 7 2 2 3 9 8" xfId="47204"/>
    <cellStyle name="Обычный 3 7 2 2 4" xfId="47205"/>
    <cellStyle name="Обычный 3 7 2 2 4 10" xfId="47206"/>
    <cellStyle name="Обычный 3 7 2 2 4 10 2" xfId="47207"/>
    <cellStyle name="Обычный 3 7 2 2 4 10 3" xfId="47208"/>
    <cellStyle name="Обычный 3 7 2 2 4 10 4" xfId="47209"/>
    <cellStyle name="Обычный 3 7 2 2 4 10 5" xfId="47210"/>
    <cellStyle name="Обычный 3 7 2 2 4 10 6" xfId="47211"/>
    <cellStyle name="Обычный 3 7 2 2 4 10 7" xfId="47212"/>
    <cellStyle name="Обычный 3 7 2 2 4 10 8" xfId="47213"/>
    <cellStyle name="Обычный 3 7 2 2 4 11" xfId="47214"/>
    <cellStyle name="Обычный 3 7 2 2 4 12" xfId="47215"/>
    <cellStyle name="Обычный 3 7 2 2 4 13" xfId="47216"/>
    <cellStyle name="Обычный 3 7 2 2 4 14" xfId="47217"/>
    <cellStyle name="Обычный 3 7 2 2 4 15" xfId="47218"/>
    <cellStyle name="Обычный 3 7 2 2 4 16" xfId="47219"/>
    <cellStyle name="Обычный 3 7 2 2 4 17" xfId="47220"/>
    <cellStyle name="Обычный 3 7 2 2 4 18" xfId="47221"/>
    <cellStyle name="Обычный 3 7 2 2 4 19" xfId="47222"/>
    <cellStyle name="Обычный 3 7 2 2 4 2" xfId="47223"/>
    <cellStyle name="Обычный 3 7 2 2 4 2 10" xfId="47224"/>
    <cellStyle name="Обычный 3 7 2 2 4 2 11" xfId="47225"/>
    <cellStyle name="Обычный 3 7 2 2 4 2 12" xfId="47226"/>
    <cellStyle name="Обычный 3 7 2 2 4 2 13" xfId="47227"/>
    <cellStyle name="Обычный 3 7 2 2 4 2 14" xfId="47228"/>
    <cellStyle name="Обычный 3 7 2 2 4 2 15" xfId="47229"/>
    <cellStyle name="Обычный 3 7 2 2 4 2 16" xfId="47230"/>
    <cellStyle name="Обычный 3 7 2 2 4 2 17" xfId="47231"/>
    <cellStyle name="Обычный 3 7 2 2 4 2 18" xfId="47232"/>
    <cellStyle name="Обычный 3 7 2 2 4 2 2" xfId="47233"/>
    <cellStyle name="Обычный 3 7 2 2 4 2 2 2" xfId="47234"/>
    <cellStyle name="Обычный 3 7 2 2 4 2 2 3" xfId="47235"/>
    <cellStyle name="Обычный 3 7 2 2 4 2 2 4" xfId="47236"/>
    <cellStyle name="Обычный 3 7 2 2 4 2 2 5" xfId="47237"/>
    <cellStyle name="Обычный 3 7 2 2 4 2 2 6" xfId="47238"/>
    <cellStyle name="Обычный 3 7 2 2 4 2 2 7" xfId="47239"/>
    <cellStyle name="Обычный 3 7 2 2 4 2 2 8" xfId="47240"/>
    <cellStyle name="Обычный 3 7 2 2 4 2 3" xfId="47241"/>
    <cellStyle name="Обычный 3 7 2 2 4 2 3 2" xfId="47242"/>
    <cellStyle name="Обычный 3 7 2 2 4 2 3 3" xfId="47243"/>
    <cellStyle name="Обычный 3 7 2 2 4 2 3 4" xfId="47244"/>
    <cellStyle name="Обычный 3 7 2 2 4 2 3 5" xfId="47245"/>
    <cellStyle name="Обычный 3 7 2 2 4 2 3 6" xfId="47246"/>
    <cellStyle name="Обычный 3 7 2 2 4 2 3 7" xfId="47247"/>
    <cellStyle name="Обычный 3 7 2 2 4 2 3 8" xfId="47248"/>
    <cellStyle name="Обычный 3 7 2 2 4 2 4" xfId="47249"/>
    <cellStyle name="Обычный 3 7 2 2 4 2 4 2" xfId="47250"/>
    <cellStyle name="Обычный 3 7 2 2 4 2 4 3" xfId="47251"/>
    <cellStyle name="Обычный 3 7 2 2 4 2 4 4" xfId="47252"/>
    <cellStyle name="Обычный 3 7 2 2 4 2 4 5" xfId="47253"/>
    <cellStyle name="Обычный 3 7 2 2 4 2 4 6" xfId="47254"/>
    <cellStyle name="Обычный 3 7 2 2 4 2 4 7" xfId="47255"/>
    <cellStyle name="Обычный 3 7 2 2 4 2 4 8" xfId="47256"/>
    <cellStyle name="Обычный 3 7 2 2 4 2 5" xfId="47257"/>
    <cellStyle name="Обычный 3 7 2 2 4 2 5 2" xfId="47258"/>
    <cellStyle name="Обычный 3 7 2 2 4 2 5 3" xfId="47259"/>
    <cellStyle name="Обычный 3 7 2 2 4 2 5 4" xfId="47260"/>
    <cellStyle name="Обычный 3 7 2 2 4 2 5 5" xfId="47261"/>
    <cellStyle name="Обычный 3 7 2 2 4 2 5 6" xfId="47262"/>
    <cellStyle name="Обычный 3 7 2 2 4 2 5 7" xfId="47263"/>
    <cellStyle name="Обычный 3 7 2 2 4 2 5 8" xfId="47264"/>
    <cellStyle name="Обычный 3 7 2 2 4 2 6" xfId="47265"/>
    <cellStyle name="Обычный 3 7 2 2 4 2 6 2" xfId="47266"/>
    <cellStyle name="Обычный 3 7 2 2 4 2 6 3" xfId="47267"/>
    <cellStyle name="Обычный 3 7 2 2 4 2 6 4" xfId="47268"/>
    <cellStyle name="Обычный 3 7 2 2 4 2 6 5" xfId="47269"/>
    <cellStyle name="Обычный 3 7 2 2 4 2 6 6" xfId="47270"/>
    <cellStyle name="Обычный 3 7 2 2 4 2 6 7" xfId="47271"/>
    <cellStyle name="Обычный 3 7 2 2 4 2 6 8" xfId="47272"/>
    <cellStyle name="Обычный 3 7 2 2 4 2 7" xfId="47273"/>
    <cellStyle name="Обычный 3 7 2 2 4 2 7 2" xfId="47274"/>
    <cellStyle name="Обычный 3 7 2 2 4 2 7 3" xfId="47275"/>
    <cellStyle name="Обычный 3 7 2 2 4 2 7 4" xfId="47276"/>
    <cellStyle name="Обычный 3 7 2 2 4 2 7 5" xfId="47277"/>
    <cellStyle name="Обычный 3 7 2 2 4 2 7 6" xfId="47278"/>
    <cellStyle name="Обычный 3 7 2 2 4 2 7 7" xfId="47279"/>
    <cellStyle name="Обычный 3 7 2 2 4 2 7 8" xfId="47280"/>
    <cellStyle name="Обычный 3 7 2 2 4 2 8" xfId="47281"/>
    <cellStyle name="Обычный 3 7 2 2 4 2 8 2" xfId="47282"/>
    <cellStyle name="Обычный 3 7 2 2 4 2 8 3" xfId="47283"/>
    <cellStyle name="Обычный 3 7 2 2 4 2 8 4" xfId="47284"/>
    <cellStyle name="Обычный 3 7 2 2 4 2 8 5" xfId="47285"/>
    <cellStyle name="Обычный 3 7 2 2 4 2 8 6" xfId="47286"/>
    <cellStyle name="Обычный 3 7 2 2 4 2 8 7" xfId="47287"/>
    <cellStyle name="Обычный 3 7 2 2 4 2 8 8" xfId="47288"/>
    <cellStyle name="Обычный 3 7 2 2 4 2 9" xfId="47289"/>
    <cellStyle name="Обычный 3 7 2 2 4 20" xfId="47290"/>
    <cellStyle name="Обычный 3 7 2 2 4 21" xfId="47291"/>
    <cellStyle name="Обычный 3 7 2 2 4 22" xfId="47292"/>
    <cellStyle name="Обычный 3 7 2 2 4 3" xfId="47293"/>
    <cellStyle name="Обычный 3 7 2 2 4 3 10" xfId="47294"/>
    <cellStyle name="Обычный 3 7 2 2 4 3 11" xfId="47295"/>
    <cellStyle name="Обычный 3 7 2 2 4 3 12" xfId="47296"/>
    <cellStyle name="Обычный 3 7 2 2 4 3 13" xfId="47297"/>
    <cellStyle name="Обычный 3 7 2 2 4 3 14" xfId="47298"/>
    <cellStyle name="Обычный 3 7 2 2 4 3 15" xfId="47299"/>
    <cellStyle name="Обычный 3 7 2 2 4 3 16" xfId="47300"/>
    <cellStyle name="Обычный 3 7 2 2 4 3 17" xfId="47301"/>
    <cellStyle name="Обычный 3 7 2 2 4 3 18" xfId="47302"/>
    <cellStyle name="Обычный 3 7 2 2 4 3 2" xfId="47303"/>
    <cellStyle name="Обычный 3 7 2 2 4 3 2 2" xfId="47304"/>
    <cellStyle name="Обычный 3 7 2 2 4 3 2 3" xfId="47305"/>
    <cellStyle name="Обычный 3 7 2 2 4 3 2 4" xfId="47306"/>
    <cellStyle name="Обычный 3 7 2 2 4 3 2 5" xfId="47307"/>
    <cellStyle name="Обычный 3 7 2 2 4 3 2 6" xfId="47308"/>
    <cellStyle name="Обычный 3 7 2 2 4 3 2 7" xfId="47309"/>
    <cellStyle name="Обычный 3 7 2 2 4 3 2 8" xfId="47310"/>
    <cellStyle name="Обычный 3 7 2 2 4 3 3" xfId="47311"/>
    <cellStyle name="Обычный 3 7 2 2 4 3 3 2" xfId="47312"/>
    <cellStyle name="Обычный 3 7 2 2 4 3 3 3" xfId="47313"/>
    <cellStyle name="Обычный 3 7 2 2 4 3 3 4" xfId="47314"/>
    <cellStyle name="Обычный 3 7 2 2 4 3 3 5" xfId="47315"/>
    <cellStyle name="Обычный 3 7 2 2 4 3 3 6" xfId="47316"/>
    <cellStyle name="Обычный 3 7 2 2 4 3 3 7" xfId="47317"/>
    <cellStyle name="Обычный 3 7 2 2 4 3 3 8" xfId="47318"/>
    <cellStyle name="Обычный 3 7 2 2 4 3 4" xfId="47319"/>
    <cellStyle name="Обычный 3 7 2 2 4 3 4 2" xfId="47320"/>
    <cellStyle name="Обычный 3 7 2 2 4 3 4 3" xfId="47321"/>
    <cellStyle name="Обычный 3 7 2 2 4 3 4 4" xfId="47322"/>
    <cellStyle name="Обычный 3 7 2 2 4 3 4 5" xfId="47323"/>
    <cellStyle name="Обычный 3 7 2 2 4 3 4 6" xfId="47324"/>
    <cellStyle name="Обычный 3 7 2 2 4 3 4 7" xfId="47325"/>
    <cellStyle name="Обычный 3 7 2 2 4 3 4 8" xfId="47326"/>
    <cellStyle name="Обычный 3 7 2 2 4 3 5" xfId="47327"/>
    <cellStyle name="Обычный 3 7 2 2 4 3 5 2" xfId="47328"/>
    <cellStyle name="Обычный 3 7 2 2 4 3 5 3" xfId="47329"/>
    <cellStyle name="Обычный 3 7 2 2 4 3 5 4" xfId="47330"/>
    <cellStyle name="Обычный 3 7 2 2 4 3 5 5" xfId="47331"/>
    <cellStyle name="Обычный 3 7 2 2 4 3 5 6" xfId="47332"/>
    <cellStyle name="Обычный 3 7 2 2 4 3 5 7" xfId="47333"/>
    <cellStyle name="Обычный 3 7 2 2 4 3 5 8" xfId="47334"/>
    <cellStyle name="Обычный 3 7 2 2 4 3 6" xfId="47335"/>
    <cellStyle name="Обычный 3 7 2 2 4 3 6 2" xfId="47336"/>
    <cellStyle name="Обычный 3 7 2 2 4 3 6 3" xfId="47337"/>
    <cellStyle name="Обычный 3 7 2 2 4 3 6 4" xfId="47338"/>
    <cellStyle name="Обычный 3 7 2 2 4 3 6 5" xfId="47339"/>
    <cellStyle name="Обычный 3 7 2 2 4 3 6 6" xfId="47340"/>
    <cellStyle name="Обычный 3 7 2 2 4 3 6 7" xfId="47341"/>
    <cellStyle name="Обычный 3 7 2 2 4 3 6 8" xfId="47342"/>
    <cellStyle name="Обычный 3 7 2 2 4 3 7" xfId="47343"/>
    <cellStyle name="Обычный 3 7 2 2 4 3 7 2" xfId="47344"/>
    <cellStyle name="Обычный 3 7 2 2 4 3 7 3" xfId="47345"/>
    <cellStyle name="Обычный 3 7 2 2 4 3 7 4" xfId="47346"/>
    <cellStyle name="Обычный 3 7 2 2 4 3 7 5" xfId="47347"/>
    <cellStyle name="Обычный 3 7 2 2 4 3 7 6" xfId="47348"/>
    <cellStyle name="Обычный 3 7 2 2 4 3 7 7" xfId="47349"/>
    <cellStyle name="Обычный 3 7 2 2 4 3 7 8" xfId="47350"/>
    <cellStyle name="Обычный 3 7 2 2 4 3 8" xfId="47351"/>
    <cellStyle name="Обычный 3 7 2 2 4 3 8 2" xfId="47352"/>
    <cellStyle name="Обычный 3 7 2 2 4 3 8 3" xfId="47353"/>
    <cellStyle name="Обычный 3 7 2 2 4 3 8 4" xfId="47354"/>
    <cellStyle name="Обычный 3 7 2 2 4 3 8 5" xfId="47355"/>
    <cellStyle name="Обычный 3 7 2 2 4 3 8 6" xfId="47356"/>
    <cellStyle name="Обычный 3 7 2 2 4 3 8 7" xfId="47357"/>
    <cellStyle name="Обычный 3 7 2 2 4 3 8 8" xfId="47358"/>
    <cellStyle name="Обычный 3 7 2 2 4 3 9" xfId="47359"/>
    <cellStyle name="Обычный 3 7 2 2 4 4" xfId="47360"/>
    <cellStyle name="Обычный 3 7 2 2 4 4 2" xfId="47361"/>
    <cellStyle name="Обычный 3 7 2 2 4 4 3" xfId="47362"/>
    <cellStyle name="Обычный 3 7 2 2 4 4 4" xfId="47363"/>
    <cellStyle name="Обычный 3 7 2 2 4 4 5" xfId="47364"/>
    <cellStyle name="Обычный 3 7 2 2 4 4 6" xfId="47365"/>
    <cellStyle name="Обычный 3 7 2 2 4 4 7" xfId="47366"/>
    <cellStyle name="Обычный 3 7 2 2 4 4 8" xfId="47367"/>
    <cellStyle name="Обычный 3 7 2 2 4 5" xfId="47368"/>
    <cellStyle name="Обычный 3 7 2 2 4 5 2" xfId="47369"/>
    <cellStyle name="Обычный 3 7 2 2 4 5 3" xfId="47370"/>
    <cellStyle name="Обычный 3 7 2 2 4 5 4" xfId="47371"/>
    <cellStyle name="Обычный 3 7 2 2 4 5 5" xfId="47372"/>
    <cellStyle name="Обычный 3 7 2 2 4 5 6" xfId="47373"/>
    <cellStyle name="Обычный 3 7 2 2 4 5 7" xfId="47374"/>
    <cellStyle name="Обычный 3 7 2 2 4 5 8" xfId="47375"/>
    <cellStyle name="Обычный 3 7 2 2 4 6" xfId="47376"/>
    <cellStyle name="Обычный 3 7 2 2 4 6 2" xfId="47377"/>
    <cellStyle name="Обычный 3 7 2 2 4 6 3" xfId="47378"/>
    <cellStyle name="Обычный 3 7 2 2 4 6 4" xfId="47379"/>
    <cellStyle name="Обычный 3 7 2 2 4 6 5" xfId="47380"/>
    <cellStyle name="Обычный 3 7 2 2 4 6 6" xfId="47381"/>
    <cellStyle name="Обычный 3 7 2 2 4 6 7" xfId="47382"/>
    <cellStyle name="Обычный 3 7 2 2 4 6 8" xfId="47383"/>
    <cellStyle name="Обычный 3 7 2 2 4 7" xfId="47384"/>
    <cellStyle name="Обычный 3 7 2 2 4 7 2" xfId="47385"/>
    <cellStyle name="Обычный 3 7 2 2 4 7 3" xfId="47386"/>
    <cellStyle name="Обычный 3 7 2 2 4 7 4" xfId="47387"/>
    <cellStyle name="Обычный 3 7 2 2 4 7 5" xfId="47388"/>
    <cellStyle name="Обычный 3 7 2 2 4 7 6" xfId="47389"/>
    <cellStyle name="Обычный 3 7 2 2 4 7 7" xfId="47390"/>
    <cellStyle name="Обычный 3 7 2 2 4 7 8" xfId="47391"/>
    <cellStyle name="Обычный 3 7 2 2 4 8" xfId="47392"/>
    <cellStyle name="Обычный 3 7 2 2 4 8 2" xfId="47393"/>
    <cellStyle name="Обычный 3 7 2 2 4 8 3" xfId="47394"/>
    <cellStyle name="Обычный 3 7 2 2 4 8 4" xfId="47395"/>
    <cellStyle name="Обычный 3 7 2 2 4 8 5" xfId="47396"/>
    <cellStyle name="Обычный 3 7 2 2 4 8 6" xfId="47397"/>
    <cellStyle name="Обычный 3 7 2 2 4 8 7" xfId="47398"/>
    <cellStyle name="Обычный 3 7 2 2 4 8 8" xfId="47399"/>
    <cellStyle name="Обычный 3 7 2 2 4 9" xfId="47400"/>
    <cellStyle name="Обычный 3 7 2 2 4 9 2" xfId="47401"/>
    <cellStyle name="Обычный 3 7 2 2 4 9 3" xfId="47402"/>
    <cellStyle name="Обычный 3 7 2 2 4 9 4" xfId="47403"/>
    <cellStyle name="Обычный 3 7 2 2 4 9 5" xfId="47404"/>
    <cellStyle name="Обычный 3 7 2 2 4 9 6" xfId="47405"/>
    <cellStyle name="Обычный 3 7 2 2 4 9 7" xfId="47406"/>
    <cellStyle name="Обычный 3 7 2 2 4 9 8" xfId="47407"/>
    <cellStyle name="Обычный 3 7 2 2 5" xfId="47408"/>
    <cellStyle name="Обычный 3 7 2 2 5 10" xfId="47409"/>
    <cellStyle name="Обычный 3 7 2 2 5 11" xfId="47410"/>
    <cellStyle name="Обычный 3 7 2 2 5 12" xfId="47411"/>
    <cellStyle name="Обычный 3 7 2 2 5 13" xfId="47412"/>
    <cellStyle name="Обычный 3 7 2 2 5 14" xfId="47413"/>
    <cellStyle name="Обычный 3 7 2 2 5 15" xfId="47414"/>
    <cellStyle name="Обычный 3 7 2 2 5 16" xfId="47415"/>
    <cellStyle name="Обычный 3 7 2 2 5 17" xfId="47416"/>
    <cellStyle name="Обычный 3 7 2 2 5 18" xfId="47417"/>
    <cellStyle name="Обычный 3 7 2 2 5 2" xfId="47418"/>
    <cellStyle name="Обычный 3 7 2 2 5 2 2" xfId="47419"/>
    <cellStyle name="Обычный 3 7 2 2 5 2 3" xfId="47420"/>
    <cellStyle name="Обычный 3 7 2 2 5 2 4" xfId="47421"/>
    <cellStyle name="Обычный 3 7 2 2 5 2 5" xfId="47422"/>
    <cellStyle name="Обычный 3 7 2 2 5 2 6" xfId="47423"/>
    <cellStyle name="Обычный 3 7 2 2 5 2 7" xfId="47424"/>
    <cellStyle name="Обычный 3 7 2 2 5 2 8" xfId="47425"/>
    <cellStyle name="Обычный 3 7 2 2 5 3" xfId="47426"/>
    <cellStyle name="Обычный 3 7 2 2 5 3 2" xfId="47427"/>
    <cellStyle name="Обычный 3 7 2 2 5 3 3" xfId="47428"/>
    <cellStyle name="Обычный 3 7 2 2 5 3 4" xfId="47429"/>
    <cellStyle name="Обычный 3 7 2 2 5 3 5" xfId="47430"/>
    <cellStyle name="Обычный 3 7 2 2 5 3 6" xfId="47431"/>
    <cellStyle name="Обычный 3 7 2 2 5 3 7" xfId="47432"/>
    <cellStyle name="Обычный 3 7 2 2 5 3 8" xfId="47433"/>
    <cellStyle name="Обычный 3 7 2 2 5 4" xfId="47434"/>
    <cellStyle name="Обычный 3 7 2 2 5 4 2" xfId="47435"/>
    <cellStyle name="Обычный 3 7 2 2 5 4 3" xfId="47436"/>
    <cellStyle name="Обычный 3 7 2 2 5 4 4" xfId="47437"/>
    <cellStyle name="Обычный 3 7 2 2 5 4 5" xfId="47438"/>
    <cellStyle name="Обычный 3 7 2 2 5 4 6" xfId="47439"/>
    <cellStyle name="Обычный 3 7 2 2 5 4 7" xfId="47440"/>
    <cellStyle name="Обычный 3 7 2 2 5 4 8" xfId="47441"/>
    <cellStyle name="Обычный 3 7 2 2 5 5" xfId="47442"/>
    <cellStyle name="Обычный 3 7 2 2 5 5 2" xfId="47443"/>
    <cellStyle name="Обычный 3 7 2 2 5 5 3" xfId="47444"/>
    <cellStyle name="Обычный 3 7 2 2 5 5 4" xfId="47445"/>
    <cellStyle name="Обычный 3 7 2 2 5 5 5" xfId="47446"/>
    <cellStyle name="Обычный 3 7 2 2 5 5 6" xfId="47447"/>
    <cellStyle name="Обычный 3 7 2 2 5 5 7" xfId="47448"/>
    <cellStyle name="Обычный 3 7 2 2 5 5 8" xfId="47449"/>
    <cellStyle name="Обычный 3 7 2 2 5 6" xfId="47450"/>
    <cellStyle name="Обычный 3 7 2 2 5 6 2" xfId="47451"/>
    <cellStyle name="Обычный 3 7 2 2 5 6 3" xfId="47452"/>
    <cellStyle name="Обычный 3 7 2 2 5 6 4" xfId="47453"/>
    <cellStyle name="Обычный 3 7 2 2 5 6 5" xfId="47454"/>
    <cellStyle name="Обычный 3 7 2 2 5 6 6" xfId="47455"/>
    <cellStyle name="Обычный 3 7 2 2 5 6 7" xfId="47456"/>
    <cellStyle name="Обычный 3 7 2 2 5 6 8" xfId="47457"/>
    <cellStyle name="Обычный 3 7 2 2 5 7" xfId="47458"/>
    <cellStyle name="Обычный 3 7 2 2 5 7 2" xfId="47459"/>
    <cellStyle name="Обычный 3 7 2 2 5 7 3" xfId="47460"/>
    <cellStyle name="Обычный 3 7 2 2 5 7 4" xfId="47461"/>
    <cellStyle name="Обычный 3 7 2 2 5 7 5" xfId="47462"/>
    <cellStyle name="Обычный 3 7 2 2 5 7 6" xfId="47463"/>
    <cellStyle name="Обычный 3 7 2 2 5 7 7" xfId="47464"/>
    <cellStyle name="Обычный 3 7 2 2 5 7 8" xfId="47465"/>
    <cellStyle name="Обычный 3 7 2 2 5 8" xfId="47466"/>
    <cellStyle name="Обычный 3 7 2 2 5 8 2" xfId="47467"/>
    <cellStyle name="Обычный 3 7 2 2 5 8 3" xfId="47468"/>
    <cellStyle name="Обычный 3 7 2 2 5 8 4" xfId="47469"/>
    <cellStyle name="Обычный 3 7 2 2 5 8 5" xfId="47470"/>
    <cellStyle name="Обычный 3 7 2 2 5 8 6" xfId="47471"/>
    <cellStyle name="Обычный 3 7 2 2 5 8 7" xfId="47472"/>
    <cellStyle name="Обычный 3 7 2 2 5 8 8" xfId="47473"/>
    <cellStyle name="Обычный 3 7 2 2 5 9" xfId="47474"/>
    <cellStyle name="Обычный 3 7 2 2 6" xfId="47475"/>
    <cellStyle name="Обычный 3 7 2 2 6 10" xfId="47476"/>
    <cellStyle name="Обычный 3 7 2 2 6 11" xfId="47477"/>
    <cellStyle name="Обычный 3 7 2 2 6 12" xfId="47478"/>
    <cellStyle name="Обычный 3 7 2 2 6 13" xfId="47479"/>
    <cellStyle name="Обычный 3 7 2 2 6 14" xfId="47480"/>
    <cellStyle name="Обычный 3 7 2 2 6 15" xfId="47481"/>
    <cellStyle name="Обычный 3 7 2 2 6 16" xfId="47482"/>
    <cellStyle name="Обычный 3 7 2 2 6 17" xfId="47483"/>
    <cellStyle name="Обычный 3 7 2 2 6 18" xfId="47484"/>
    <cellStyle name="Обычный 3 7 2 2 6 2" xfId="47485"/>
    <cellStyle name="Обычный 3 7 2 2 6 2 2" xfId="47486"/>
    <cellStyle name="Обычный 3 7 2 2 6 2 3" xfId="47487"/>
    <cellStyle name="Обычный 3 7 2 2 6 2 4" xfId="47488"/>
    <cellStyle name="Обычный 3 7 2 2 6 2 5" xfId="47489"/>
    <cellStyle name="Обычный 3 7 2 2 6 2 6" xfId="47490"/>
    <cellStyle name="Обычный 3 7 2 2 6 2 7" xfId="47491"/>
    <cellStyle name="Обычный 3 7 2 2 6 2 8" xfId="47492"/>
    <cellStyle name="Обычный 3 7 2 2 6 3" xfId="47493"/>
    <cellStyle name="Обычный 3 7 2 2 6 3 2" xfId="47494"/>
    <cellStyle name="Обычный 3 7 2 2 6 3 3" xfId="47495"/>
    <cellStyle name="Обычный 3 7 2 2 6 3 4" xfId="47496"/>
    <cellStyle name="Обычный 3 7 2 2 6 3 5" xfId="47497"/>
    <cellStyle name="Обычный 3 7 2 2 6 3 6" xfId="47498"/>
    <cellStyle name="Обычный 3 7 2 2 6 3 7" xfId="47499"/>
    <cellStyle name="Обычный 3 7 2 2 6 3 8" xfId="47500"/>
    <cellStyle name="Обычный 3 7 2 2 6 4" xfId="47501"/>
    <cellStyle name="Обычный 3 7 2 2 6 4 2" xfId="47502"/>
    <cellStyle name="Обычный 3 7 2 2 6 4 3" xfId="47503"/>
    <cellStyle name="Обычный 3 7 2 2 6 4 4" xfId="47504"/>
    <cellStyle name="Обычный 3 7 2 2 6 4 5" xfId="47505"/>
    <cellStyle name="Обычный 3 7 2 2 6 4 6" xfId="47506"/>
    <cellStyle name="Обычный 3 7 2 2 6 4 7" xfId="47507"/>
    <cellStyle name="Обычный 3 7 2 2 6 4 8" xfId="47508"/>
    <cellStyle name="Обычный 3 7 2 2 6 5" xfId="47509"/>
    <cellStyle name="Обычный 3 7 2 2 6 5 2" xfId="47510"/>
    <cellStyle name="Обычный 3 7 2 2 6 5 3" xfId="47511"/>
    <cellStyle name="Обычный 3 7 2 2 6 5 4" xfId="47512"/>
    <cellStyle name="Обычный 3 7 2 2 6 5 5" xfId="47513"/>
    <cellStyle name="Обычный 3 7 2 2 6 5 6" xfId="47514"/>
    <cellStyle name="Обычный 3 7 2 2 6 5 7" xfId="47515"/>
    <cellStyle name="Обычный 3 7 2 2 6 5 8" xfId="47516"/>
    <cellStyle name="Обычный 3 7 2 2 6 6" xfId="47517"/>
    <cellStyle name="Обычный 3 7 2 2 6 6 2" xfId="47518"/>
    <cellStyle name="Обычный 3 7 2 2 6 6 3" xfId="47519"/>
    <cellStyle name="Обычный 3 7 2 2 6 6 4" xfId="47520"/>
    <cellStyle name="Обычный 3 7 2 2 6 6 5" xfId="47521"/>
    <cellStyle name="Обычный 3 7 2 2 6 6 6" xfId="47522"/>
    <cellStyle name="Обычный 3 7 2 2 6 6 7" xfId="47523"/>
    <cellStyle name="Обычный 3 7 2 2 6 6 8" xfId="47524"/>
    <cellStyle name="Обычный 3 7 2 2 6 7" xfId="47525"/>
    <cellStyle name="Обычный 3 7 2 2 6 7 2" xfId="47526"/>
    <cellStyle name="Обычный 3 7 2 2 6 7 3" xfId="47527"/>
    <cellStyle name="Обычный 3 7 2 2 6 7 4" xfId="47528"/>
    <cellStyle name="Обычный 3 7 2 2 6 7 5" xfId="47529"/>
    <cellStyle name="Обычный 3 7 2 2 6 7 6" xfId="47530"/>
    <cellStyle name="Обычный 3 7 2 2 6 7 7" xfId="47531"/>
    <cellStyle name="Обычный 3 7 2 2 6 7 8" xfId="47532"/>
    <cellStyle name="Обычный 3 7 2 2 6 8" xfId="47533"/>
    <cellStyle name="Обычный 3 7 2 2 6 8 2" xfId="47534"/>
    <cellStyle name="Обычный 3 7 2 2 6 8 3" xfId="47535"/>
    <cellStyle name="Обычный 3 7 2 2 6 8 4" xfId="47536"/>
    <cellStyle name="Обычный 3 7 2 2 6 8 5" xfId="47537"/>
    <cellStyle name="Обычный 3 7 2 2 6 8 6" xfId="47538"/>
    <cellStyle name="Обычный 3 7 2 2 6 8 7" xfId="47539"/>
    <cellStyle name="Обычный 3 7 2 2 6 8 8" xfId="47540"/>
    <cellStyle name="Обычный 3 7 2 2 6 9" xfId="47541"/>
    <cellStyle name="Обычный 3 7 2 2 7" xfId="47542"/>
    <cellStyle name="Обычный 3 7 2 2 7 2" xfId="47543"/>
    <cellStyle name="Обычный 3 7 2 2 7 3" xfId="47544"/>
    <cellStyle name="Обычный 3 7 2 2 7 4" xfId="47545"/>
    <cellStyle name="Обычный 3 7 2 2 7 5" xfId="47546"/>
    <cellStyle name="Обычный 3 7 2 2 7 6" xfId="47547"/>
    <cellStyle name="Обычный 3 7 2 2 7 7" xfId="47548"/>
    <cellStyle name="Обычный 3 7 2 2 7 8" xfId="47549"/>
    <cellStyle name="Обычный 3 7 2 2 8" xfId="47550"/>
    <cellStyle name="Обычный 3 7 2 2 8 2" xfId="47551"/>
    <cellStyle name="Обычный 3 7 2 2 8 3" xfId="47552"/>
    <cellStyle name="Обычный 3 7 2 2 8 4" xfId="47553"/>
    <cellStyle name="Обычный 3 7 2 2 8 5" xfId="47554"/>
    <cellStyle name="Обычный 3 7 2 2 8 6" xfId="47555"/>
    <cellStyle name="Обычный 3 7 2 2 8 7" xfId="47556"/>
    <cellStyle name="Обычный 3 7 2 2 8 8" xfId="47557"/>
    <cellStyle name="Обычный 3 7 2 2 9" xfId="47558"/>
    <cellStyle name="Обычный 3 7 2 2 9 2" xfId="47559"/>
    <cellStyle name="Обычный 3 7 2 2 9 3" xfId="47560"/>
    <cellStyle name="Обычный 3 7 2 2 9 4" xfId="47561"/>
    <cellStyle name="Обычный 3 7 2 2 9 5" xfId="47562"/>
    <cellStyle name="Обычный 3 7 2 2 9 6" xfId="47563"/>
    <cellStyle name="Обычный 3 7 2 2 9 7" xfId="47564"/>
    <cellStyle name="Обычный 3 7 2 2 9 8" xfId="47565"/>
    <cellStyle name="Обычный 3 7 2 20" xfId="47566"/>
    <cellStyle name="Обычный 3 7 2 21" xfId="47567"/>
    <cellStyle name="Обычный 3 7 2 22" xfId="47568"/>
    <cellStyle name="Обычный 3 7 2 23" xfId="47569"/>
    <cellStyle name="Обычный 3 7 2 24" xfId="47570"/>
    <cellStyle name="Обычный 3 7 2 25" xfId="47571"/>
    <cellStyle name="Обычный 3 7 2 26" xfId="47572"/>
    <cellStyle name="Обычный 3 7 2 27" xfId="47573"/>
    <cellStyle name="Обычный 3 7 2 3" xfId="47574"/>
    <cellStyle name="Обычный 3 7 2 3 10" xfId="47575"/>
    <cellStyle name="Обычный 3 7 2 3 10 2" xfId="47576"/>
    <cellStyle name="Обычный 3 7 2 3 10 3" xfId="47577"/>
    <cellStyle name="Обычный 3 7 2 3 10 4" xfId="47578"/>
    <cellStyle name="Обычный 3 7 2 3 10 5" xfId="47579"/>
    <cellStyle name="Обычный 3 7 2 3 10 6" xfId="47580"/>
    <cellStyle name="Обычный 3 7 2 3 10 7" xfId="47581"/>
    <cellStyle name="Обычный 3 7 2 3 10 8" xfId="47582"/>
    <cellStyle name="Обычный 3 7 2 3 11" xfId="47583"/>
    <cellStyle name="Обычный 3 7 2 3 11 2" xfId="47584"/>
    <cellStyle name="Обычный 3 7 2 3 11 3" xfId="47585"/>
    <cellStyle name="Обычный 3 7 2 3 11 4" xfId="47586"/>
    <cellStyle name="Обычный 3 7 2 3 11 5" xfId="47587"/>
    <cellStyle name="Обычный 3 7 2 3 11 6" xfId="47588"/>
    <cellStyle name="Обычный 3 7 2 3 11 7" xfId="47589"/>
    <cellStyle name="Обычный 3 7 2 3 11 8" xfId="47590"/>
    <cellStyle name="Обычный 3 7 2 3 12" xfId="47591"/>
    <cellStyle name="Обычный 3 7 2 3 12 2" xfId="47592"/>
    <cellStyle name="Обычный 3 7 2 3 12 3" xfId="47593"/>
    <cellStyle name="Обычный 3 7 2 3 12 4" xfId="47594"/>
    <cellStyle name="Обычный 3 7 2 3 12 5" xfId="47595"/>
    <cellStyle name="Обычный 3 7 2 3 12 6" xfId="47596"/>
    <cellStyle name="Обычный 3 7 2 3 12 7" xfId="47597"/>
    <cellStyle name="Обычный 3 7 2 3 12 8" xfId="47598"/>
    <cellStyle name="Обычный 3 7 2 3 13" xfId="47599"/>
    <cellStyle name="Обычный 3 7 2 3 13 2" xfId="47600"/>
    <cellStyle name="Обычный 3 7 2 3 13 3" xfId="47601"/>
    <cellStyle name="Обычный 3 7 2 3 13 4" xfId="47602"/>
    <cellStyle name="Обычный 3 7 2 3 13 5" xfId="47603"/>
    <cellStyle name="Обычный 3 7 2 3 13 6" xfId="47604"/>
    <cellStyle name="Обычный 3 7 2 3 13 7" xfId="47605"/>
    <cellStyle name="Обычный 3 7 2 3 13 8" xfId="47606"/>
    <cellStyle name="Обычный 3 7 2 3 14" xfId="47607"/>
    <cellStyle name="Обычный 3 7 2 3 15" xfId="47608"/>
    <cellStyle name="Обычный 3 7 2 3 16" xfId="47609"/>
    <cellStyle name="Обычный 3 7 2 3 17" xfId="47610"/>
    <cellStyle name="Обычный 3 7 2 3 18" xfId="47611"/>
    <cellStyle name="Обычный 3 7 2 3 19" xfId="47612"/>
    <cellStyle name="Обычный 3 7 2 3 2" xfId="47613"/>
    <cellStyle name="Обычный 3 7 2 3 2 10" xfId="47614"/>
    <cellStyle name="Обычный 3 7 2 3 2 10 2" xfId="47615"/>
    <cellStyle name="Обычный 3 7 2 3 2 10 3" xfId="47616"/>
    <cellStyle name="Обычный 3 7 2 3 2 10 4" xfId="47617"/>
    <cellStyle name="Обычный 3 7 2 3 2 10 5" xfId="47618"/>
    <cellStyle name="Обычный 3 7 2 3 2 10 6" xfId="47619"/>
    <cellStyle name="Обычный 3 7 2 3 2 10 7" xfId="47620"/>
    <cellStyle name="Обычный 3 7 2 3 2 10 8" xfId="47621"/>
    <cellStyle name="Обычный 3 7 2 3 2 11" xfId="47622"/>
    <cellStyle name="Обычный 3 7 2 3 2 11 2" xfId="47623"/>
    <cellStyle name="Обычный 3 7 2 3 2 11 3" xfId="47624"/>
    <cellStyle name="Обычный 3 7 2 3 2 11 4" xfId="47625"/>
    <cellStyle name="Обычный 3 7 2 3 2 11 5" xfId="47626"/>
    <cellStyle name="Обычный 3 7 2 3 2 11 6" xfId="47627"/>
    <cellStyle name="Обычный 3 7 2 3 2 11 7" xfId="47628"/>
    <cellStyle name="Обычный 3 7 2 3 2 11 8" xfId="47629"/>
    <cellStyle name="Обычный 3 7 2 3 2 12" xfId="47630"/>
    <cellStyle name="Обычный 3 7 2 3 2 13" xfId="47631"/>
    <cellStyle name="Обычный 3 7 2 3 2 14" xfId="47632"/>
    <cellStyle name="Обычный 3 7 2 3 2 15" xfId="47633"/>
    <cellStyle name="Обычный 3 7 2 3 2 16" xfId="47634"/>
    <cellStyle name="Обычный 3 7 2 3 2 17" xfId="47635"/>
    <cellStyle name="Обычный 3 7 2 3 2 18" xfId="47636"/>
    <cellStyle name="Обычный 3 7 2 3 2 19" xfId="47637"/>
    <cellStyle name="Обычный 3 7 2 3 2 2" xfId="47638"/>
    <cellStyle name="Обычный 3 7 2 3 2 2 10" xfId="47639"/>
    <cellStyle name="Обычный 3 7 2 3 2 2 10 2" xfId="47640"/>
    <cellStyle name="Обычный 3 7 2 3 2 2 10 3" xfId="47641"/>
    <cellStyle name="Обычный 3 7 2 3 2 2 10 4" xfId="47642"/>
    <cellStyle name="Обычный 3 7 2 3 2 2 10 5" xfId="47643"/>
    <cellStyle name="Обычный 3 7 2 3 2 2 10 6" xfId="47644"/>
    <cellStyle name="Обычный 3 7 2 3 2 2 10 7" xfId="47645"/>
    <cellStyle name="Обычный 3 7 2 3 2 2 10 8" xfId="47646"/>
    <cellStyle name="Обычный 3 7 2 3 2 2 11" xfId="47647"/>
    <cellStyle name="Обычный 3 7 2 3 2 2 12" xfId="47648"/>
    <cellStyle name="Обычный 3 7 2 3 2 2 13" xfId="47649"/>
    <cellStyle name="Обычный 3 7 2 3 2 2 14" xfId="47650"/>
    <cellStyle name="Обычный 3 7 2 3 2 2 15" xfId="47651"/>
    <cellStyle name="Обычный 3 7 2 3 2 2 16" xfId="47652"/>
    <cellStyle name="Обычный 3 7 2 3 2 2 17" xfId="47653"/>
    <cellStyle name="Обычный 3 7 2 3 2 2 18" xfId="47654"/>
    <cellStyle name="Обычный 3 7 2 3 2 2 19" xfId="47655"/>
    <cellStyle name="Обычный 3 7 2 3 2 2 2" xfId="47656"/>
    <cellStyle name="Обычный 3 7 2 3 2 2 2 10" xfId="47657"/>
    <cellStyle name="Обычный 3 7 2 3 2 2 2 11" xfId="47658"/>
    <cellStyle name="Обычный 3 7 2 3 2 2 2 12" xfId="47659"/>
    <cellStyle name="Обычный 3 7 2 3 2 2 2 13" xfId="47660"/>
    <cellStyle name="Обычный 3 7 2 3 2 2 2 14" xfId="47661"/>
    <cellStyle name="Обычный 3 7 2 3 2 2 2 15" xfId="47662"/>
    <cellStyle name="Обычный 3 7 2 3 2 2 2 16" xfId="47663"/>
    <cellStyle name="Обычный 3 7 2 3 2 2 2 17" xfId="47664"/>
    <cellStyle name="Обычный 3 7 2 3 2 2 2 18" xfId="47665"/>
    <cellStyle name="Обычный 3 7 2 3 2 2 2 2" xfId="47666"/>
    <cellStyle name="Обычный 3 7 2 3 2 2 2 2 2" xfId="47667"/>
    <cellStyle name="Обычный 3 7 2 3 2 2 2 2 3" xfId="47668"/>
    <cellStyle name="Обычный 3 7 2 3 2 2 2 2 4" xfId="47669"/>
    <cellStyle name="Обычный 3 7 2 3 2 2 2 2 5" xfId="47670"/>
    <cellStyle name="Обычный 3 7 2 3 2 2 2 2 6" xfId="47671"/>
    <cellStyle name="Обычный 3 7 2 3 2 2 2 2 7" xfId="47672"/>
    <cellStyle name="Обычный 3 7 2 3 2 2 2 2 8" xfId="47673"/>
    <cellStyle name="Обычный 3 7 2 3 2 2 2 3" xfId="47674"/>
    <cellStyle name="Обычный 3 7 2 3 2 2 2 3 2" xfId="47675"/>
    <cellStyle name="Обычный 3 7 2 3 2 2 2 3 3" xfId="47676"/>
    <cellStyle name="Обычный 3 7 2 3 2 2 2 3 4" xfId="47677"/>
    <cellStyle name="Обычный 3 7 2 3 2 2 2 3 5" xfId="47678"/>
    <cellStyle name="Обычный 3 7 2 3 2 2 2 3 6" xfId="47679"/>
    <cellStyle name="Обычный 3 7 2 3 2 2 2 3 7" xfId="47680"/>
    <cellStyle name="Обычный 3 7 2 3 2 2 2 3 8" xfId="47681"/>
    <cellStyle name="Обычный 3 7 2 3 2 2 2 4" xfId="47682"/>
    <cellStyle name="Обычный 3 7 2 3 2 2 2 4 2" xfId="47683"/>
    <cellStyle name="Обычный 3 7 2 3 2 2 2 4 3" xfId="47684"/>
    <cellStyle name="Обычный 3 7 2 3 2 2 2 4 4" xfId="47685"/>
    <cellStyle name="Обычный 3 7 2 3 2 2 2 4 5" xfId="47686"/>
    <cellStyle name="Обычный 3 7 2 3 2 2 2 4 6" xfId="47687"/>
    <cellStyle name="Обычный 3 7 2 3 2 2 2 4 7" xfId="47688"/>
    <cellStyle name="Обычный 3 7 2 3 2 2 2 4 8" xfId="47689"/>
    <cellStyle name="Обычный 3 7 2 3 2 2 2 5" xfId="47690"/>
    <cellStyle name="Обычный 3 7 2 3 2 2 2 5 2" xfId="47691"/>
    <cellStyle name="Обычный 3 7 2 3 2 2 2 5 3" xfId="47692"/>
    <cellStyle name="Обычный 3 7 2 3 2 2 2 5 4" xfId="47693"/>
    <cellStyle name="Обычный 3 7 2 3 2 2 2 5 5" xfId="47694"/>
    <cellStyle name="Обычный 3 7 2 3 2 2 2 5 6" xfId="47695"/>
    <cellStyle name="Обычный 3 7 2 3 2 2 2 5 7" xfId="47696"/>
    <cellStyle name="Обычный 3 7 2 3 2 2 2 5 8" xfId="47697"/>
    <cellStyle name="Обычный 3 7 2 3 2 2 2 6" xfId="47698"/>
    <cellStyle name="Обычный 3 7 2 3 2 2 2 6 2" xfId="47699"/>
    <cellStyle name="Обычный 3 7 2 3 2 2 2 6 3" xfId="47700"/>
    <cellStyle name="Обычный 3 7 2 3 2 2 2 6 4" xfId="47701"/>
    <cellStyle name="Обычный 3 7 2 3 2 2 2 6 5" xfId="47702"/>
    <cellStyle name="Обычный 3 7 2 3 2 2 2 6 6" xfId="47703"/>
    <cellStyle name="Обычный 3 7 2 3 2 2 2 6 7" xfId="47704"/>
    <cellStyle name="Обычный 3 7 2 3 2 2 2 6 8" xfId="47705"/>
    <cellStyle name="Обычный 3 7 2 3 2 2 2 7" xfId="47706"/>
    <cellStyle name="Обычный 3 7 2 3 2 2 2 7 2" xfId="47707"/>
    <cellStyle name="Обычный 3 7 2 3 2 2 2 7 3" xfId="47708"/>
    <cellStyle name="Обычный 3 7 2 3 2 2 2 7 4" xfId="47709"/>
    <cellStyle name="Обычный 3 7 2 3 2 2 2 7 5" xfId="47710"/>
    <cellStyle name="Обычный 3 7 2 3 2 2 2 7 6" xfId="47711"/>
    <cellStyle name="Обычный 3 7 2 3 2 2 2 7 7" xfId="47712"/>
    <cellStyle name="Обычный 3 7 2 3 2 2 2 7 8" xfId="47713"/>
    <cellStyle name="Обычный 3 7 2 3 2 2 2 8" xfId="47714"/>
    <cellStyle name="Обычный 3 7 2 3 2 2 2 8 2" xfId="47715"/>
    <cellStyle name="Обычный 3 7 2 3 2 2 2 8 3" xfId="47716"/>
    <cellStyle name="Обычный 3 7 2 3 2 2 2 8 4" xfId="47717"/>
    <cellStyle name="Обычный 3 7 2 3 2 2 2 8 5" xfId="47718"/>
    <cellStyle name="Обычный 3 7 2 3 2 2 2 8 6" xfId="47719"/>
    <cellStyle name="Обычный 3 7 2 3 2 2 2 8 7" xfId="47720"/>
    <cellStyle name="Обычный 3 7 2 3 2 2 2 8 8" xfId="47721"/>
    <cellStyle name="Обычный 3 7 2 3 2 2 2 9" xfId="47722"/>
    <cellStyle name="Обычный 3 7 2 3 2 2 20" xfId="47723"/>
    <cellStyle name="Обычный 3 7 2 3 2 2 21" xfId="47724"/>
    <cellStyle name="Обычный 3 7 2 3 2 2 22" xfId="47725"/>
    <cellStyle name="Обычный 3 7 2 3 2 2 3" xfId="47726"/>
    <cellStyle name="Обычный 3 7 2 3 2 2 3 10" xfId="47727"/>
    <cellStyle name="Обычный 3 7 2 3 2 2 3 11" xfId="47728"/>
    <cellStyle name="Обычный 3 7 2 3 2 2 3 12" xfId="47729"/>
    <cellStyle name="Обычный 3 7 2 3 2 2 3 13" xfId="47730"/>
    <cellStyle name="Обычный 3 7 2 3 2 2 3 14" xfId="47731"/>
    <cellStyle name="Обычный 3 7 2 3 2 2 3 15" xfId="47732"/>
    <cellStyle name="Обычный 3 7 2 3 2 2 3 16" xfId="47733"/>
    <cellStyle name="Обычный 3 7 2 3 2 2 3 17" xfId="47734"/>
    <cellStyle name="Обычный 3 7 2 3 2 2 3 18" xfId="47735"/>
    <cellStyle name="Обычный 3 7 2 3 2 2 3 2" xfId="47736"/>
    <cellStyle name="Обычный 3 7 2 3 2 2 3 2 2" xfId="47737"/>
    <cellStyle name="Обычный 3 7 2 3 2 2 3 2 3" xfId="47738"/>
    <cellStyle name="Обычный 3 7 2 3 2 2 3 2 4" xfId="47739"/>
    <cellStyle name="Обычный 3 7 2 3 2 2 3 2 5" xfId="47740"/>
    <cellStyle name="Обычный 3 7 2 3 2 2 3 2 6" xfId="47741"/>
    <cellStyle name="Обычный 3 7 2 3 2 2 3 2 7" xfId="47742"/>
    <cellStyle name="Обычный 3 7 2 3 2 2 3 2 8" xfId="47743"/>
    <cellStyle name="Обычный 3 7 2 3 2 2 3 3" xfId="47744"/>
    <cellStyle name="Обычный 3 7 2 3 2 2 3 3 2" xfId="47745"/>
    <cellStyle name="Обычный 3 7 2 3 2 2 3 3 3" xfId="47746"/>
    <cellStyle name="Обычный 3 7 2 3 2 2 3 3 4" xfId="47747"/>
    <cellStyle name="Обычный 3 7 2 3 2 2 3 3 5" xfId="47748"/>
    <cellStyle name="Обычный 3 7 2 3 2 2 3 3 6" xfId="47749"/>
    <cellStyle name="Обычный 3 7 2 3 2 2 3 3 7" xfId="47750"/>
    <cellStyle name="Обычный 3 7 2 3 2 2 3 3 8" xfId="47751"/>
    <cellStyle name="Обычный 3 7 2 3 2 2 3 4" xfId="47752"/>
    <cellStyle name="Обычный 3 7 2 3 2 2 3 4 2" xfId="47753"/>
    <cellStyle name="Обычный 3 7 2 3 2 2 3 4 3" xfId="47754"/>
    <cellStyle name="Обычный 3 7 2 3 2 2 3 4 4" xfId="47755"/>
    <cellStyle name="Обычный 3 7 2 3 2 2 3 4 5" xfId="47756"/>
    <cellStyle name="Обычный 3 7 2 3 2 2 3 4 6" xfId="47757"/>
    <cellStyle name="Обычный 3 7 2 3 2 2 3 4 7" xfId="47758"/>
    <cellStyle name="Обычный 3 7 2 3 2 2 3 4 8" xfId="47759"/>
    <cellStyle name="Обычный 3 7 2 3 2 2 3 5" xfId="47760"/>
    <cellStyle name="Обычный 3 7 2 3 2 2 3 5 2" xfId="47761"/>
    <cellStyle name="Обычный 3 7 2 3 2 2 3 5 3" xfId="47762"/>
    <cellStyle name="Обычный 3 7 2 3 2 2 3 5 4" xfId="47763"/>
    <cellStyle name="Обычный 3 7 2 3 2 2 3 5 5" xfId="47764"/>
    <cellStyle name="Обычный 3 7 2 3 2 2 3 5 6" xfId="47765"/>
    <cellStyle name="Обычный 3 7 2 3 2 2 3 5 7" xfId="47766"/>
    <cellStyle name="Обычный 3 7 2 3 2 2 3 5 8" xfId="47767"/>
    <cellStyle name="Обычный 3 7 2 3 2 2 3 6" xfId="47768"/>
    <cellStyle name="Обычный 3 7 2 3 2 2 3 6 2" xfId="47769"/>
    <cellStyle name="Обычный 3 7 2 3 2 2 3 6 3" xfId="47770"/>
    <cellStyle name="Обычный 3 7 2 3 2 2 3 6 4" xfId="47771"/>
    <cellStyle name="Обычный 3 7 2 3 2 2 3 6 5" xfId="47772"/>
    <cellStyle name="Обычный 3 7 2 3 2 2 3 6 6" xfId="47773"/>
    <cellStyle name="Обычный 3 7 2 3 2 2 3 6 7" xfId="47774"/>
    <cellStyle name="Обычный 3 7 2 3 2 2 3 6 8" xfId="47775"/>
    <cellStyle name="Обычный 3 7 2 3 2 2 3 7" xfId="47776"/>
    <cellStyle name="Обычный 3 7 2 3 2 2 3 7 2" xfId="47777"/>
    <cellStyle name="Обычный 3 7 2 3 2 2 3 7 3" xfId="47778"/>
    <cellStyle name="Обычный 3 7 2 3 2 2 3 7 4" xfId="47779"/>
    <cellStyle name="Обычный 3 7 2 3 2 2 3 7 5" xfId="47780"/>
    <cellStyle name="Обычный 3 7 2 3 2 2 3 7 6" xfId="47781"/>
    <cellStyle name="Обычный 3 7 2 3 2 2 3 7 7" xfId="47782"/>
    <cellStyle name="Обычный 3 7 2 3 2 2 3 7 8" xfId="47783"/>
    <cellStyle name="Обычный 3 7 2 3 2 2 3 8" xfId="47784"/>
    <cellStyle name="Обычный 3 7 2 3 2 2 3 8 2" xfId="47785"/>
    <cellStyle name="Обычный 3 7 2 3 2 2 3 8 3" xfId="47786"/>
    <cellStyle name="Обычный 3 7 2 3 2 2 3 8 4" xfId="47787"/>
    <cellStyle name="Обычный 3 7 2 3 2 2 3 8 5" xfId="47788"/>
    <cellStyle name="Обычный 3 7 2 3 2 2 3 8 6" xfId="47789"/>
    <cellStyle name="Обычный 3 7 2 3 2 2 3 8 7" xfId="47790"/>
    <cellStyle name="Обычный 3 7 2 3 2 2 3 8 8" xfId="47791"/>
    <cellStyle name="Обычный 3 7 2 3 2 2 3 9" xfId="47792"/>
    <cellStyle name="Обычный 3 7 2 3 2 2 4" xfId="47793"/>
    <cellStyle name="Обычный 3 7 2 3 2 2 4 2" xfId="47794"/>
    <cellStyle name="Обычный 3 7 2 3 2 2 4 3" xfId="47795"/>
    <cellStyle name="Обычный 3 7 2 3 2 2 4 4" xfId="47796"/>
    <cellStyle name="Обычный 3 7 2 3 2 2 4 5" xfId="47797"/>
    <cellStyle name="Обычный 3 7 2 3 2 2 4 6" xfId="47798"/>
    <cellStyle name="Обычный 3 7 2 3 2 2 4 7" xfId="47799"/>
    <cellStyle name="Обычный 3 7 2 3 2 2 4 8" xfId="47800"/>
    <cellStyle name="Обычный 3 7 2 3 2 2 5" xfId="47801"/>
    <cellStyle name="Обычный 3 7 2 3 2 2 5 2" xfId="47802"/>
    <cellStyle name="Обычный 3 7 2 3 2 2 5 3" xfId="47803"/>
    <cellStyle name="Обычный 3 7 2 3 2 2 5 4" xfId="47804"/>
    <cellStyle name="Обычный 3 7 2 3 2 2 5 5" xfId="47805"/>
    <cellStyle name="Обычный 3 7 2 3 2 2 5 6" xfId="47806"/>
    <cellStyle name="Обычный 3 7 2 3 2 2 5 7" xfId="47807"/>
    <cellStyle name="Обычный 3 7 2 3 2 2 5 8" xfId="47808"/>
    <cellStyle name="Обычный 3 7 2 3 2 2 6" xfId="47809"/>
    <cellStyle name="Обычный 3 7 2 3 2 2 6 2" xfId="47810"/>
    <cellStyle name="Обычный 3 7 2 3 2 2 6 3" xfId="47811"/>
    <cellStyle name="Обычный 3 7 2 3 2 2 6 4" xfId="47812"/>
    <cellStyle name="Обычный 3 7 2 3 2 2 6 5" xfId="47813"/>
    <cellStyle name="Обычный 3 7 2 3 2 2 6 6" xfId="47814"/>
    <cellStyle name="Обычный 3 7 2 3 2 2 6 7" xfId="47815"/>
    <cellStyle name="Обычный 3 7 2 3 2 2 6 8" xfId="47816"/>
    <cellStyle name="Обычный 3 7 2 3 2 2 7" xfId="47817"/>
    <cellStyle name="Обычный 3 7 2 3 2 2 7 2" xfId="47818"/>
    <cellStyle name="Обычный 3 7 2 3 2 2 7 3" xfId="47819"/>
    <cellStyle name="Обычный 3 7 2 3 2 2 7 4" xfId="47820"/>
    <cellStyle name="Обычный 3 7 2 3 2 2 7 5" xfId="47821"/>
    <cellStyle name="Обычный 3 7 2 3 2 2 7 6" xfId="47822"/>
    <cellStyle name="Обычный 3 7 2 3 2 2 7 7" xfId="47823"/>
    <cellStyle name="Обычный 3 7 2 3 2 2 7 8" xfId="47824"/>
    <cellStyle name="Обычный 3 7 2 3 2 2 8" xfId="47825"/>
    <cellStyle name="Обычный 3 7 2 3 2 2 8 2" xfId="47826"/>
    <cellStyle name="Обычный 3 7 2 3 2 2 8 3" xfId="47827"/>
    <cellStyle name="Обычный 3 7 2 3 2 2 8 4" xfId="47828"/>
    <cellStyle name="Обычный 3 7 2 3 2 2 8 5" xfId="47829"/>
    <cellStyle name="Обычный 3 7 2 3 2 2 8 6" xfId="47830"/>
    <cellStyle name="Обычный 3 7 2 3 2 2 8 7" xfId="47831"/>
    <cellStyle name="Обычный 3 7 2 3 2 2 8 8" xfId="47832"/>
    <cellStyle name="Обычный 3 7 2 3 2 2 9" xfId="47833"/>
    <cellStyle name="Обычный 3 7 2 3 2 2 9 2" xfId="47834"/>
    <cellStyle name="Обычный 3 7 2 3 2 2 9 3" xfId="47835"/>
    <cellStyle name="Обычный 3 7 2 3 2 2 9 4" xfId="47836"/>
    <cellStyle name="Обычный 3 7 2 3 2 2 9 5" xfId="47837"/>
    <cellStyle name="Обычный 3 7 2 3 2 2 9 6" xfId="47838"/>
    <cellStyle name="Обычный 3 7 2 3 2 2 9 7" xfId="47839"/>
    <cellStyle name="Обычный 3 7 2 3 2 2 9 8" xfId="47840"/>
    <cellStyle name="Обычный 3 7 2 3 2 20" xfId="47841"/>
    <cellStyle name="Обычный 3 7 2 3 2 21" xfId="47842"/>
    <cellStyle name="Обычный 3 7 2 3 2 22" xfId="47843"/>
    <cellStyle name="Обычный 3 7 2 3 2 23" xfId="47844"/>
    <cellStyle name="Обычный 3 7 2 3 2 3" xfId="47845"/>
    <cellStyle name="Обычный 3 7 2 3 2 3 10" xfId="47846"/>
    <cellStyle name="Обычный 3 7 2 3 2 3 11" xfId="47847"/>
    <cellStyle name="Обычный 3 7 2 3 2 3 12" xfId="47848"/>
    <cellStyle name="Обычный 3 7 2 3 2 3 13" xfId="47849"/>
    <cellStyle name="Обычный 3 7 2 3 2 3 14" xfId="47850"/>
    <cellStyle name="Обычный 3 7 2 3 2 3 15" xfId="47851"/>
    <cellStyle name="Обычный 3 7 2 3 2 3 16" xfId="47852"/>
    <cellStyle name="Обычный 3 7 2 3 2 3 17" xfId="47853"/>
    <cellStyle name="Обычный 3 7 2 3 2 3 18" xfId="47854"/>
    <cellStyle name="Обычный 3 7 2 3 2 3 2" xfId="47855"/>
    <cellStyle name="Обычный 3 7 2 3 2 3 2 2" xfId="47856"/>
    <cellStyle name="Обычный 3 7 2 3 2 3 2 3" xfId="47857"/>
    <cellStyle name="Обычный 3 7 2 3 2 3 2 4" xfId="47858"/>
    <cellStyle name="Обычный 3 7 2 3 2 3 2 5" xfId="47859"/>
    <cellStyle name="Обычный 3 7 2 3 2 3 2 6" xfId="47860"/>
    <cellStyle name="Обычный 3 7 2 3 2 3 2 7" xfId="47861"/>
    <cellStyle name="Обычный 3 7 2 3 2 3 2 8" xfId="47862"/>
    <cellStyle name="Обычный 3 7 2 3 2 3 3" xfId="47863"/>
    <cellStyle name="Обычный 3 7 2 3 2 3 3 2" xfId="47864"/>
    <cellStyle name="Обычный 3 7 2 3 2 3 3 3" xfId="47865"/>
    <cellStyle name="Обычный 3 7 2 3 2 3 3 4" xfId="47866"/>
    <cellStyle name="Обычный 3 7 2 3 2 3 3 5" xfId="47867"/>
    <cellStyle name="Обычный 3 7 2 3 2 3 3 6" xfId="47868"/>
    <cellStyle name="Обычный 3 7 2 3 2 3 3 7" xfId="47869"/>
    <cellStyle name="Обычный 3 7 2 3 2 3 3 8" xfId="47870"/>
    <cellStyle name="Обычный 3 7 2 3 2 3 4" xfId="47871"/>
    <cellStyle name="Обычный 3 7 2 3 2 3 4 2" xfId="47872"/>
    <cellStyle name="Обычный 3 7 2 3 2 3 4 3" xfId="47873"/>
    <cellStyle name="Обычный 3 7 2 3 2 3 4 4" xfId="47874"/>
    <cellStyle name="Обычный 3 7 2 3 2 3 4 5" xfId="47875"/>
    <cellStyle name="Обычный 3 7 2 3 2 3 4 6" xfId="47876"/>
    <cellStyle name="Обычный 3 7 2 3 2 3 4 7" xfId="47877"/>
    <cellStyle name="Обычный 3 7 2 3 2 3 4 8" xfId="47878"/>
    <cellStyle name="Обычный 3 7 2 3 2 3 5" xfId="47879"/>
    <cellStyle name="Обычный 3 7 2 3 2 3 5 2" xfId="47880"/>
    <cellStyle name="Обычный 3 7 2 3 2 3 5 3" xfId="47881"/>
    <cellStyle name="Обычный 3 7 2 3 2 3 5 4" xfId="47882"/>
    <cellStyle name="Обычный 3 7 2 3 2 3 5 5" xfId="47883"/>
    <cellStyle name="Обычный 3 7 2 3 2 3 5 6" xfId="47884"/>
    <cellStyle name="Обычный 3 7 2 3 2 3 5 7" xfId="47885"/>
    <cellStyle name="Обычный 3 7 2 3 2 3 5 8" xfId="47886"/>
    <cellStyle name="Обычный 3 7 2 3 2 3 6" xfId="47887"/>
    <cellStyle name="Обычный 3 7 2 3 2 3 6 2" xfId="47888"/>
    <cellStyle name="Обычный 3 7 2 3 2 3 6 3" xfId="47889"/>
    <cellStyle name="Обычный 3 7 2 3 2 3 6 4" xfId="47890"/>
    <cellStyle name="Обычный 3 7 2 3 2 3 6 5" xfId="47891"/>
    <cellStyle name="Обычный 3 7 2 3 2 3 6 6" xfId="47892"/>
    <cellStyle name="Обычный 3 7 2 3 2 3 6 7" xfId="47893"/>
    <cellStyle name="Обычный 3 7 2 3 2 3 6 8" xfId="47894"/>
    <cellStyle name="Обычный 3 7 2 3 2 3 7" xfId="47895"/>
    <cellStyle name="Обычный 3 7 2 3 2 3 7 2" xfId="47896"/>
    <cellStyle name="Обычный 3 7 2 3 2 3 7 3" xfId="47897"/>
    <cellStyle name="Обычный 3 7 2 3 2 3 7 4" xfId="47898"/>
    <cellStyle name="Обычный 3 7 2 3 2 3 7 5" xfId="47899"/>
    <cellStyle name="Обычный 3 7 2 3 2 3 7 6" xfId="47900"/>
    <cellStyle name="Обычный 3 7 2 3 2 3 7 7" xfId="47901"/>
    <cellStyle name="Обычный 3 7 2 3 2 3 7 8" xfId="47902"/>
    <cellStyle name="Обычный 3 7 2 3 2 3 8" xfId="47903"/>
    <cellStyle name="Обычный 3 7 2 3 2 3 8 2" xfId="47904"/>
    <cellStyle name="Обычный 3 7 2 3 2 3 8 3" xfId="47905"/>
    <cellStyle name="Обычный 3 7 2 3 2 3 8 4" xfId="47906"/>
    <cellStyle name="Обычный 3 7 2 3 2 3 8 5" xfId="47907"/>
    <cellStyle name="Обычный 3 7 2 3 2 3 8 6" xfId="47908"/>
    <cellStyle name="Обычный 3 7 2 3 2 3 8 7" xfId="47909"/>
    <cellStyle name="Обычный 3 7 2 3 2 3 8 8" xfId="47910"/>
    <cellStyle name="Обычный 3 7 2 3 2 3 9" xfId="47911"/>
    <cellStyle name="Обычный 3 7 2 3 2 4" xfId="47912"/>
    <cellStyle name="Обычный 3 7 2 3 2 4 10" xfId="47913"/>
    <cellStyle name="Обычный 3 7 2 3 2 4 11" xfId="47914"/>
    <cellStyle name="Обычный 3 7 2 3 2 4 12" xfId="47915"/>
    <cellStyle name="Обычный 3 7 2 3 2 4 13" xfId="47916"/>
    <cellStyle name="Обычный 3 7 2 3 2 4 14" xfId="47917"/>
    <cellStyle name="Обычный 3 7 2 3 2 4 15" xfId="47918"/>
    <cellStyle name="Обычный 3 7 2 3 2 4 16" xfId="47919"/>
    <cellStyle name="Обычный 3 7 2 3 2 4 17" xfId="47920"/>
    <cellStyle name="Обычный 3 7 2 3 2 4 18" xfId="47921"/>
    <cellStyle name="Обычный 3 7 2 3 2 4 2" xfId="47922"/>
    <cellStyle name="Обычный 3 7 2 3 2 4 2 2" xfId="47923"/>
    <cellStyle name="Обычный 3 7 2 3 2 4 2 3" xfId="47924"/>
    <cellStyle name="Обычный 3 7 2 3 2 4 2 4" xfId="47925"/>
    <cellStyle name="Обычный 3 7 2 3 2 4 2 5" xfId="47926"/>
    <cellStyle name="Обычный 3 7 2 3 2 4 2 6" xfId="47927"/>
    <cellStyle name="Обычный 3 7 2 3 2 4 2 7" xfId="47928"/>
    <cellStyle name="Обычный 3 7 2 3 2 4 2 8" xfId="47929"/>
    <cellStyle name="Обычный 3 7 2 3 2 4 3" xfId="47930"/>
    <cellStyle name="Обычный 3 7 2 3 2 4 3 2" xfId="47931"/>
    <cellStyle name="Обычный 3 7 2 3 2 4 3 3" xfId="47932"/>
    <cellStyle name="Обычный 3 7 2 3 2 4 3 4" xfId="47933"/>
    <cellStyle name="Обычный 3 7 2 3 2 4 3 5" xfId="47934"/>
    <cellStyle name="Обычный 3 7 2 3 2 4 3 6" xfId="47935"/>
    <cellStyle name="Обычный 3 7 2 3 2 4 3 7" xfId="47936"/>
    <cellStyle name="Обычный 3 7 2 3 2 4 3 8" xfId="47937"/>
    <cellStyle name="Обычный 3 7 2 3 2 4 4" xfId="47938"/>
    <cellStyle name="Обычный 3 7 2 3 2 4 4 2" xfId="47939"/>
    <cellStyle name="Обычный 3 7 2 3 2 4 4 3" xfId="47940"/>
    <cellStyle name="Обычный 3 7 2 3 2 4 4 4" xfId="47941"/>
    <cellStyle name="Обычный 3 7 2 3 2 4 4 5" xfId="47942"/>
    <cellStyle name="Обычный 3 7 2 3 2 4 4 6" xfId="47943"/>
    <cellStyle name="Обычный 3 7 2 3 2 4 4 7" xfId="47944"/>
    <cellStyle name="Обычный 3 7 2 3 2 4 4 8" xfId="47945"/>
    <cellStyle name="Обычный 3 7 2 3 2 4 5" xfId="47946"/>
    <cellStyle name="Обычный 3 7 2 3 2 4 5 2" xfId="47947"/>
    <cellStyle name="Обычный 3 7 2 3 2 4 5 3" xfId="47948"/>
    <cellStyle name="Обычный 3 7 2 3 2 4 5 4" xfId="47949"/>
    <cellStyle name="Обычный 3 7 2 3 2 4 5 5" xfId="47950"/>
    <cellStyle name="Обычный 3 7 2 3 2 4 5 6" xfId="47951"/>
    <cellStyle name="Обычный 3 7 2 3 2 4 5 7" xfId="47952"/>
    <cellStyle name="Обычный 3 7 2 3 2 4 5 8" xfId="47953"/>
    <cellStyle name="Обычный 3 7 2 3 2 4 6" xfId="47954"/>
    <cellStyle name="Обычный 3 7 2 3 2 4 6 2" xfId="47955"/>
    <cellStyle name="Обычный 3 7 2 3 2 4 6 3" xfId="47956"/>
    <cellStyle name="Обычный 3 7 2 3 2 4 6 4" xfId="47957"/>
    <cellStyle name="Обычный 3 7 2 3 2 4 6 5" xfId="47958"/>
    <cellStyle name="Обычный 3 7 2 3 2 4 6 6" xfId="47959"/>
    <cellStyle name="Обычный 3 7 2 3 2 4 6 7" xfId="47960"/>
    <cellStyle name="Обычный 3 7 2 3 2 4 6 8" xfId="47961"/>
    <cellStyle name="Обычный 3 7 2 3 2 4 7" xfId="47962"/>
    <cellStyle name="Обычный 3 7 2 3 2 4 7 2" xfId="47963"/>
    <cellStyle name="Обычный 3 7 2 3 2 4 7 3" xfId="47964"/>
    <cellStyle name="Обычный 3 7 2 3 2 4 7 4" xfId="47965"/>
    <cellStyle name="Обычный 3 7 2 3 2 4 7 5" xfId="47966"/>
    <cellStyle name="Обычный 3 7 2 3 2 4 7 6" xfId="47967"/>
    <cellStyle name="Обычный 3 7 2 3 2 4 7 7" xfId="47968"/>
    <cellStyle name="Обычный 3 7 2 3 2 4 7 8" xfId="47969"/>
    <cellStyle name="Обычный 3 7 2 3 2 4 8" xfId="47970"/>
    <cellStyle name="Обычный 3 7 2 3 2 4 8 2" xfId="47971"/>
    <cellStyle name="Обычный 3 7 2 3 2 4 8 3" xfId="47972"/>
    <cellStyle name="Обычный 3 7 2 3 2 4 8 4" xfId="47973"/>
    <cellStyle name="Обычный 3 7 2 3 2 4 8 5" xfId="47974"/>
    <cellStyle name="Обычный 3 7 2 3 2 4 8 6" xfId="47975"/>
    <cellStyle name="Обычный 3 7 2 3 2 4 8 7" xfId="47976"/>
    <cellStyle name="Обычный 3 7 2 3 2 4 8 8" xfId="47977"/>
    <cellStyle name="Обычный 3 7 2 3 2 4 9" xfId="47978"/>
    <cellStyle name="Обычный 3 7 2 3 2 5" xfId="47979"/>
    <cellStyle name="Обычный 3 7 2 3 2 5 2" xfId="47980"/>
    <cellStyle name="Обычный 3 7 2 3 2 5 3" xfId="47981"/>
    <cellStyle name="Обычный 3 7 2 3 2 5 4" xfId="47982"/>
    <cellStyle name="Обычный 3 7 2 3 2 5 5" xfId="47983"/>
    <cellStyle name="Обычный 3 7 2 3 2 5 6" xfId="47984"/>
    <cellStyle name="Обычный 3 7 2 3 2 5 7" xfId="47985"/>
    <cellStyle name="Обычный 3 7 2 3 2 5 8" xfId="47986"/>
    <cellStyle name="Обычный 3 7 2 3 2 6" xfId="47987"/>
    <cellStyle name="Обычный 3 7 2 3 2 6 2" xfId="47988"/>
    <cellStyle name="Обычный 3 7 2 3 2 6 3" xfId="47989"/>
    <cellStyle name="Обычный 3 7 2 3 2 6 4" xfId="47990"/>
    <cellStyle name="Обычный 3 7 2 3 2 6 5" xfId="47991"/>
    <cellStyle name="Обычный 3 7 2 3 2 6 6" xfId="47992"/>
    <cellStyle name="Обычный 3 7 2 3 2 6 7" xfId="47993"/>
    <cellStyle name="Обычный 3 7 2 3 2 6 8" xfId="47994"/>
    <cellStyle name="Обычный 3 7 2 3 2 7" xfId="47995"/>
    <cellStyle name="Обычный 3 7 2 3 2 7 2" xfId="47996"/>
    <cellStyle name="Обычный 3 7 2 3 2 7 3" xfId="47997"/>
    <cellStyle name="Обычный 3 7 2 3 2 7 4" xfId="47998"/>
    <cellStyle name="Обычный 3 7 2 3 2 7 5" xfId="47999"/>
    <cellStyle name="Обычный 3 7 2 3 2 7 6" xfId="48000"/>
    <cellStyle name="Обычный 3 7 2 3 2 7 7" xfId="48001"/>
    <cellStyle name="Обычный 3 7 2 3 2 7 8" xfId="48002"/>
    <cellStyle name="Обычный 3 7 2 3 2 8" xfId="48003"/>
    <cellStyle name="Обычный 3 7 2 3 2 8 2" xfId="48004"/>
    <cellStyle name="Обычный 3 7 2 3 2 8 3" xfId="48005"/>
    <cellStyle name="Обычный 3 7 2 3 2 8 4" xfId="48006"/>
    <cellStyle name="Обычный 3 7 2 3 2 8 5" xfId="48007"/>
    <cellStyle name="Обычный 3 7 2 3 2 8 6" xfId="48008"/>
    <cellStyle name="Обычный 3 7 2 3 2 8 7" xfId="48009"/>
    <cellStyle name="Обычный 3 7 2 3 2 8 8" xfId="48010"/>
    <cellStyle name="Обычный 3 7 2 3 2 9" xfId="48011"/>
    <cellStyle name="Обычный 3 7 2 3 2 9 2" xfId="48012"/>
    <cellStyle name="Обычный 3 7 2 3 2 9 3" xfId="48013"/>
    <cellStyle name="Обычный 3 7 2 3 2 9 4" xfId="48014"/>
    <cellStyle name="Обычный 3 7 2 3 2 9 5" xfId="48015"/>
    <cellStyle name="Обычный 3 7 2 3 2 9 6" xfId="48016"/>
    <cellStyle name="Обычный 3 7 2 3 2 9 7" xfId="48017"/>
    <cellStyle name="Обычный 3 7 2 3 2 9 8" xfId="48018"/>
    <cellStyle name="Обычный 3 7 2 3 20" xfId="48019"/>
    <cellStyle name="Обычный 3 7 2 3 21" xfId="48020"/>
    <cellStyle name="Обычный 3 7 2 3 22" xfId="48021"/>
    <cellStyle name="Обычный 3 7 2 3 23" xfId="48022"/>
    <cellStyle name="Обычный 3 7 2 3 24" xfId="48023"/>
    <cellStyle name="Обычный 3 7 2 3 25" xfId="48024"/>
    <cellStyle name="Обычный 3 7 2 3 3" xfId="48025"/>
    <cellStyle name="Обычный 3 7 2 3 3 10" xfId="48026"/>
    <cellStyle name="Обычный 3 7 2 3 3 10 2" xfId="48027"/>
    <cellStyle name="Обычный 3 7 2 3 3 10 3" xfId="48028"/>
    <cellStyle name="Обычный 3 7 2 3 3 10 4" xfId="48029"/>
    <cellStyle name="Обычный 3 7 2 3 3 10 5" xfId="48030"/>
    <cellStyle name="Обычный 3 7 2 3 3 10 6" xfId="48031"/>
    <cellStyle name="Обычный 3 7 2 3 3 10 7" xfId="48032"/>
    <cellStyle name="Обычный 3 7 2 3 3 10 8" xfId="48033"/>
    <cellStyle name="Обычный 3 7 2 3 3 11" xfId="48034"/>
    <cellStyle name="Обычный 3 7 2 3 3 11 2" xfId="48035"/>
    <cellStyle name="Обычный 3 7 2 3 3 11 3" xfId="48036"/>
    <cellStyle name="Обычный 3 7 2 3 3 11 4" xfId="48037"/>
    <cellStyle name="Обычный 3 7 2 3 3 11 5" xfId="48038"/>
    <cellStyle name="Обычный 3 7 2 3 3 11 6" xfId="48039"/>
    <cellStyle name="Обычный 3 7 2 3 3 11 7" xfId="48040"/>
    <cellStyle name="Обычный 3 7 2 3 3 11 8" xfId="48041"/>
    <cellStyle name="Обычный 3 7 2 3 3 12" xfId="48042"/>
    <cellStyle name="Обычный 3 7 2 3 3 13" xfId="48043"/>
    <cellStyle name="Обычный 3 7 2 3 3 14" xfId="48044"/>
    <cellStyle name="Обычный 3 7 2 3 3 15" xfId="48045"/>
    <cellStyle name="Обычный 3 7 2 3 3 16" xfId="48046"/>
    <cellStyle name="Обычный 3 7 2 3 3 17" xfId="48047"/>
    <cellStyle name="Обычный 3 7 2 3 3 18" xfId="48048"/>
    <cellStyle name="Обычный 3 7 2 3 3 19" xfId="48049"/>
    <cellStyle name="Обычный 3 7 2 3 3 2" xfId="48050"/>
    <cellStyle name="Обычный 3 7 2 3 3 2 10" xfId="48051"/>
    <cellStyle name="Обычный 3 7 2 3 3 2 10 2" xfId="48052"/>
    <cellStyle name="Обычный 3 7 2 3 3 2 10 3" xfId="48053"/>
    <cellStyle name="Обычный 3 7 2 3 3 2 10 4" xfId="48054"/>
    <cellStyle name="Обычный 3 7 2 3 3 2 10 5" xfId="48055"/>
    <cellStyle name="Обычный 3 7 2 3 3 2 10 6" xfId="48056"/>
    <cellStyle name="Обычный 3 7 2 3 3 2 10 7" xfId="48057"/>
    <cellStyle name="Обычный 3 7 2 3 3 2 10 8" xfId="48058"/>
    <cellStyle name="Обычный 3 7 2 3 3 2 11" xfId="48059"/>
    <cellStyle name="Обычный 3 7 2 3 3 2 12" xfId="48060"/>
    <cellStyle name="Обычный 3 7 2 3 3 2 13" xfId="48061"/>
    <cellStyle name="Обычный 3 7 2 3 3 2 14" xfId="48062"/>
    <cellStyle name="Обычный 3 7 2 3 3 2 15" xfId="48063"/>
    <cellStyle name="Обычный 3 7 2 3 3 2 16" xfId="48064"/>
    <cellStyle name="Обычный 3 7 2 3 3 2 17" xfId="48065"/>
    <cellStyle name="Обычный 3 7 2 3 3 2 18" xfId="48066"/>
    <cellStyle name="Обычный 3 7 2 3 3 2 19" xfId="48067"/>
    <cellStyle name="Обычный 3 7 2 3 3 2 2" xfId="48068"/>
    <cellStyle name="Обычный 3 7 2 3 3 2 2 10" xfId="48069"/>
    <cellStyle name="Обычный 3 7 2 3 3 2 2 11" xfId="48070"/>
    <cellStyle name="Обычный 3 7 2 3 3 2 2 12" xfId="48071"/>
    <cellStyle name="Обычный 3 7 2 3 3 2 2 13" xfId="48072"/>
    <cellStyle name="Обычный 3 7 2 3 3 2 2 14" xfId="48073"/>
    <cellStyle name="Обычный 3 7 2 3 3 2 2 15" xfId="48074"/>
    <cellStyle name="Обычный 3 7 2 3 3 2 2 16" xfId="48075"/>
    <cellStyle name="Обычный 3 7 2 3 3 2 2 17" xfId="48076"/>
    <cellStyle name="Обычный 3 7 2 3 3 2 2 18" xfId="48077"/>
    <cellStyle name="Обычный 3 7 2 3 3 2 2 2" xfId="48078"/>
    <cellStyle name="Обычный 3 7 2 3 3 2 2 2 2" xfId="48079"/>
    <cellStyle name="Обычный 3 7 2 3 3 2 2 2 3" xfId="48080"/>
    <cellStyle name="Обычный 3 7 2 3 3 2 2 2 4" xfId="48081"/>
    <cellStyle name="Обычный 3 7 2 3 3 2 2 2 5" xfId="48082"/>
    <cellStyle name="Обычный 3 7 2 3 3 2 2 2 6" xfId="48083"/>
    <cellStyle name="Обычный 3 7 2 3 3 2 2 2 7" xfId="48084"/>
    <cellStyle name="Обычный 3 7 2 3 3 2 2 2 8" xfId="48085"/>
    <cellStyle name="Обычный 3 7 2 3 3 2 2 3" xfId="48086"/>
    <cellStyle name="Обычный 3 7 2 3 3 2 2 3 2" xfId="48087"/>
    <cellStyle name="Обычный 3 7 2 3 3 2 2 3 3" xfId="48088"/>
    <cellStyle name="Обычный 3 7 2 3 3 2 2 3 4" xfId="48089"/>
    <cellStyle name="Обычный 3 7 2 3 3 2 2 3 5" xfId="48090"/>
    <cellStyle name="Обычный 3 7 2 3 3 2 2 3 6" xfId="48091"/>
    <cellStyle name="Обычный 3 7 2 3 3 2 2 3 7" xfId="48092"/>
    <cellStyle name="Обычный 3 7 2 3 3 2 2 3 8" xfId="48093"/>
    <cellStyle name="Обычный 3 7 2 3 3 2 2 4" xfId="48094"/>
    <cellStyle name="Обычный 3 7 2 3 3 2 2 4 2" xfId="48095"/>
    <cellStyle name="Обычный 3 7 2 3 3 2 2 4 3" xfId="48096"/>
    <cellStyle name="Обычный 3 7 2 3 3 2 2 4 4" xfId="48097"/>
    <cellStyle name="Обычный 3 7 2 3 3 2 2 4 5" xfId="48098"/>
    <cellStyle name="Обычный 3 7 2 3 3 2 2 4 6" xfId="48099"/>
    <cellStyle name="Обычный 3 7 2 3 3 2 2 4 7" xfId="48100"/>
    <cellStyle name="Обычный 3 7 2 3 3 2 2 4 8" xfId="48101"/>
    <cellStyle name="Обычный 3 7 2 3 3 2 2 5" xfId="48102"/>
    <cellStyle name="Обычный 3 7 2 3 3 2 2 5 2" xfId="48103"/>
    <cellStyle name="Обычный 3 7 2 3 3 2 2 5 3" xfId="48104"/>
    <cellStyle name="Обычный 3 7 2 3 3 2 2 5 4" xfId="48105"/>
    <cellStyle name="Обычный 3 7 2 3 3 2 2 5 5" xfId="48106"/>
    <cellStyle name="Обычный 3 7 2 3 3 2 2 5 6" xfId="48107"/>
    <cellStyle name="Обычный 3 7 2 3 3 2 2 5 7" xfId="48108"/>
    <cellStyle name="Обычный 3 7 2 3 3 2 2 5 8" xfId="48109"/>
    <cellStyle name="Обычный 3 7 2 3 3 2 2 6" xfId="48110"/>
    <cellStyle name="Обычный 3 7 2 3 3 2 2 6 2" xfId="48111"/>
    <cellStyle name="Обычный 3 7 2 3 3 2 2 6 3" xfId="48112"/>
    <cellStyle name="Обычный 3 7 2 3 3 2 2 6 4" xfId="48113"/>
    <cellStyle name="Обычный 3 7 2 3 3 2 2 6 5" xfId="48114"/>
    <cellStyle name="Обычный 3 7 2 3 3 2 2 6 6" xfId="48115"/>
    <cellStyle name="Обычный 3 7 2 3 3 2 2 6 7" xfId="48116"/>
    <cellStyle name="Обычный 3 7 2 3 3 2 2 6 8" xfId="48117"/>
    <cellStyle name="Обычный 3 7 2 3 3 2 2 7" xfId="48118"/>
    <cellStyle name="Обычный 3 7 2 3 3 2 2 7 2" xfId="48119"/>
    <cellStyle name="Обычный 3 7 2 3 3 2 2 7 3" xfId="48120"/>
    <cellStyle name="Обычный 3 7 2 3 3 2 2 7 4" xfId="48121"/>
    <cellStyle name="Обычный 3 7 2 3 3 2 2 7 5" xfId="48122"/>
    <cellStyle name="Обычный 3 7 2 3 3 2 2 7 6" xfId="48123"/>
    <cellStyle name="Обычный 3 7 2 3 3 2 2 7 7" xfId="48124"/>
    <cellStyle name="Обычный 3 7 2 3 3 2 2 7 8" xfId="48125"/>
    <cellStyle name="Обычный 3 7 2 3 3 2 2 8" xfId="48126"/>
    <cellStyle name="Обычный 3 7 2 3 3 2 2 8 2" xfId="48127"/>
    <cellStyle name="Обычный 3 7 2 3 3 2 2 8 3" xfId="48128"/>
    <cellStyle name="Обычный 3 7 2 3 3 2 2 8 4" xfId="48129"/>
    <cellStyle name="Обычный 3 7 2 3 3 2 2 8 5" xfId="48130"/>
    <cellStyle name="Обычный 3 7 2 3 3 2 2 8 6" xfId="48131"/>
    <cellStyle name="Обычный 3 7 2 3 3 2 2 8 7" xfId="48132"/>
    <cellStyle name="Обычный 3 7 2 3 3 2 2 8 8" xfId="48133"/>
    <cellStyle name="Обычный 3 7 2 3 3 2 2 9" xfId="48134"/>
    <cellStyle name="Обычный 3 7 2 3 3 2 20" xfId="48135"/>
    <cellStyle name="Обычный 3 7 2 3 3 2 21" xfId="48136"/>
    <cellStyle name="Обычный 3 7 2 3 3 2 22" xfId="48137"/>
    <cellStyle name="Обычный 3 7 2 3 3 2 3" xfId="48138"/>
    <cellStyle name="Обычный 3 7 2 3 3 2 3 10" xfId="48139"/>
    <cellStyle name="Обычный 3 7 2 3 3 2 3 11" xfId="48140"/>
    <cellStyle name="Обычный 3 7 2 3 3 2 3 12" xfId="48141"/>
    <cellStyle name="Обычный 3 7 2 3 3 2 3 13" xfId="48142"/>
    <cellStyle name="Обычный 3 7 2 3 3 2 3 14" xfId="48143"/>
    <cellStyle name="Обычный 3 7 2 3 3 2 3 15" xfId="48144"/>
    <cellStyle name="Обычный 3 7 2 3 3 2 3 16" xfId="48145"/>
    <cellStyle name="Обычный 3 7 2 3 3 2 3 17" xfId="48146"/>
    <cellStyle name="Обычный 3 7 2 3 3 2 3 18" xfId="48147"/>
    <cellStyle name="Обычный 3 7 2 3 3 2 3 2" xfId="48148"/>
    <cellStyle name="Обычный 3 7 2 3 3 2 3 2 2" xfId="48149"/>
    <cellStyle name="Обычный 3 7 2 3 3 2 3 2 3" xfId="48150"/>
    <cellStyle name="Обычный 3 7 2 3 3 2 3 2 4" xfId="48151"/>
    <cellStyle name="Обычный 3 7 2 3 3 2 3 2 5" xfId="48152"/>
    <cellStyle name="Обычный 3 7 2 3 3 2 3 2 6" xfId="48153"/>
    <cellStyle name="Обычный 3 7 2 3 3 2 3 2 7" xfId="48154"/>
    <cellStyle name="Обычный 3 7 2 3 3 2 3 2 8" xfId="48155"/>
    <cellStyle name="Обычный 3 7 2 3 3 2 3 3" xfId="48156"/>
    <cellStyle name="Обычный 3 7 2 3 3 2 3 3 2" xfId="48157"/>
    <cellStyle name="Обычный 3 7 2 3 3 2 3 3 3" xfId="48158"/>
    <cellStyle name="Обычный 3 7 2 3 3 2 3 3 4" xfId="48159"/>
    <cellStyle name="Обычный 3 7 2 3 3 2 3 3 5" xfId="48160"/>
    <cellStyle name="Обычный 3 7 2 3 3 2 3 3 6" xfId="48161"/>
    <cellStyle name="Обычный 3 7 2 3 3 2 3 3 7" xfId="48162"/>
    <cellStyle name="Обычный 3 7 2 3 3 2 3 3 8" xfId="48163"/>
    <cellStyle name="Обычный 3 7 2 3 3 2 3 4" xfId="48164"/>
    <cellStyle name="Обычный 3 7 2 3 3 2 3 4 2" xfId="48165"/>
    <cellStyle name="Обычный 3 7 2 3 3 2 3 4 3" xfId="48166"/>
    <cellStyle name="Обычный 3 7 2 3 3 2 3 4 4" xfId="48167"/>
    <cellStyle name="Обычный 3 7 2 3 3 2 3 4 5" xfId="48168"/>
    <cellStyle name="Обычный 3 7 2 3 3 2 3 4 6" xfId="48169"/>
    <cellStyle name="Обычный 3 7 2 3 3 2 3 4 7" xfId="48170"/>
    <cellStyle name="Обычный 3 7 2 3 3 2 3 4 8" xfId="48171"/>
    <cellStyle name="Обычный 3 7 2 3 3 2 3 5" xfId="48172"/>
    <cellStyle name="Обычный 3 7 2 3 3 2 3 5 2" xfId="48173"/>
    <cellStyle name="Обычный 3 7 2 3 3 2 3 5 3" xfId="48174"/>
    <cellStyle name="Обычный 3 7 2 3 3 2 3 5 4" xfId="48175"/>
    <cellStyle name="Обычный 3 7 2 3 3 2 3 5 5" xfId="48176"/>
    <cellStyle name="Обычный 3 7 2 3 3 2 3 5 6" xfId="48177"/>
    <cellStyle name="Обычный 3 7 2 3 3 2 3 5 7" xfId="48178"/>
    <cellStyle name="Обычный 3 7 2 3 3 2 3 5 8" xfId="48179"/>
    <cellStyle name="Обычный 3 7 2 3 3 2 3 6" xfId="48180"/>
    <cellStyle name="Обычный 3 7 2 3 3 2 3 6 2" xfId="48181"/>
    <cellStyle name="Обычный 3 7 2 3 3 2 3 6 3" xfId="48182"/>
    <cellStyle name="Обычный 3 7 2 3 3 2 3 6 4" xfId="48183"/>
    <cellStyle name="Обычный 3 7 2 3 3 2 3 6 5" xfId="48184"/>
    <cellStyle name="Обычный 3 7 2 3 3 2 3 6 6" xfId="48185"/>
    <cellStyle name="Обычный 3 7 2 3 3 2 3 6 7" xfId="48186"/>
    <cellStyle name="Обычный 3 7 2 3 3 2 3 6 8" xfId="48187"/>
    <cellStyle name="Обычный 3 7 2 3 3 2 3 7" xfId="48188"/>
    <cellStyle name="Обычный 3 7 2 3 3 2 3 7 2" xfId="48189"/>
    <cellStyle name="Обычный 3 7 2 3 3 2 3 7 3" xfId="48190"/>
    <cellStyle name="Обычный 3 7 2 3 3 2 3 7 4" xfId="48191"/>
    <cellStyle name="Обычный 3 7 2 3 3 2 3 7 5" xfId="48192"/>
    <cellStyle name="Обычный 3 7 2 3 3 2 3 7 6" xfId="48193"/>
    <cellStyle name="Обычный 3 7 2 3 3 2 3 7 7" xfId="48194"/>
    <cellStyle name="Обычный 3 7 2 3 3 2 3 7 8" xfId="48195"/>
    <cellStyle name="Обычный 3 7 2 3 3 2 3 8" xfId="48196"/>
    <cellStyle name="Обычный 3 7 2 3 3 2 3 8 2" xfId="48197"/>
    <cellStyle name="Обычный 3 7 2 3 3 2 3 8 3" xfId="48198"/>
    <cellStyle name="Обычный 3 7 2 3 3 2 3 8 4" xfId="48199"/>
    <cellStyle name="Обычный 3 7 2 3 3 2 3 8 5" xfId="48200"/>
    <cellStyle name="Обычный 3 7 2 3 3 2 3 8 6" xfId="48201"/>
    <cellStyle name="Обычный 3 7 2 3 3 2 3 8 7" xfId="48202"/>
    <cellStyle name="Обычный 3 7 2 3 3 2 3 8 8" xfId="48203"/>
    <cellStyle name="Обычный 3 7 2 3 3 2 3 9" xfId="48204"/>
    <cellStyle name="Обычный 3 7 2 3 3 2 4" xfId="48205"/>
    <cellStyle name="Обычный 3 7 2 3 3 2 4 2" xfId="48206"/>
    <cellStyle name="Обычный 3 7 2 3 3 2 4 3" xfId="48207"/>
    <cellStyle name="Обычный 3 7 2 3 3 2 4 4" xfId="48208"/>
    <cellStyle name="Обычный 3 7 2 3 3 2 4 5" xfId="48209"/>
    <cellStyle name="Обычный 3 7 2 3 3 2 4 6" xfId="48210"/>
    <cellStyle name="Обычный 3 7 2 3 3 2 4 7" xfId="48211"/>
    <cellStyle name="Обычный 3 7 2 3 3 2 4 8" xfId="48212"/>
    <cellStyle name="Обычный 3 7 2 3 3 2 5" xfId="48213"/>
    <cellStyle name="Обычный 3 7 2 3 3 2 5 2" xfId="48214"/>
    <cellStyle name="Обычный 3 7 2 3 3 2 5 3" xfId="48215"/>
    <cellStyle name="Обычный 3 7 2 3 3 2 5 4" xfId="48216"/>
    <cellStyle name="Обычный 3 7 2 3 3 2 5 5" xfId="48217"/>
    <cellStyle name="Обычный 3 7 2 3 3 2 5 6" xfId="48218"/>
    <cellStyle name="Обычный 3 7 2 3 3 2 5 7" xfId="48219"/>
    <cellStyle name="Обычный 3 7 2 3 3 2 5 8" xfId="48220"/>
    <cellStyle name="Обычный 3 7 2 3 3 2 6" xfId="48221"/>
    <cellStyle name="Обычный 3 7 2 3 3 2 6 2" xfId="48222"/>
    <cellStyle name="Обычный 3 7 2 3 3 2 6 3" xfId="48223"/>
    <cellStyle name="Обычный 3 7 2 3 3 2 6 4" xfId="48224"/>
    <cellStyle name="Обычный 3 7 2 3 3 2 6 5" xfId="48225"/>
    <cellStyle name="Обычный 3 7 2 3 3 2 6 6" xfId="48226"/>
    <cellStyle name="Обычный 3 7 2 3 3 2 6 7" xfId="48227"/>
    <cellStyle name="Обычный 3 7 2 3 3 2 6 8" xfId="48228"/>
    <cellStyle name="Обычный 3 7 2 3 3 2 7" xfId="48229"/>
    <cellStyle name="Обычный 3 7 2 3 3 2 7 2" xfId="48230"/>
    <cellStyle name="Обычный 3 7 2 3 3 2 7 3" xfId="48231"/>
    <cellStyle name="Обычный 3 7 2 3 3 2 7 4" xfId="48232"/>
    <cellStyle name="Обычный 3 7 2 3 3 2 7 5" xfId="48233"/>
    <cellStyle name="Обычный 3 7 2 3 3 2 7 6" xfId="48234"/>
    <cellStyle name="Обычный 3 7 2 3 3 2 7 7" xfId="48235"/>
    <cellStyle name="Обычный 3 7 2 3 3 2 7 8" xfId="48236"/>
    <cellStyle name="Обычный 3 7 2 3 3 2 8" xfId="48237"/>
    <cellStyle name="Обычный 3 7 2 3 3 2 8 2" xfId="48238"/>
    <cellStyle name="Обычный 3 7 2 3 3 2 8 3" xfId="48239"/>
    <cellStyle name="Обычный 3 7 2 3 3 2 8 4" xfId="48240"/>
    <cellStyle name="Обычный 3 7 2 3 3 2 8 5" xfId="48241"/>
    <cellStyle name="Обычный 3 7 2 3 3 2 8 6" xfId="48242"/>
    <cellStyle name="Обычный 3 7 2 3 3 2 8 7" xfId="48243"/>
    <cellStyle name="Обычный 3 7 2 3 3 2 8 8" xfId="48244"/>
    <cellStyle name="Обычный 3 7 2 3 3 2 9" xfId="48245"/>
    <cellStyle name="Обычный 3 7 2 3 3 2 9 2" xfId="48246"/>
    <cellStyle name="Обычный 3 7 2 3 3 2 9 3" xfId="48247"/>
    <cellStyle name="Обычный 3 7 2 3 3 2 9 4" xfId="48248"/>
    <cellStyle name="Обычный 3 7 2 3 3 2 9 5" xfId="48249"/>
    <cellStyle name="Обычный 3 7 2 3 3 2 9 6" xfId="48250"/>
    <cellStyle name="Обычный 3 7 2 3 3 2 9 7" xfId="48251"/>
    <cellStyle name="Обычный 3 7 2 3 3 2 9 8" xfId="48252"/>
    <cellStyle name="Обычный 3 7 2 3 3 20" xfId="48253"/>
    <cellStyle name="Обычный 3 7 2 3 3 21" xfId="48254"/>
    <cellStyle name="Обычный 3 7 2 3 3 22" xfId="48255"/>
    <cellStyle name="Обычный 3 7 2 3 3 23" xfId="48256"/>
    <cellStyle name="Обычный 3 7 2 3 3 3" xfId="48257"/>
    <cellStyle name="Обычный 3 7 2 3 3 3 10" xfId="48258"/>
    <cellStyle name="Обычный 3 7 2 3 3 3 11" xfId="48259"/>
    <cellStyle name="Обычный 3 7 2 3 3 3 12" xfId="48260"/>
    <cellStyle name="Обычный 3 7 2 3 3 3 13" xfId="48261"/>
    <cellStyle name="Обычный 3 7 2 3 3 3 14" xfId="48262"/>
    <cellStyle name="Обычный 3 7 2 3 3 3 15" xfId="48263"/>
    <cellStyle name="Обычный 3 7 2 3 3 3 16" xfId="48264"/>
    <cellStyle name="Обычный 3 7 2 3 3 3 17" xfId="48265"/>
    <cellStyle name="Обычный 3 7 2 3 3 3 18" xfId="48266"/>
    <cellStyle name="Обычный 3 7 2 3 3 3 2" xfId="48267"/>
    <cellStyle name="Обычный 3 7 2 3 3 3 2 2" xfId="48268"/>
    <cellStyle name="Обычный 3 7 2 3 3 3 2 3" xfId="48269"/>
    <cellStyle name="Обычный 3 7 2 3 3 3 2 4" xfId="48270"/>
    <cellStyle name="Обычный 3 7 2 3 3 3 2 5" xfId="48271"/>
    <cellStyle name="Обычный 3 7 2 3 3 3 2 6" xfId="48272"/>
    <cellStyle name="Обычный 3 7 2 3 3 3 2 7" xfId="48273"/>
    <cellStyle name="Обычный 3 7 2 3 3 3 2 8" xfId="48274"/>
    <cellStyle name="Обычный 3 7 2 3 3 3 3" xfId="48275"/>
    <cellStyle name="Обычный 3 7 2 3 3 3 3 2" xfId="48276"/>
    <cellStyle name="Обычный 3 7 2 3 3 3 3 3" xfId="48277"/>
    <cellStyle name="Обычный 3 7 2 3 3 3 3 4" xfId="48278"/>
    <cellStyle name="Обычный 3 7 2 3 3 3 3 5" xfId="48279"/>
    <cellStyle name="Обычный 3 7 2 3 3 3 3 6" xfId="48280"/>
    <cellStyle name="Обычный 3 7 2 3 3 3 3 7" xfId="48281"/>
    <cellStyle name="Обычный 3 7 2 3 3 3 3 8" xfId="48282"/>
    <cellStyle name="Обычный 3 7 2 3 3 3 4" xfId="48283"/>
    <cellStyle name="Обычный 3 7 2 3 3 3 4 2" xfId="48284"/>
    <cellStyle name="Обычный 3 7 2 3 3 3 4 3" xfId="48285"/>
    <cellStyle name="Обычный 3 7 2 3 3 3 4 4" xfId="48286"/>
    <cellStyle name="Обычный 3 7 2 3 3 3 4 5" xfId="48287"/>
    <cellStyle name="Обычный 3 7 2 3 3 3 4 6" xfId="48288"/>
    <cellStyle name="Обычный 3 7 2 3 3 3 4 7" xfId="48289"/>
    <cellStyle name="Обычный 3 7 2 3 3 3 4 8" xfId="48290"/>
    <cellStyle name="Обычный 3 7 2 3 3 3 5" xfId="48291"/>
    <cellStyle name="Обычный 3 7 2 3 3 3 5 2" xfId="48292"/>
    <cellStyle name="Обычный 3 7 2 3 3 3 5 3" xfId="48293"/>
    <cellStyle name="Обычный 3 7 2 3 3 3 5 4" xfId="48294"/>
    <cellStyle name="Обычный 3 7 2 3 3 3 5 5" xfId="48295"/>
    <cellStyle name="Обычный 3 7 2 3 3 3 5 6" xfId="48296"/>
    <cellStyle name="Обычный 3 7 2 3 3 3 5 7" xfId="48297"/>
    <cellStyle name="Обычный 3 7 2 3 3 3 5 8" xfId="48298"/>
    <cellStyle name="Обычный 3 7 2 3 3 3 6" xfId="48299"/>
    <cellStyle name="Обычный 3 7 2 3 3 3 6 2" xfId="48300"/>
    <cellStyle name="Обычный 3 7 2 3 3 3 6 3" xfId="48301"/>
    <cellStyle name="Обычный 3 7 2 3 3 3 6 4" xfId="48302"/>
    <cellStyle name="Обычный 3 7 2 3 3 3 6 5" xfId="48303"/>
    <cellStyle name="Обычный 3 7 2 3 3 3 6 6" xfId="48304"/>
    <cellStyle name="Обычный 3 7 2 3 3 3 6 7" xfId="48305"/>
    <cellStyle name="Обычный 3 7 2 3 3 3 6 8" xfId="48306"/>
    <cellStyle name="Обычный 3 7 2 3 3 3 7" xfId="48307"/>
    <cellStyle name="Обычный 3 7 2 3 3 3 7 2" xfId="48308"/>
    <cellStyle name="Обычный 3 7 2 3 3 3 7 3" xfId="48309"/>
    <cellStyle name="Обычный 3 7 2 3 3 3 7 4" xfId="48310"/>
    <cellStyle name="Обычный 3 7 2 3 3 3 7 5" xfId="48311"/>
    <cellStyle name="Обычный 3 7 2 3 3 3 7 6" xfId="48312"/>
    <cellStyle name="Обычный 3 7 2 3 3 3 7 7" xfId="48313"/>
    <cellStyle name="Обычный 3 7 2 3 3 3 7 8" xfId="48314"/>
    <cellStyle name="Обычный 3 7 2 3 3 3 8" xfId="48315"/>
    <cellStyle name="Обычный 3 7 2 3 3 3 8 2" xfId="48316"/>
    <cellStyle name="Обычный 3 7 2 3 3 3 8 3" xfId="48317"/>
    <cellStyle name="Обычный 3 7 2 3 3 3 8 4" xfId="48318"/>
    <cellStyle name="Обычный 3 7 2 3 3 3 8 5" xfId="48319"/>
    <cellStyle name="Обычный 3 7 2 3 3 3 8 6" xfId="48320"/>
    <cellStyle name="Обычный 3 7 2 3 3 3 8 7" xfId="48321"/>
    <cellStyle name="Обычный 3 7 2 3 3 3 8 8" xfId="48322"/>
    <cellStyle name="Обычный 3 7 2 3 3 3 9" xfId="48323"/>
    <cellStyle name="Обычный 3 7 2 3 3 4" xfId="48324"/>
    <cellStyle name="Обычный 3 7 2 3 3 4 10" xfId="48325"/>
    <cellStyle name="Обычный 3 7 2 3 3 4 11" xfId="48326"/>
    <cellStyle name="Обычный 3 7 2 3 3 4 12" xfId="48327"/>
    <cellStyle name="Обычный 3 7 2 3 3 4 13" xfId="48328"/>
    <cellStyle name="Обычный 3 7 2 3 3 4 14" xfId="48329"/>
    <cellStyle name="Обычный 3 7 2 3 3 4 15" xfId="48330"/>
    <cellStyle name="Обычный 3 7 2 3 3 4 16" xfId="48331"/>
    <cellStyle name="Обычный 3 7 2 3 3 4 17" xfId="48332"/>
    <cellStyle name="Обычный 3 7 2 3 3 4 18" xfId="48333"/>
    <cellStyle name="Обычный 3 7 2 3 3 4 2" xfId="48334"/>
    <cellStyle name="Обычный 3 7 2 3 3 4 2 2" xfId="48335"/>
    <cellStyle name="Обычный 3 7 2 3 3 4 2 3" xfId="48336"/>
    <cellStyle name="Обычный 3 7 2 3 3 4 2 4" xfId="48337"/>
    <cellStyle name="Обычный 3 7 2 3 3 4 2 5" xfId="48338"/>
    <cellStyle name="Обычный 3 7 2 3 3 4 2 6" xfId="48339"/>
    <cellStyle name="Обычный 3 7 2 3 3 4 2 7" xfId="48340"/>
    <cellStyle name="Обычный 3 7 2 3 3 4 2 8" xfId="48341"/>
    <cellStyle name="Обычный 3 7 2 3 3 4 3" xfId="48342"/>
    <cellStyle name="Обычный 3 7 2 3 3 4 3 2" xfId="48343"/>
    <cellStyle name="Обычный 3 7 2 3 3 4 3 3" xfId="48344"/>
    <cellStyle name="Обычный 3 7 2 3 3 4 3 4" xfId="48345"/>
    <cellStyle name="Обычный 3 7 2 3 3 4 3 5" xfId="48346"/>
    <cellStyle name="Обычный 3 7 2 3 3 4 3 6" xfId="48347"/>
    <cellStyle name="Обычный 3 7 2 3 3 4 3 7" xfId="48348"/>
    <cellStyle name="Обычный 3 7 2 3 3 4 3 8" xfId="48349"/>
    <cellStyle name="Обычный 3 7 2 3 3 4 4" xfId="48350"/>
    <cellStyle name="Обычный 3 7 2 3 3 4 4 2" xfId="48351"/>
    <cellStyle name="Обычный 3 7 2 3 3 4 4 3" xfId="48352"/>
    <cellStyle name="Обычный 3 7 2 3 3 4 4 4" xfId="48353"/>
    <cellStyle name="Обычный 3 7 2 3 3 4 4 5" xfId="48354"/>
    <cellStyle name="Обычный 3 7 2 3 3 4 4 6" xfId="48355"/>
    <cellStyle name="Обычный 3 7 2 3 3 4 4 7" xfId="48356"/>
    <cellStyle name="Обычный 3 7 2 3 3 4 4 8" xfId="48357"/>
    <cellStyle name="Обычный 3 7 2 3 3 4 5" xfId="48358"/>
    <cellStyle name="Обычный 3 7 2 3 3 4 5 2" xfId="48359"/>
    <cellStyle name="Обычный 3 7 2 3 3 4 5 3" xfId="48360"/>
    <cellStyle name="Обычный 3 7 2 3 3 4 5 4" xfId="48361"/>
    <cellStyle name="Обычный 3 7 2 3 3 4 5 5" xfId="48362"/>
    <cellStyle name="Обычный 3 7 2 3 3 4 5 6" xfId="48363"/>
    <cellStyle name="Обычный 3 7 2 3 3 4 5 7" xfId="48364"/>
    <cellStyle name="Обычный 3 7 2 3 3 4 5 8" xfId="48365"/>
    <cellStyle name="Обычный 3 7 2 3 3 4 6" xfId="48366"/>
    <cellStyle name="Обычный 3 7 2 3 3 4 6 2" xfId="48367"/>
    <cellStyle name="Обычный 3 7 2 3 3 4 6 3" xfId="48368"/>
    <cellStyle name="Обычный 3 7 2 3 3 4 6 4" xfId="48369"/>
    <cellStyle name="Обычный 3 7 2 3 3 4 6 5" xfId="48370"/>
    <cellStyle name="Обычный 3 7 2 3 3 4 6 6" xfId="48371"/>
    <cellStyle name="Обычный 3 7 2 3 3 4 6 7" xfId="48372"/>
    <cellStyle name="Обычный 3 7 2 3 3 4 6 8" xfId="48373"/>
    <cellStyle name="Обычный 3 7 2 3 3 4 7" xfId="48374"/>
    <cellStyle name="Обычный 3 7 2 3 3 4 7 2" xfId="48375"/>
    <cellStyle name="Обычный 3 7 2 3 3 4 7 3" xfId="48376"/>
    <cellStyle name="Обычный 3 7 2 3 3 4 7 4" xfId="48377"/>
    <cellStyle name="Обычный 3 7 2 3 3 4 7 5" xfId="48378"/>
    <cellStyle name="Обычный 3 7 2 3 3 4 7 6" xfId="48379"/>
    <cellStyle name="Обычный 3 7 2 3 3 4 7 7" xfId="48380"/>
    <cellStyle name="Обычный 3 7 2 3 3 4 7 8" xfId="48381"/>
    <cellStyle name="Обычный 3 7 2 3 3 4 8" xfId="48382"/>
    <cellStyle name="Обычный 3 7 2 3 3 4 8 2" xfId="48383"/>
    <cellStyle name="Обычный 3 7 2 3 3 4 8 3" xfId="48384"/>
    <cellStyle name="Обычный 3 7 2 3 3 4 8 4" xfId="48385"/>
    <cellStyle name="Обычный 3 7 2 3 3 4 8 5" xfId="48386"/>
    <cellStyle name="Обычный 3 7 2 3 3 4 8 6" xfId="48387"/>
    <cellStyle name="Обычный 3 7 2 3 3 4 8 7" xfId="48388"/>
    <cellStyle name="Обычный 3 7 2 3 3 4 8 8" xfId="48389"/>
    <cellStyle name="Обычный 3 7 2 3 3 4 9" xfId="48390"/>
    <cellStyle name="Обычный 3 7 2 3 3 5" xfId="48391"/>
    <cellStyle name="Обычный 3 7 2 3 3 5 2" xfId="48392"/>
    <cellStyle name="Обычный 3 7 2 3 3 5 3" xfId="48393"/>
    <cellStyle name="Обычный 3 7 2 3 3 5 4" xfId="48394"/>
    <cellStyle name="Обычный 3 7 2 3 3 5 5" xfId="48395"/>
    <cellStyle name="Обычный 3 7 2 3 3 5 6" xfId="48396"/>
    <cellStyle name="Обычный 3 7 2 3 3 5 7" xfId="48397"/>
    <cellStyle name="Обычный 3 7 2 3 3 5 8" xfId="48398"/>
    <cellStyle name="Обычный 3 7 2 3 3 6" xfId="48399"/>
    <cellStyle name="Обычный 3 7 2 3 3 6 2" xfId="48400"/>
    <cellStyle name="Обычный 3 7 2 3 3 6 3" xfId="48401"/>
    <cellStyle name="Обычный 3 7 2 3 3 6 4" xfId="48402"/>
    <cellStyle name="Обычный 3 7 2 3 3 6 5" xfId="48403"/>
    <cellStyle name="Обычный 3 7 2 3 3 6 6" xfId="48404"/>
    <cellStyle name="Обычный 3 7 2 3 3 6 7" xfId="48405"/>
    <cellStyle name="Обычный 3 7 2 3 3 6 8" xfId="48406"/>
    <cellStyle name="Обычный 3 7 2 3 3 7" xfId="48407"/>
    <cellStyle name="Обычный 3 7 2 3 3 7 2" xfId="48408"/>
    <cellStyle name="Обычный 3 7 2 3 3 7 3" xfId="48409"/>
    <cellStyle name="Обычный 3 7 2 3 3 7 4" xfId="48410"/>
    <cellStyle name="Обычный 3 7 2 3 3 7 5" xfId="48411"/>
    <cellStyle name="Обычный 3 7 2 3 3 7 6" xfId="48412"/>
    <cellStyle name="Обычный 3 7 2 3 3 7 7" xfId="48413"/>
    <cellStyle name="Обычный 3 7 2 3 3 7 8" xfId="48414"/>
    <cellStyle name="Обычный 3 7 2 3 3 8" xfId="48415"/>
    <cellStyle name="Обычный 3 7 2 3 3 8 2" xfId="48416"/>
    <cellStyle name="Обычный 3 7 2 3 3 8 3" xfId="48417"/>
    <cellStyle name="Обычный 3 7 2 3 3 8 4" xfId="48418"/>
    <cellStyle name="Обычный 3 7 2 3 3 8 5" xfId="48419"/>
    <cellStyle name="Обычный 3 7 2 3 3 8 6" xfId="48420"/>
    <cellStyle name="Обычный 3 7 2 3 3 8 7" xfId="48421"/>
    <cellStyle name="Обычный 3 7 2 3 3 8 8" xfId="48422"/>
    <cellStyle name="Обычный 3 7 2 3 3 9" xfId="48423"/>
    <cellStyle name="Обычный 3 7 2 3 3 9 2" xfId="48424"/>
    <cellStyle name="Обычный 3 7 2 3 3 9 3" xfId="48425"/>
    <cellStyle name="Обычный 3 7 2 3 3 9 4" xfId="48426"/>
    <cellStyle name="Обычный 3 7 2 3 3 9 5" xfId="48427"/>
    <cellStyle name="Обычный 3 7 2 3 3 9 6" xfId="48428"/>
    <cellStyle name="Обычный 3 7 2 3 3 9 7" xfId="48429"/>
    <cellStyle name="Обычный 3 7 2 3 3 9 8" xfId="48430"/>
    <cellStyle name="Обычный 3 7 2 3 4" xfId="48431"/>
    <cellStyle name="Обычный 3 7 2 3 4 10" xfId="48432"/>
    <cellStyle name="Обычный 3 7 2 3 4 10 2" xfId="48433"/>
    <cellStyle name="Обычный 3 7 2 3 4 10 3" xfId="48434"/>
    <cellStyle name="Обычный 3 7 2 3 4 10 4" xfId="48435"/>
    <cellStyle name="Обычный 3 7 2 3 4 10 5" xfId="48436"/>
    <cellStyle name="Обычный 3 7 2 3 4 10 6" xfId="48437"/>
    <cellStyle name="Обычный 3 7 2 3 4 10 7" xfId="48438"/>
    <cellStyle name="Обычный 3 7 2 3 4 10 8" xfId="48439"/>
    <cellStyle name="Обычный 3 7 2 3 4 11" xfId="48440"/>
    <cellStyle name="Обычный 3 7 2 3 4 12" xfId="48441"/>
    <cellStyle name="Обычный 3 7 2 3 4 13" xfId="48442"/>
    <cellStyle name="Обычный 3 7 2 3 4 14" xfId="48443"/>
    <cellStyle name="Обычный 3 7 2 3 4 15" xfId="48444"/>
    <cellStyle name="Обычный 3 7 2 3 4 16" xfId="48445"/>
    <cellStyle name="Обычный 3 7 2 3 4 17" xfId="48446"/>
    <cellStyle name="Обычный 3 7 2 3 4 18" xfId="48447"/>
    <cellStyle name="Обычный 3 7 2 3 4 19" xfId="48448"/>
    <cellStyle name="Обычный 3 7 2 3 4 2" xfId="48449"/>
    <cellStyle name="Обычный 3 7 2 3 4 2 10" xfId="48450"/>
    <cellStyle name="Обычный 3 7 2 3 4 2 11" xfId="48451"/>
    <cellStyle name="Обычный 3 7 2 3 4 2 12" xfId="48452"/>
    <cellStyle name="Обычный 3 7 2 3 4 2 13" xfId="48453"/>
    <cellStyle name="Обычный 3 7 2 3 4 2 14" xfId="48454"/>
    <cellStyle name="Обычный 3 7 2 3 4 2 15" xfId="48455"/>
    <cellStyle name="Обычный 3 7 2 3 4 2 16" xfId="48456"/>
    <cellStyle name="Обычный 3 7 2 3 4 2 17" xfId="48457"/>
    <cellStyle name="Обычный 3 7 2 3 4 2 18" xfId="48458"/>
    <cellStyle name="Обычный 3 7 2 3 4 2 2" xfId="48459"/>
    <cellStyle name="Обычный 3 7 2 3 4 2 2 2" xfId="48460"/>
    <cellStyle name="Обычный 3 7 2 3 4 2 2 3" xfId="48461"/>
    <cellStyle name="Обычный 3 7 2 3 4 2 2 4" xfId="48462"/>
    <cellStyle name="Обычный 3 7 2 3 4 2 2 5" xfId="48463"/>
    <cellStyle name="Обычный 3 7 2 3 4 2 2 6" xfId="48464"/>
    <cellStyle name="Обычный 3 7 2 3 4 2 2 7" xfId="48465"/>
    <cellStyle name="Обычный 3 7 2 3 4 2 2 8" xfId="48466"/>
    <cellStyle name="Обычный 3 7 2 3 4 2 3" xfId="48467"/>
    <cellStyle name="Обычный 3 7 2 3 4 2 3 2" xfId="48468"/>
    <cellStyle name="Обычный 3 7 2 3 4 2 3 3" xfId="48469"/>
    <cellStyle name="Обычный 3 7 2 3 4 2 3 4" xfId="48470"/>
    <cellStyle name="Обычный 3 7 2 3 4 2 3 5" xfId="48471"/>
    <cellStyle name="Обычный 3 7 2 3 4 2 3 6" xfId="48472"/>
    <cellStyle name="Обычный 3 7 2 3 4 2 3 7" xfId="48473"/>
    <cellStyle name="Обычный 3 7 2 3 4 2 3 8" xfId="48474"/>
    <cellStyle name="Обычный 3 7 2 3 4 2 4" xfId="48475"/>
    <cellStyle name="Обычный 3 7 2 3 4 2 4 2" xfId="48476"/>
    <cellStyle name="Обычный 3 7 2 3 4 2 4 3" xfId="48477"/>
    <cellStyle name="Обычный 3 7 2 3 4 2 4 4" xfId="48478"/>
    <cellStyle name="Обычный 3 7 2 3 4 2 4 5" xfId="48479"/>
    <cellStyle name="Обычный 3 7 2 3 4 2 4 6" xfId="48480"/>
    <cellStyle name="Обычный 3 7 2 3 4 2 4 7" xfId="48481"/>
    <cellStyle name="Обычный 3 7 2 3 4 2 4 8" xfId="48482"/>
    <cellStyle name="Обычный 3 7 2 3 4 2 5" xfId="48483"/>
    <cellStyle name="Обычный 3 7 2 3 4 2 5 2" xfId="48484"/>
    <cellStyle name="Обычный 3 7 2 3 4 2 5 3" xfId="48485"/>
    <cellStyle name="Обычный 3 7 2 3 4 2 5 4" xfId="48486"/>
    <cellStyle name="Обычный 3 7 2 3 4 2 5 5" xfId="48487"/>
    <cellStyle name="Обычный 3 7 2 3 4 2 5 6" xfId="48488"/>
    <cellStyle name="Обычный 3 7 2 3 4 2 5 7" xfId="48489"/>
    <cellStyle name="Обычный 3 7 2 3 4 2 5 8" xfId="48490"/>
    <cellStyle name="Обычный 3 7 2 3 4 2 6" xfId="48491"/>
    <cellStyle name="Обычный 3 7 2 3 4 2 6 2" xfId="48492"/>
    <cellStyle name="Обычный 3 7 2 3 4 2 6 3" xfId="48493"/>
    <cellStyle name="Обычный 3 7 2 3 4 2 6 4" xfId="48494"/>
    <cellStyle name="Обычный 3 7 2 3 4 2 6 5" xfId="48495"/>
    <cellStyle name="Обычный 3 7 2 3 4 2 6 6" xfId="48496"/>
    <cellStyle name="Обычный 3 7 2 3 4 2 6 7" xfId="48497"/>
    <cellStyle name="Обычный 3 7 2 3 4 2 6 8" xfId="48498"/>
    <cellStyle name="Обычный 3 7 2 3 4 2 7" xfId="48499"/>
    <cellStyle name="Обычный 3 7 2 3 4 2 7 2" xfId="48500"/>
    <cellStyle name="Обычный 3 7 2 3 4 2 7 3" xfId="48501"/>
    <cellStyle name="Обычный 3 7 2 3 4 2 7 4" xfId="48502"/>
    <cellStyle name="Обычный 3 7 2 3 4 2 7 5" xfId="48503"/>
    <cellStyle name="Обычный 3 7 2 3 4 2 7 6" xfId="48504"/>
    <cellStyle name="Обычный 3 7 2 3 4 2 7 7" xfId="48505"/>
    <cellStyle name="Обычный 3 7 2 3 4 2 7 8" xfId="48506"/>
    <cellStyle name="Обычный 3 7 2 3 4 2 8" xfId="48507"/>
    <cellStyle name="Обычный 3 7 2 3 4 2 8 2" xfId="48508"/>
    <cellStyle name="Обычный 3 7 2 3 4 2 8 3" xfId="48509"/>
    <cellStyle name="Обычный 3 7 2 3 4 2 8 4" xfId="48510"/>
    <cellStyle name="Обычный 3 7 2 3 4 2 8 5" xfId="48511"/>
    <cellStyle name="Обычный 3 7 2 3 4 2 8 6" xfId="48512"/>
    <cellStyle name="Обычный 3 7 2 3 4 2 8 7" xfId="48513"/>
    <cellStyle name="Обычный 3 7 2 3 4 2 8 8" xfId="48514"/>
    <cellStyle name="Обычный 3 7 2 3 4 2 9" xfId="48515"/>
    <cellStyle name="Обычный 3 7 2 3 4 20" xfId="48516"/>
    <cellStyle name="Обычный 3 7 2 3 4 21" xfId="48517"/>
    <cellStyle name="Обычный 3 7 2 3 4 22" xfId="48518"/>
    <cellStyle name="Обычный 3 7 2 3 4 3" xfId="48519"/>
    <cellStyle name="Обычный 3 7 2 3 4 3 10" xfId="48520"/>
    <cellStyle name="Обычный 3 7 2 3 4 3 11" xfId="48521"/>
    <cellStyle name="Обычный 3 7 2 3 4 3 12" xfId="48522"/>
    <cellStyle name="Обычный 3 7 2 3 4 3 13" xfId="48523"/>
    <cellStyle name="Обычный 3 7 2 3 4 3 14" xfId="48524"/>
    <cellStyle name="Обычный 3 7 2 3 4 3 15" xfId="48525"/>
    <cellStyle name="Обычный 3 7 2 3 4 3 16" xfId="48526"/>
    <cellStyle name="Обычный 3 7 2 3 4 3 17" xfId="48527"/>
    <cellStyle name="Обычный 3 7 2 3 4 3 18" xfId="48528"/>
    <cellStyle name="Обычный 3 7 2 3 4 3 2" xfId="48529"/>
    <cellStyle name="Обычный 3 7 2 3 4 3 2 2" xfId="48530"/>
    <cellStyle name="Обычный 3 7 2 3 4 3 2 3" xfId="48531"/>
    <cellStyle name="Обычный 3 7 2 3 4 3 2 4" xfId="48532"/>
    <cellStyle name="Обычный 3 7 2 3 4 3 2 5" xfId="48533"/>
    <cellStyle name="Обычный 3 7 2 3 4 3 2 6" xfId="48534"/>
    <cellStyle name="Обычный 3 7 2 3 4 3 2 7" xfId="48535"/>
    <cellStyle name="Обычный 3 7 2 3 4 3 2 8" xfId="48536"/>
    <cellStyle name="Обычный 3 7 2 3 4 3 3" xfId="48537"/>
    <cellStyle name="Обычный 3 7 2 3 4 3 3 2" xfId="48538"/>
    <cellStyle name="Обычный 3 7 2 3 4 3 3 3" xfId="48539"/>
    <cellStyle name="Обычный 3 7 2 3 4 3 3 4" xfId="48540"/>
    <cellStyle name="Обычный 3 7 2 3 4 3 3 5" xfId="48541"/>
    <cellStyle name="Обычный 3 7 2 3 4 3 3 6" xfId="48542"/>
    <cellStyle name="Обычный 3 7 2 3 4 3 3 7" xfId="48543"/>
    <cellStyle name="Обычный 3 7 2 3 4 3 3 8" xfId="48544"/>
    <cellStyle name="Обычный 3 7 2 3 4 3 4" xfId="48545"/>
    <cellStyle name="Обычный 3 7 2 3 4 3 4 2" xfId="48546"/>
    <cellStyle name="Обычный 3 7 2 3 4 3 4 3" xfId="48547"/>
    <cellStyle name="Обычный 3 7 2 3 4 3 4 4" xfId="48548"/>
    <cellStyle name="Обычный 3 7 2 3 4 3 4 5" xfId="48549"/>
    <cellStyle name="Обычный 3 7 2 3 4 3 4 6" xfId="48550"/>
    <cellStyle name="Обычный 3 7 2 3 4 3 4 7" xfId="48551"/>
    <cellStyle name="Обычный 3 7 2 3 4 3 4 8" xfId="48552"/>
    <cellStyle name="Обычный 3 7 2 3 4 3 5" xfId="48553"/>
    <cellStyle name="Обычный 3 7 2 3 4 3 5 2" xfId="48554"/>
    <cellStyle name="Обычный 3 7 2 3 4 3 5 3" xfId="48555"/>
    <cellStyle name="Обычный 3 7 2 3 4 3 5 4" xfId="48556"/>
    <cellStyle name="Обычный 3 7 2 3 4 3 5 5" xfId="48557"/>
    <cellStyle name="Обычный 3 7 2 3 4 3 5 6" xfId="48558"/>
    <cellStyle name="Обычный 3 7 2 3 4 3 5 7" xfId="48559"/>
    <cellStyle name="Обычный 3 7 2 3 4 3 5 8" xfId="48560"/>
    <cellStyle name="Обычный 3 7 2 3 4 3 6" xfId="48561"/>
    <cellStyle name="Обычный 3 7 2 3 4 3 6 2" xfId="48562"/>
    <cellStyle name="Обычный 3 7 2 3 4 3 6 3" xfId="48563"/>
    <cellStyle name="Обычный 3 7 2 3 4 3 6 4" xfId="48564"/>
    <cellStyle name="Обычный 3 7 2 3 4 3 6 5" xfId="48565"/>
    <cellStyle name="Обычный 3 7 2 3 4 3 6 6" xfId="48566"/>
    <cellStyle name="Обычный 3 7 2 3 4 3 6 7" xfId="48567"/>
    <cellStyle name="Обычный 3 7 2 3 4 3 6 8" xfId="48568"/>
    <cellStyle name="Обычный 3 7 2 3 4 3 7" xfId="48569"/>
    <cellStyle name="Обычный 3 7 2 3 4 3 7 2" xfId="48570"/>
    <cellStyle name="Обычный 3 7 2 3 4 3 7 3" xfId="48571"/>
    <cellStyle name="Обычный 3 7 2 3 4 3 7 4" xfId="48572"/>
    <cellStyle name="Обычный 3 7 2 3 4 3 7 5" xfId="48573"/>
    <cellStyle name="Обычный 3 7 2 3 4 3 7 6" xfId="48574"/>
    <cellStyle name="Обычный 3 7 2 3 4 3 7 7" xfId="48575"/>
    <cellStyle name="Обычный 3 7 2 3 4 3 7 8" xfId="48576"/>
    <cellStyle name="Обычный 3 7 2 3 4 3 8" xfId="48577"/>
    <cellStyle name="Обычный 3 7 2 3 4 3 8 2" xfId="48578"/>
    <cellStyle name="Обычный 3 7 2 3 4 3 8 3" xfId="48579"/>
    <cellStyle name="Обычный 3 7 2 3 4 3 8 4" xfId="48580"/>
    <cellStyle name="Обычный 3 7 2 3 4 3 8 5" xfId="48581"/>
    <cellStyle name="Обычный 3 7 2 3 4 3 8 6" xfId="48582"/>
    <cellStyle name="Обычный 3 7 2 3 4 3 8 7" xfId="48583"/>
    <cellStyle name="Обычный 3 7 2 3 4 3 8 8" xfId="48584"/>
    <cellStyle name="Обычный 3 7 2 3 4 3 9" xfId="48585"/>
    <cellStyle name="Обычный 3 7 2 3 4 4" xfId="48586"/>
    <cellStyle name="Обычный 3 7 2 3 4 4 2" xfId="48587"/>
    <cellStyle name="Обычный 3 7 2 3 4 4 3" xfId="48588"/>
    <cellStyle name="Обычный 3 7 2 3 4 4 4" xfId="48589"/>
    <cellStyle name="Обычный 3 7 2 3 4 4 5" xfId="48590"/>
    <cellStyle name="Обычный 3 7 2 3 4 4 6" xfId="48591"/>
    <cellStyle name="Обычный 3 7 2 3 4 4 7" xfId="48592"/>
    <cellStyle name="Обычный 3 7 2 3 4 4 8" xfId="48593"/>
    <cellStyle name="Обычный 3 7 2 3 4 5" xfId="48594"/>
    <cellStyle name="Обычный 3 7 2 3 4 5 2" xfId="48595"/>
    <cellStyle name="Обычный 3 7 2 3 4 5 3" xfId="48596"/>
    <cellStyle name="Обычный 3 7 2 3 4 5 4" xfId="48597"/>
    <cellStyle name="Обычный 3 7 2 3 4 5 5" xfId="48598"/>
    <cellStyle name="Обычный 3 7 2 3 4 5 6" xfId="48599"/>
    <cellStyle name="Обычный 3 7 2 3 4 5 7" xfId="48600"/>
    <cellStyle name="Обычный 3 7 2 3 4 5 8" xfId="48601"/>
    <cellStyle name="Обычный 3 7 2 3 4 6" xfId="48602"/>
    <cellStyle name="Обычный 3 7 2 3 4 6 2" xfId="48603"/>
    <cellStyle name="Обычный 3 7 2 3 4 6 3" xfId="48604"/>
    <cellStyle name="Обычный 3 7 2 3 4 6 4" xfId="48605"/>
    <cellStyle name="Обычный 3 7 2 3 4 6 5" xfId="48606"/>
    <cellStyle name="Обычный 3 7 2 3 4 6 6" xfId="48607"/>
    <cellStyle name="Обычный 3 7 2 3 4 6 7" xfId="48608"/>
    <cellStyle name="Обычный 3 7 2 3 4 6 8" xfId="48609"/>
    <cellStyle name="Обычный 3 7 2 3 4 7" xfId="48610"/>
    <cellStyle name="Обычный 3 7 2 3 4 7 2" xfId="48611"/>
    <cellStyle name="Обычный 3 7 2 3 4 7 3" xfId="48612"/>
    <cellStyle name="Обычный 3 7 2 3 4 7 4" xfId="48613"/>
    <cellStyle name="Обычный 3 7 2 3 4 7 5" xfId="48614"/>
    <cellStyle name="Обычный 3 7 2 3 4 7 6" xfId="48615"/>
    <cellStyle name="Обычный 3 7 2 3 4 7 7" xfId="48616"/>
    <cellStyle name="Обычный 3 7 2 3 4 7 8" xfId="48617"/>
    <cellStyle name="Обычный 3 7 2 3 4 8" xfId="48618"/>
    <cellStyle name="Обычный 3 7 2 3 4 8 2" xfId="48619"/>
    <cellStyle name="Обычный 3 7 2 3 4 8 3" xfId="48620"/>
    <cellStyle name="Обычный 3 7 2 3 4 8 4" xfId="48621"/>
    <cellStyle name="Обычный 3 7 2 3 4 8 5" xfId="48622"/>
    <cellStyle name="Обычный 3 7 2 3 4 8 6" xfId="48623"/>
    <cellStyle name="Обычный 3 7 2 3 4 8 7" xfId="48624"/>
    <cellStyle name="Обычный 3 7 2 3 4 8 8" xfId="48625"/>
    <cellStyle name="Обычный 3 7 2 3 4 9" xfId="48626"/>
    <cellStyle name="Обычный 3 7 2 3 4 9 2" xfId="48627"/>
    <cellStyle name="Обычный 3 7 2 3 4 9 3" xfId="48628"/>
    <cellStyle name="Обычный 3 7 2 3 4 9 4" xfId="48629"/>
    <cellStyle name="Обычный 3 7 2 3 4 9 5" xfId="48630"/>
    <cellStyle name="Обычный 3 7 2 3 4 9 6" xfId="48631"/>
    <cellStyle name="Обычный 3 7 2 3 4 9 7" xfId="48632"/>
    <cellStyle name="Обычный 3 7 2 3 4 9 8" xfId="48633"/>
    <cellStyle name="Обычный 3 7 2 3 5" xfId="48634"/>
    <cellStyle name="Обычный 3 7 2 3 5 10" xfId="48635"/>
    <cellStyle name="Обычный 3 7 2 3 5 11" xfId="48636"/>
    <cellStyle name="Обычный 3 7 2 3 5 12" xfId="48637"/>
    <cellStyle name="Обычный 3 7 2 3 5 13" xfId="48638"/>
    <cellStyle name="Обычный 3 7 2 3 5 14" xfId="48639"/>
    <cellStyle name="Обычный 3 7 2 3 5 15" xfId="48640"/>
    <cellStyle name="Обычный 3 7 2 3 5 16" xfId="48641"/>
    <cellStyle name="Обычный 3 7 2 3 5 17" xfId="48642"/>
    <cellStyle name="Обычный 3 7 2 3 5 18" xfId="48643"/>
    <cellStyle name="Обычный 3 7 2 3 5 2" xfId="48644"/>
    <cellStyle name="Обычный 3 7 2 3 5 2 2" xfId="48645"/>
    <cellStyle name="Обычный 3 7 2 3 5 2 3" xfId="48646"/>
    <cellStyle name="Обычный 3 7 2 3 5 2 4" xfId="48647"/>
    <cellStyle name="Обычный 3 7 2 3 5 2 5" xfId="48648"/>
    <cellStyle name="Обычный 3 7 2 3 5 2 6" xfId="48649"/>
    <cellStyle name="Обычный 3 7 2 3 5 2 7" xfId="48650"/>
    <cellStyle name="Обычный 3 7 2 3 5 2 8" xfId="48651"/>
    <cellStyle name="Обычный 3 7 2 3 5 3" xfId="48652"/>
    <cellStyle name="Обычный 3 7 2 3 5 3 2" xfId="48653"/>
    <cellStyle name="Обычный 3 7 2 3 5 3 3" xfId="48654"/>
    <cellStyle name="Обычный 3 7 2 3 5 3 4" xfId="48655"/>
    <cellStyle name="Обычный 3 7 2 3 5 3 5" xfId="48656"/>
    <cellStyle name="Обычный 3 7 2 3 5 3 6" xfId="48657"/>
    <cellStyle name="Обычный 3 7 2 3 5 3 7" xfId="48658"/>
    <cellStyle name="Обычный 3 7 2 3 5 3 8" xfId="48659"/>
    <cellStyle name="Обычный 3 7 2 3 5 4" xfId="48660"/>
    <cellStyle name="Обычный 3 7 2 3 5 4 2" xfId="48661"/>
    <cellStyle name="Обычный 3 7 2 3 5 4 3" xfId="48662"/>
    <cellStyle name="Обычный 3 7 2 3 5 4 4" xfId="48663"/>
    <cellStyle name="Обычный 3 7 2 3 5 4 5" xfId="48664"/>
    <cellStyle name="Обычный 3 7 2 3 5 4 6" xfId="48665"/>
    <cellStyle name="Обычный 3 7 2 3 5 4 7" xfId="48666"/>
    <cellStyle name="Обычный 3 7 2 3 5 4 8" xfId="48667"/>
    <cellStyle name="Обычный 3 7 2 3 5 5" xfId="48668"/>
    <cellStyle name="Обычный 3 7 2 3 5 5 2" xfId="48669"/>
    <cellStyle name="Обычный 3 7 2 3 5 5 3" xfId="48670"/>
    <cellStyle name="Обычный 3 7 2 3 5 5 4" xfId="48671"/>
    <cellStyle name="Обычный 3 7 2 3 5 5 5" xfId="48672"/>
    <cellStyle name="Обычный 3 7 2 3 5 5 6" xfId="48673"/>
    <cellStyle name="Обычный 3 7 2 3 5 5 7" xfId="48674"/>
    <cellStyle name="Обычный 3 7 2 3 5 5 8" xfId="48675"/>
    <cellStyle name="Обычный 3 7 2 3 5 6" xfId="48676"/>
    <cellStyle name="Обычный 3 7 2 3 5 6 2" xfId="48677"/>
    <cellStyle name="Обычный 3 7 2 3 5 6 3" xfId="48678"/>
    <cellStyle name="Обычный 3 7 2 3 5 6 4" xfId="48679"/>
    <cellStyle name="Обычный 3 7 2 3 5 6 5" xfId="48680"/>
    <cellStyle name="Обычный 3 7 2 3 5 6 6" xfId="48681"/>
    <cellStyle name="Обычный 3 7 2 3 5 6 7" xfId="48682"/>
    <cellStyle name="Обычный 3 7 2 3 5 6 8" xfId="48683"/>
    <cellStyle name="Обычный 3 7 2 3 5 7" xfId="48684"/>
    <cellStyle name="Обычный 3 7 2 3 5 7 2" xfId="48685"/>
    <cellStyle name="Обычный 3 7 2 3 5 7 3" xfId="48686"/>
    <cellStyle name="Обычный 3 7 2 3 5 7 4" xfId="48687"/>
    <cellStyle name="Обычный 3 7 2 3 5 7 5" xfId="48688"/>
    <cellStyle name="Обычный 3 7 2 3 5 7 6" xfId="48689"/>
    <cellStyle name="Обычный 3 7 2 3 5 7 7" xfId="48690"/>
    <cellStyle name="Обычный 3 7 2 3 5 7 8" xfId="48691"/>
    <cellStyle name="Обычный 3 7 2 3 5 8" xfId="48692"/>
    <cellStyle name="Обычный 3 7 2 3 5 8 2" xfId="48693"/>
    <cellStyle name="Обычный 3 7 2 3 5 8 3" xfId="48694"/>
    <cellStyle name="Обычный 3 7 2 3 5 8 4" xfId="48695"/>
    <cellStyle name="Обычный 3 7 2 3 5 8 5" xfId="48696"/>
    <cellStyle name="Обычный 3 7 2 3 5 8 6" xfId="48697"/>
    <cellStyle name="Обычный 3 7 2 3 5 8 7" xfId="48698"/>
    <cellStyle name="Обычный 3 7 2 3 5 8 8" xfId="48699"/>
    <cellStyle name="Обычный 3 7 2 3 5 9" xfId="48700"/>
    <cellStyle name="Обычный 3 7 2 3 6" xfId="48701"/>
    <cellStyle name="Обычный 3 7 2 3 6 10" xfId="48702"/>
    <cellStyle name="Обычный 3 7 2 3 6 11" xfId="48703"/>
    <cellStyle name="Обычный 3 7 2 3 6 12" xfId="48704"/>
    <cellStyle name="Обычный 3 7 2 3 6 13" xfId="48705"/>
    <cellStyle name="Обычный 3 7 2 3 6 14" xfId="48706"/>
    <cellStyle name="Обычный 3 7 2 3 6 15" xfId="48707"/>
    <cellStyle name="Обычный 3 7 2 3 6 16" xfId="48708"/>
    <cellStyle name="Обычный 3 7 2 3 6 17" xfId="48709"/>
    <cellStyle name="Обычный 3 7 2 3 6 18" xfId="48710"/>
    <cellStyle name="Обычный 3 7 2 3 6 2" xfId="48711"/>
    <cellStyle name="Обычный 3 7 2 3 6 2 2" xfId="48712"/>
    <cellStyle name="Обычный 3 7 2 3 6 2 3" xfId="48713"/>
    <cellStyle name="Обычный 3 7 2 3 6 2 4" xfId="48714"/>
    <cellStyle name="Обычный 3 7 2 3 6 2 5" xfId="48715"/>
    <cellStyle name="Обычный 3 7 2 3 6 2 6" xfId="48716"/>
    <cellStyle name="Обычный 3 7 2 3 6 2 7" xfId="48717"/>
    <cellStyle name="Обычный 3 7 2 3 6 2 8" xfId="48718"/>
    <cellStyle name="Обычный 3 7 2 3 6 3" xfId="48719"/>
    <cellStyle name="Обычный 3 7 2 3 6 3 2" xfId="48720"/>
    <cellStyle name="Обычный 3 7 2 3 6 3 3" xfId="48721"/>
    <cellStyle name="Обычный 3 7 2 3 6 3 4" xfId="48722"/>
    <cellStyle name="Обычный 3 7 2 3 6 3 5" xfId="48723"/>
    <cellStyle name="Обычный 3 7 2 3 6 3 6" xfId="48724"/>
    <cellStyle name="Обычный 3 7 2 3 6 3 7" xfId="48725"/>
    <cellStyle name="Обычный 3 7 2 3 6 3 8" xfId="48726"/>
    <cellStyle name="Обычный 3 7 2 3 6 4" xfId="48727"/>
    <cellStyle name="Обычный 3 7 2 3 6 4 2" xfId="48728"/>
    <cellStyle name="Обычный 3 7 2 3 6 4 3" xfId="48729"/>
    <cellStyle name="Обычный 3 7 2 3 6 4 4" xfId="48730"/>
    <cellStyle name="Обычный 3 7 2 3 6 4 5" xfId="48731"/>
    <cellStyle name="Обычный 3 7 2 3 6 4 6" xfId="48732"/>
    <cellStyle name="Обычный 3 7 2 3 6 4 7" xfId="48733"/>
    <cellStyle name="Обычный 3 7 2 3 6 4 8" xfId="48734"/>
    <cellStyle name="Обычный 3 7 2 3 6 5" xfId="48735"/>
    <cellStyle name="Обычный 3 7 2 3 6 5 2" xfId="48736"/>
    <cellStyle name="Обычный 3 7 2 3 6 5 3" xfId="48737"/>
    <cellStyle name="Обычный 3 7 2 3 6 5 4" xfId="48738"/>
    <cellStyle name="Обычный 3 7 2 3 6 5 5" xfId="48739"/>
    <cellStyle name="Обычный 3 7 2 3 6 5 6" xfId="48740"/>
    <cellStyle name="Обычный 3 7 2 3 6 5 7" xfId="48741"/>
    <cellStyle name="Обычный 3 7 2 3 6 5 8" xfId="48742"/>
    <cellStyle name="Обычный 3 7 2 3 6 6" xfId="48743"/>
    <cellStyle name="Обычный 3 7 2 3 6 6 2" xfId="48744"/>
    <cellStyle name="Обычный 3 7 2 3 6 6 3" xfId="48745"/>
    <cellStyle name="Обычный 3 7 2 3 6 6 4" xfId="48746"/>
    <cellStyle name="Обычный 3 7 2 3 6 6 5" xfId="48747"/>
    <cellStyle name="Обычный 3 7 2 3 6 6 6" xfId="48748"/>
    <cellStyle name="Обычный 3 7 2 3 6 6 7" xfId="48749"/>
    <cellStyle name="Обычный 3 7 2 3 6 6 8" xfId="48750"/>
    <cellStyle name="Обычный 3 7 2 3 6 7" xfId="48751"/>
    <cellStyle name="Обычный 3 7 2 3 6 7 2" xfId="48752"/>
    <cellStyle name="Обычный 3 7 2 3 6 7 3" xfId="48753"/>
    <cellStyle name="Обычный 3 7 2 3 6 7 4" xfId="48754"/>
    <cellStyle name="Обычный 3 7 2 3 6 7 5" xfId="48755"/>
    <cellStyle name="Обычный 3 7 2 3 6 7 6" xfId="48756"/>
    <cellStyle name="Обычный 3 7 2 3 6 7 7" xfId="48757"/>
    <cellStyle name="Обычный 3 7 2 3 6 7 8" xfId="48758"/>
    <cellStyle name="Обычный 3 7 2 3 6 8" xfId="48759"/>
    <cellStyle name="Обычный 3 7 2 3 6 8 2" xfId="48760"/>
    <cellStyle name="Обычный 3 7 2 3 6 8 3" xfId="48761"/>
    <cellStyle name="Обычный 3 7 2 3 6 8 4" xfId="48762"/>
    <cellStyle name="Обычный 3 7 2 3 6 8 5" xfId="48763"/>
    <cellStyle name="Обычный 3 7 2 3 6 8 6" xfId="48764"/>
    <cellStyle name="Обычный 3 7 2 3 6 8 7" xfId="48765"/>
    <cellStyle name="Обычный 3 7 2 3 6 8 8" xfId="48766"/>
    <cellStyle name="Обычный 3 7 2 3 6 9" xfId="48767"/>
    <cellStyle name="Обычный 3 7 2 3 7" xfId="48768"/>
    <cellStyle name="Обычный 3 7 2 3 7 2" xfId="48769"/>
    <cellStyle name="Обычный 3 7 2 3 7 3" xfId="48770"/>
    <cellStyle name="Обычный 3 7 2 3 7 4" xfId="48771"/>
    <cellStyle name="Обычный 3 7 2 3 7 5" xfId="48772"/>
    <cellStyle name="Обычный 3 7 2 3 7 6" xfId="48773"/>
    <cellStyle name="Обычный 3 7 2 3 7 7" xfId="48774"/>
    <cellStyle name="Обычный 3 7 2 3 7 8" xfId="48775"/>
    <cellStyle name="Обычный 3 7 2 3 8" xfId="48776"/>
    <cellStyle name="Обычный 3 7 2 3 8 2" xfId="48777"/>
    <cellStyle name="Обычный 3 7 2 3 8 3" xfId="48778"/>
    <cellStyle name="Обычный 3 7 2 3 8 4" xfId="48779"/>
    <cellStyle name="Обычный 3 7 2 3 8 5" xfId="48780"/>
    <cellStyle name="Обычный 3 7 2 3 8 6" xfId="48781"/>
    <cellStyle name="Обычный 3 7 2 3 8 7" xfId="48782"/>
    <cellStyle name="Обычный 3 7 2 3 8 8" xfId="48783"/>
    <cellStyle name="Обычный 3 7 2 3 9" xfId="48784"/>
    <cellStyle name="Обычный 3 7 2 3 9 2" xfId="48785"/>
    <cellStyle name="Обычный 3 7 2 3 9 3" xfId="48786"/>
    <cellStyle name="Обычный 3 7 2 3 9 4" xfId="48787"/>
    <cellStyle name="Обычный 3 7 2 3 9 5" xfId="48788"/>
    <cellStyle name="Обычный 3 7 2 3 9 6" xfId="48789"/>
    <cellStyle name="Обычный 3 7 2 3 9 7" xfId="48790"/>
    <cellStyle name="Обычный 3 7 2 3 9 8" xfId="48791"/>
    <cellStyle name="Обычный 3 7 2 4" xfId="48792"/>
    <cellStyle name="Обычный 3 7 2 4 10" xfId="48793"/>
    <cellStyle name="Обычный 3 7 2 4 10 2" xfId="48794"/>
    <cellStyle name="Обычный 3 7 2 4 10 3" xfId="48795"/>
    <cellStyle name="Обычный 3 7 2 4 10 4" xfId="48796"/>
    <cellStyle name="Обычный 3 7 2 4 10 5" xfId="48797"/>
    <cellStyle name="Обычный 3 7 2 4 10 6" xfId="48798"/>
    <cellStyle name="Обычный 3 7 2 4 10 7" xfId="48799"/>
    <cellStyle name="Обычный 3 7 2 4 10 8" xfId="48800"/>
    <cellStyle name="Обычный 3 7 2 4 11" xfId="48801"/>
    <cellStyle name="Обычный 3 7 2 4 11 2" xfId="48802"/>
    <cellStyle name="Обычный 3 7 2 4 11 3" xfId="48803"/>
    <cellStyle name="Обычный 3 7 2 4 11 4" xfId="48804"/>
    <cellStyle name="Обычный 3 7 2 4 11 5" xfId="48805"/>
    <cellStyle name="Обычный 3 7 2 4 11 6" xfId="48806"/>
    <cellStyle name="Обычный 3 7 2 4 11 7" xfId="48807"/>
    <cellStyle name="Обычный 3 7 2 4 11 8" xfId="48808"/>
    <cellStyle name="Обычный 3 7 2 4 12" xfId="48809"/>
    <cellStyle name="Обычный 3 7 2 4 13" xfId="48810"/>
    <cellStyle name="Обычный 3 7 2 4 14" xfId="48811"/>
    <cellStyle name="Обычный 3 7 2 4 15" xfId="48812"/>
    <cellStyle name="Обычный 3 7 2 4 16" xfId="48813"/>
    <cellStyle name="Обычный 3 7 2 4 17" xfId="48814"/>
    <cellStyle name="Обычный 3 7 2 4 18" xfId="48815"/>
    <cellStyle name="Обычный 3 7 2 4 19" xfId="48816"/>
    <cellStyle name="Обычный 3 7 2 4 2" xfId="48817"/>
    <cellStyle name="Обычный 3 7 2 4 2 10" xfId="48818"/>
    <cellStyle name="Обычный 3 7 2 4 2 10 2" xfId="48819"/>
    <cellStyle name="Обычный 3 7 2 4 2 10 3" xfId="48820"/>
    <cellStyle name="Обычный 3 7 2 4 2 10 4" xfId="48821"/>
    <cellStyle name="Обычный 3 7 2 4 2 10 5" xfId="48822"/>
    <cellStyle name="Обычный 3 7 2 4 2 10 6" xfId="48823"/>
    <cellStyle name="Обычный 3 7 2 4 2 10 7" xfId="48824"/>
    <cellStyle name="Обычный 3 7 2 4 2 10 8" xfId="48825"/>
    <cellStyle name="Обычный 3 7 2 4 2 11" xfId="48826"/>
    <cellStyle name="Обычный 3 7 2 4 2 12" xfId="48827"/>
    <cellStyle name="Обычный 3 7 2 4 2 13" xfId="48828"/>
    <cellStyle name="Обычный 3 7 2 4 2 14" xfId="48829"/>
    <cellStyle name="Обычный 3 7 2 4 2 15" xfId="48830"/>
    <cellStyle name="Обычный 3 7 2 4 2 16" xfId="48831"/>
    <cellStyle name="Обычный 3 7 2 4 2 17" xfId="48832"/>
    <cellStyle name="Обычный 3 7 2 4 2 18" xfId="48833"/>
    <cellStyle name="Обычный 3 7 2 4 2 19" xfId="48834"/>
    <cellStyle name="Обычный 3 7 2 4 2 2" xfId="48835"/>
    <cellStyle name="Обычный 3 7 2 4 2 2 10" xfId="48836"/>
    <cellStyle name="Обычный 3 7 2 4 2 2 11" xfId="48837"/>
    <cellStyle name="Обычный 3 7 2 4 2 2 12" xfId="48838"/>
    <cellStyle name="Обычный 3 7 2 4 2 2 13" xfId="48839"/>
    <cellStyle name="Обычный 3 7 2 4 2 2 14" xfId="48840"/>
    <cellStyle name="Обычный 3 7 2 4 2 2 15" xfId="48841"/>
    <cellStyle name="Обычный 3 7 2 4 2 2 16" xfId="48842"/>
    <cellStyle name="Обычный 3 7 2 4 2 2 17" xfId="48843"/>
    <cellStyle name="Обычный 3 7 2 4 2 2 18" xfId="48844"/>
    <cellStyle name="Обычный 3 7 2 4 2 2 2" xfId="48845"/>
    <cellStyle name="Обычный 3 7 2 4 2 2 2 2" xfId="48846"/>
    <cellStyle name="Обычный 3 7 2 4 2 2 2 3" xfId="48847"/>
    <cellStyle name="Обычный 3 7 2 4 2 2 2 4" xfId="48848"/>
    <cellStyle name="Обычный 3 7 2 4 2 2 2 5" xfId="48849"/>
    <cellStyle name="Обычный 3 7 2 4 2 2 2 6" xfId="48850"/>
    <cellStyle name="Обычный 3 7 2 4 2 2 2 7" xfId="48851"/>
    <cellStyle name="Обычный 3 7 2 4 2 2 2 8" xfId="48852"/>
    <cellStyle name="Обычный 3 7 2 4 2 2 3" xfId="48853"/>
    <cellStyle name="Обычный 3 7 2 4 2 2 3 2" xfId="48854"/>
    <cellStyle name="Обычный 3 7 2 4 2 2 3 3" xfId="48855"/>
    <cellStyle name="Обычный 3 7 2 4 2 2 3 4" xfId="48856"/>
    <cellStyle name="Обычный 3 7 2 4 2 2 3 5" xfId="48857"/>
    <cellStyle name="Обычный 3 7 2 4 2 2 3 6" xfId="48858"/>
    <cellStyle name="Обычный 3 7 2 4 2 2 3 7" xfId="48859"/>
    <cellStyle name="Обычный 3 7 2 4 2 2 3 8" xfId="48860"/>
    <cellStyle name="Обычный 3 7 2 4 2 2 4" xfId="48861"/>
    <cellStyle name="Обычный 3 7 2 4 2 2 4 2" xfId="48862"/>
    <cellStyle name="Обычный 3 7 2 4 2 2 4 3" xfId="48863"/>
    <cellStyle name="Обычный 3 7 2 4 2 2 4 4" xfId="48864"/>
    <cellStyle name="Обычный 3 7 2 4 2 2 4 5" xfId="48865"/>
    <cellStyle name="Обычный 3 7 2 4 2 2 4 6" xfId="48866"/>
    <cellStyle name="Обычный 3 7 2 4 2 2 4 7" xfId="48867"/>
    <cellStyle name="Обычный 3 7 2 4 2 2 4 8" xfId="48868"/>
    <cellStyle name="Обычный 3 7 2 4 2 2 5" xfId="48869"/>
    <cellStyle name="Обычный 3 7 2 4 2 2 5 2" xfId="48870"/>
    <cellStyle name="Обычный 3 7 2 4 2 2 5 3" xfId="48871"/>
    <cellStyle name="Обычный 3 7 2 4 2 2 5 4" xfId="48872"/>
    <cellStyle name="Обычный 3 7 2 4 2 2 5 5" xfId="48873"/>
    <cellStyle name="Обычный 3 7 2 4 2 2 5 6" xfId="48874"/>
    <cellStyle name="Обычный 3 7 2 4 2 2 5 7" xfId="48875"/>
    <cellStyle name="Обычный 3 7 2 4 2 2 5 8" xfId="48876"/>
    <cellStyle name="Обычный 3 7 2 4 2 2 6" xfId="48877"/>
    <cellStyle name="Обычный 3 7 2 4 2 2 6 2" xfId="48878"/>
    <cellStyle name="Обычный 3 7 2 4 2 2 6 3" xfId="48879"/>
    <cellStyle name="Обычный 3 7 2 4 2 2 6 4" xfId="48880"/>
    <cellStyle name="Обычный 3 7 2 4 2 2 6 5" xfId="48881"/>
    <cellStyle name="Обычный 3 7 2 4 2 2 6 6" xfId="48882"/>
    <cellStyle name="Обычный 3 7 2 4 2 2 6 7" xfId="48883"/>
    <cellStyle name="Обычный 3 7 2 4 2 2 6 8" xfId="48884"/>
    <cellStyle name="Обычный 3 7 2 4 2 2 7" xfId="48885"/>
    <cellStyle name="Обычный 3 7 2 4 2 2 7 2" xfId="48886"/>
    <cellStyle name="Обычный 3 7 2 4 2 2 7 3" xfId="48887"/>
    <cellStyle name="Обычный 3 7 2 4 2 2 7 4" xfId="48888"/>
    <cellStyle name="Обычный 3 7 2 4 2 2 7 5" xfId="48889"/>
    <cellStyle name="Обычный 3 7 2 4 2 2 7 6" xfId="48890"/>
    <cellStyle name="Обычный 3 7 2 4 2 2 7 7" xfId="48891"/>
    <cellStyle name="Обычный 3 7 2 4 2 2 7 8" xfId="48892"/>
    <cellStyle name="Обычный 3 7 2 4 2 2 8" xfId="48893"/>
    <cellStyle name="Обычный 3 7 2 4 2 2 8 2" xfId="48894"/>
    <cellStyle name="Обычный 3 7 2 4 2 2 8 3" xfId="48895"/>
    <cellStyle name="Обычный 3 7 2 4 2 2 8 4" xfId="48896"/>
    <cellStyle name="Обычный 3 7 2 4 2 2 8 5" xfId="48897"/>
    <cellStyle name="Обычный 3 7 2 4 2 2 8 6" xfId="48898"/>
    <cellStyle name="Обычный 3 7 2 4 2 2 8 7" xfId="48899"/>
    <cellStyle name="Обычный 3 7 2 4 2 2 8 8" xfId="48900"/>
    <cellStyle name="Обычный 3 7 2 4 2 2 9" xfId="48901"/>
    <cellStyle name="Обычный 3 7 2 4 2 20" xfId="48902"/>
    <cellStyle name="Обычный 3 7 2 4 2 21" xfId="48903"/>
    <cellStyle name="Обычный 3 7 2 4 2 22" xfId="48904"/>
    <cellStyle name="Обычный 3 7 2 4 2 3" xfId="48905"/>
    <cellStyle name="Обычный 3 7 2 4 2 3 10" xfId="48906"/>
    <cellStyle name="Обычный 3 7 2 4 2 3 11" xfId="48907"/>
    <cellStyle name="Обычный 3 7 2 4 2 3 12" xfId="48908"/>
    <cellStyle name="Обычный 3 7 2 4 2 3 13" xfId="48909"/>
    <cellStyle name="Обычный 3 7 2 4 2 3 14" xfId="48910"/>
    <cellStyle name="Обычный 3 7 2 4 2 3 15" xfId="48911"/>
    <cellStyle name="Обычный 3 7 2 4 2 3 16" xfId="48912"/>
    <cellStyle name="Обычный 3 7 2 4 2 3 17" xfId="48913"/>
    <cellStyle name="Обычный 3 7 2 4 2 3 18" xfId="48914"/>
    <cellStyle name="Обычный 3 7 2 4 2 3 2" xfId="48915"/>
    <cellStyle name="Обычный 3 7 2 4 2 3 2 2" xfId="48916"/>
    <cellStyle name="Обычный 3 7 2 4 2 3 2 3" xfId="48917"/>
    <cellStyle name="Обычный 3 7 2 4 2 3 2 4" xfId="48918"/>
    <cellStyle name="Обычный 3 7 2 4 2 3 2 5" xfId="48919"/>
    <cellStyle name="Обычный 3 7 2 4 2 3 2 6" xfId="48920"/>
    <cellStyle name="Обычный 3 7 2 4 2 3 2 7" xfId="48921"/>
    <cellStyle name="Обычный 3 7 2 4 2 3 2 8" xfId="48922"/>
    <cellStyle name="Обычный 3 7 2 4 2 3 3" xfId="48923"/>
    <cellStyle name="Обычный 3 7 2 4 2 3 3 2" xfId="48924"/>
    <cellStyle name="Обычный 3 7 2 4 2 3 3 3" xfId="48925"/>
    <cellStyle name="Обычный 3 7 2 4 2 3 3 4" xfId="48926"/>
    <cellStyle name="Обычный 3 7 2 4 2 3 3 5" xfId="48927"/>
    <cellStyle name="Обычный 3 7 2 4 2 3 3 6" xfId="48928"/>
    <cellStyle name="Обычный 3 7 2 4 2 3 3 7" xfId="48929"/>
    <cellStyle name="Обычный 3 7 2 4 2 3 3 8" xfId="48930"/>
    <cellStyle name="Обычный 3 7 2 4 2 3 4" xfId="48931"/>
    <cellStyle name="Обычный 3 7 2 4 2 3 4 2" xfId="48932"/>
    <cellStyle name="Обычный 3 7 2 4 2 3 4 3" xfId="48933"/>
    <cellStyle name="Обычный 3 7 2 4 2 3 4 4" xfId="48934"/>
    <cellStyle name="Обычный 3 7 2 4 2 3 4 5" xfId="48935"/>
    <cellStyle name="Обычный 3 7 2 4 2 3 4 6" xfId="48936"/>
    <cellStyle name="Обычный 3 7 2 4 2 3 4 7" xfId="48937"/>
    <cellStyle name="Обычный 3 7 2 4 2 3 4 8" xfId="48938"/>
    <cellStyle name="Обычный 3 7 2 4 2 3 5" xfId="48939"/>
    <cellStyle name="Обычный 3 7 2 4 2 3 5 2" xfId="48940"/>
    <cellStyle name="Обычный 3 7 2 4 2 3 5 3" xfId="48941"/>
    <cellStyle name="Обычный 3 7 2 4 2 3 5 4" xfId="48942"/>
    <cellStyle name="Обычный 3 7 2 4 2 3 5 5" xfId="48943"/>
    <cellStyle name="Обычный 3 7 2 4 2 3 5 6" xfId="48944"/>
    <cellStyle name="Обычный 3 7 2 4 2 3 5 7" xfId="48945"/>
    <cellStyle name="Обычный 3 7 2 4 2 3 5 8" xfId="48946"/>
    <cellStyle name="Обычный 3 7 2 4 2 3 6" xfId="48947"/>
    <cellStyle name="Обычный 3 7 2 4 2 3 6 2" xfId="48948"/>
    <cellStyle name="Обычный 3 7 2 4 2 3 6 3" xfId="48949"/>
    <cellStyle name="Обычный 3 7 2 4 2 3 6 4" xfId="48950"/>
    <cellStyle name="Обычный 3 7 2 4 2 3 6 5" xfId="48951"/>
    <cellStyle name="Обычный 3 7 2 4 2 3 6 6" xfId="48952"/>
    <cellStyle name="Обычный 3 7 2 4 2 3 6 7" xfId="48953"/>
    <cellStyle name="Обычный 3 7 2 4 2 3 6 8" xfId="48954"/>
    <cellStyle name="Обычный 3 7 2 4 2 3 7" xfId="48955"/>
    <cellStyle name="Обычный 3 7 2 4 2 3 7 2" xfId="48956"/>
    <cellStyle name="Обычный 3 7 2 4 2 3 7 3" xfId="48957"/>
    <cellStyle name="Обычный 3 7 2 4 2 3 7 4" xfId="48958"/>
    <cellStyle name="Обычный 3 7 2 4 2 3 7 5" xfId="48959"/>
    <cellStyle name="Обычный 3 7 2 4 2 3 7 6" xfId="48960"/>
    <cellStyle name="Обычный 3 7 2 4 2 3 7 7" xfId="48961"/>
    <cellStyle name="Обычный 3 7 2 4 2 3 7 8" xfId="48962"/>
    <cellStyle name="Обычный 3 7 2 4 2 3 8" xfId="48963"/>
    <cellStyle name="Обычный 3 7 2 4 2 3 8 2" xfId="48964"/>
    <cellStyle name="Обычный 3 7 2 4 2 3 8 3" xfId="48965"/>
    <cellStyle name="Обычный 3 7 2 4 2 3 8 4" xfId="48966"/>
    <cellStyle name="Обычный 3 7 2 4 2 3 8 5" xfId="48967"/>
    <cellStyle name="Обычный 3 7 2 4 2 3 8 6" xfId="48968"/>
    <cellStyle name="Обычный 3 7 2 4 2 3 8 7" xfId="48969"/>
    <cellStyle name="Обычный 3 7 2 4 2 3 8 8" xfId="48970"/>
    <cellStyle name="Обычный 3 7 2 4 2 3 9" xfId="48971"/>
    <cellStyle name="Обычный 3 7 2 4 2 4" xfId="48972"/>
    <cellStyle name="Обычный 3 7 2 4 2 4 2" xfId="48973"/>
    <cellStyle name="Обычный 3 7 2 4 2 4 3" xfId="48974"/>
    <cellStyle name="Обычный 3 7 2 4 2 4 4" xfId="48975"/>
    <cellStyle name="Обычный 3 7 2 4 2 4 5" xfId="48976"/>
    <cellStyle name="Обычный 3 7 2 4 2 4 6" xfId="48977"/>
    <cellStyle name="Обычный 3 7 2 4 2 4 7" xfId="48978"/>
    <cellStyle name="Обычный 3 7 2 4 2 4 8" xfId="48979"/>
    <cellStyle name="Обычный 3 7 2 4 2 5" xfId="48980"/>
    <cellStyle name="Обычный 3 7 2 4 2 5 2" xfId="48981"/>
    <cellStyle name="Обычный 3 7 2 4 2 5 3" xfId="48982"/>
    <cellStyle name="Обычный 3 7 2 4 2 5 4" xfId="48983"/>
    <cellStyle name="Обычный 3 7 2 4 2 5 5" xfId="48984"/>
    <cellStyle name="Обычный 3 7 2 4 2 5 6" xfId="48985"/>
    <cellStyle name="Обычный 3 7 2 4 2 5 7" xfId="48986"/>
    <cellStyle name="Обычный 3 7 2 4 2 5 8" xfId="48987"/>
    <cellStyle name="Обычный 3 7 2 4 2 6" xfId="48988"/>
    <cellStyle name="Обычный 3 7 2 4 2 6 2" xfId="48989"/>
    <cellStyle name="Обычный 3 7 2 4 2 6 3" xfId="48990"/>
    <cellStyle name="Обычный 3 7 2 4 2 6 4" xfId="48991"/>
    <cellStyle name="Обычный 3 7 2 4 2 6 5" xfId="48992"/>
    <cellStyle name="Обычный 3 7 2 4 2 6 6" xfId="48993"/>
    <cellStyle name="Обычный 3 7 2 4 2 6 7" xfId="48994"/>
    <cellStyle name="Обычный 3 7 2 4 2 6 8" xfId="48995"/>
    <cellStyle name="Обычный 3 7 2 4 2 7" xfId="48996"/>
    <cellStyle name="Обычный 3 7 2 4 2 7 2" xfId="48997"/>
    <cellStyle name="Обычный 3 7 2 4 2 7 3" xfId="48998"/>
    <cellStyle name="Обычный 3 7 2 4 2 7 4" xfId="48999"/>
    <cellStyle name="Обычный 3 7 2 4 2 7 5" xfId="49000"/>
    <cellStyle name="Обычный 3 7 2 4 2 7 6" xfId="49001"/>
    <cellStyle name="Обычный 3 7 2 4 2 7 7" xfId="49002"/>
    <cellStyle name="Обычный 3 7 2 4 2 7 8" xfId="49003"/>
    <cellStyle name="Обычный 3 7 2 4 2 8" xfId="49004"/>
    <cellStyle name="Обычный 3 7 2 4 2 8 2" xfId="49005"/>
    <cellStyle name="Обычный 3 7 2 4 2 8 3" xfId="49006"/>
    <cellStyle name="Обычный 3 7 2 4 2 8 4" xfId="49007"/>
    <cellStyle name="Обычный 3 7 2 4 2 8 5" xfId="49008"/>
    <cellStyle name="Обычный 3 7 2 4 2 8 6" xfId="49009"/>
    <cellStyle name="Обычный 3 7 2 4 2 8 7" xfId="49010"/>
    <cellStyle name="Обычный 3 7 2 4 2 8 8" xfId="49011"/>
    <cellStyle name="Обычный 3 7 2 4 2 9" xfId="49012"/>
    <cellStyle name="Обычный 3 7 2 4 2 9 2" xfId="49013"/>
    <cellStyle name="Обычный 3 7 2 4 2 9 3" xfId="49014"/>
    <cellStyle name="Обычный 3 7 2 4 2 9 4" xfId="49015"/>
    <cellStyle name="Обычный 3 7 2 4 2 9 5" xfId="49016"/>
    <cellStyle name="Обычный 3 7 2 4 2 9 6" xfId="49017"/>
    <cellStyle name="Обычный 3 7 2 4 2 9 7" xfId="49018"/>
    <cellStyle name="Обычный 3 7 2 4 2 9 8" xfId="49019"/>
    <cellStyle name="Обычный 3 7 2 4 20" xfId="49020"/>
    <cellStyle name="Обычный 3 7 2 4 21" xfId="49021"/>
    <cellStyle name="Обычный 3 7 2 4 22" xfId="49022"/>
    <cellStyle name="Обычный 3 7 2 4 23" xfId="49023"/>
    <cellStyle name="Обычный 3 7 2 4 3" xfId="49024"/>
    <cellStyle name="Обычный 3 7 2 4 3 10" xfId="49025"/>
    <cellStyle name="Обычный 3 7 2 4 3 11" xfId="49026"/>
    <cellStyle name="Обычный 3 7 2 4 3 12" xfId="49027"/>
    <cellStyle name="Обычный 3 7 2 4 3 13" xfId="49028"/>
    <cellStyle name="Обычный 3 7 2 4 3 14" xfId="49029"/>
    <cellStyle name="Обычный 3 7 2 4 3 15" xfId="49030"/>
    <cellStyle name="Обычный 3 7 2 4 3 16" xfId="49031"/>
    <cellStyle name="Обычный 3 7 2 4 3 17" xfId="49032"/>
    <cellStyle name="Обычный 3 7 2 4 3 18" xfId="49033"/>
    <cellStyle name="Обычный 3 7 2 4 3 2" xfId="49034"/>
    <cellStyle name="Обычный 3 7 2 4 3 2 2" xfId="49035"/>
    <cellStyle name="Обычный 3 7 2 4 3 2 3" xfId="49036"/>
    <cellStyle name="Обычный 3 7 2 4 3 2 4" xfId="49037"/>
    <cellStyle name="Обычный 3 7 2 4 3 2 5" xfId="49038"/>
    <cellStyle name="Обычный 3 7 2 4 3 2 6" xfId="49039"/>
    <cellStyle name="Обычный 3 7 2 4 3 2 7" xfId="49040"/>
    <cellStyle name="Обычный 3 7 2 4 3 2 8" xfId="49041"/>
    <cellStyle name="Обычный 3 7 2 4 3 3" xfId="49042"/>
    <cellStyle name="Обычный 3 7 2 4 3 3 2" xfId="49043"/>
    <cellStyle name="Обычный 3 7 2 4 3 3 3" xfId="49044"/>
    <cellStyle name="Обычный 3 7 2 4 3 3 4" xfId="49045"/>
    <cellStyle name="Обычный 3 7 2 4 3 3 5" xfId="49046"/>
    <cellStyle name="Обычный 3 7 2 4 3 3 6" xfId="49047"/>
    <cellStyle name="Обычный 3 7 2 4 3 3 7" xfId="49048"/>
    <cellStyle name="Обычный 3 7 2 4 3 3 8" xfId="49049"/>
    <cellStyle name="Обычный 3 7 2 4 3 4" xfId="49050"/>
    <cellStyle name="Обычный 3 7 2 4 3 4 2" xfId="49051"/>
    <cellStyle name="Обычный 3 7 2 4 3 4 3" xfId="49052"/>
    <cellStyle name="Обычный 3 7 2 4 3 4 4" xfId="49053"/>
    <cellStyle name="Обычный 3 7 2 4 3 4 5" xfId="49054"/>
    <cellStyle name="Обычный 3 7 2 4 3 4 6" xfId="49055"/>
    <cellStyle name="Обычный 3 7 2 4 3 4 7" xfId="49056"/>
    <cellStyle name="Обычный 3 7 2 4 3 4 8" xfId="49057"/>
    <cellStyle name="Обычный 3 7 2 4 3 5" xfId="49058"/>
    <cellStyle name="Обычный 3 7 2 4 3 5 2" xfId="49059"/>
    <cellStyle name="Обычный 3 7 2 4 3 5 3" xfId="49060"/>
    <cellStyle name="Обычный 3 7 2 4 3 5 4" xfId="49061"/>
    <cellStyle name="Обычный 3 7 2 4 3 5 5" xfId="49062"/>
    <cellStyle name="Обычный 3 7 2 4 3 5 6" xfId="49063"/>
    <cellStyle name="Обычный 3 7 2 4 3 5 7" xfId="49064"/>
    <cellStyle name="Обычный 3 7 2 4 3 5 8" xfId="49065"/>
    <cellStyle name="Обычный 3 7 2 4 3 6" xfId="49066"/>
    <cellStyle name="Обычный 3 7 2 4 3 6 2" xfId="49067"/>
    <cellStyle name="Обычный 3 7 2 4 3 6 3" xfId="49068"/>
    <cellStyle name="Обычный 3 7 2 4 3 6 4" xfId="49069"/>
    <cellStyle name="Обычный 3 7 2 4 3 6 5" xfId="49070"/>
    <cellStyle name="Обычный 3 7 2 4 3 6 6" xfId="49071"/>
    <cellStyle name="Обычный 3 7 2 4 3 6 7" xfId="49072"/>
    <cellStyle name="Обычный 3 7 2 4 3 6 8" xfId="49073"/>
    <cellStyle name="Обычный 3 7 2 4 3 7" xfId="49074"/>
    <cellStyle name="Обычный 3 7 2 4 3 7 2" xfId="49075"/>
    <cellStyle name="Обычный 3 7 2 4 3 7 3" xfId="49076"/>
    <cellStyle name="Обычный 3 7 2 4 3 7 4" xfId="49077"/>
    <cellStyle name="Обычный 3 7 2 4 3 7 5" xfId="49078"/>
    <cellStyle name="Обычный 3 7 2 4 3 7 6" xfId="49079"/>
    <cellStyle name="Обычный 3 7 2 4 3 7 7" xfId="49080"/>
    <cellStyle name="Обычный 3 7 2 4 3 7 8" xfId="49081"/>
    <cellStyle name="Обычный 3 7 2 4 3 8" xfId="49082"/>
    <cellStyle name="Обычный 3 7 2 4 3 8 2" xfId="49083"/>
    <cellStyle name="Обычный 3 7 2 4 3 8 3" xfId="49084"/>
    <cellStyle name="Обычный 3 7 2 4 3 8 4" xfId="49085"/>
    <cellStyle name="Обычный 3 7 2 4 3 8 5" xfId="49086"/>
    <cellStyle name="Обычный 3 7 2 4 3 8 6" xfId="49087"/>
    <cellStyle name="Обычный 3 7 2 4 3 8 7" xfId="49088"/>
    <cellStyle name="Обычный 3 7 2 4 3 8 8" xfId="49089"/>
    <cellStyle name="Обычный 3 7 2 4 3 9" xfId="49090"/>
    <cellStyle name="Обычный 3 7 2 4 4" xfId="49091"/>
    <cellStyle name="Обычный 3 7 2 4 4 10" xfId="49092"/>
    <cellStyle name="Обычный 3 7 2 4 4 11" xfId="49093"/>
    <cellStyle name="Обычный 3 7 2 4 4 12" xfId="49094"/>
    <cellStyle name="Обычный 3 7 2 4 4 13" xfId="49095"/>
    <cellStyle name="Обычный 3 7 2 4 4 14" xfId="49096"/>
    <cellStyle name="Обычный 3 7 2 4 4 15" xfId="49097"/>
    <cellStyle name="Обычный 3 7 2 4 4 16" xfId="49098"/>
    <cellStyle name="Обычный 3 7 2 4 4 17" xfId="49099"/>
    <cellStyle name="Обычный 3 7 2 4 4 18" xfId="49100"/>
    <cellStyle name="Обычный 3 7 2 4 4 2" xfId="49101"/>
    <cellStyle name="Обычный 3 7 2 4 4 2 2" xfId="49102"/>
    <cellStyle name="Обычный 3 7 2 4 4 2 3" xfId="49103"/>
    <cellStyle name="Обычный 3 7 2 4 4 2 4" xfId="49104"/>
    <cellStyle name="Обычный 3 7 2 4 4 2 5" xfId="49105"/>
    <cellStyle name="Обычный 3 7 2 4 4 2 6" xfId="49106"/>
    <cellStyle name="Обычный 3 7 2 4 4 2 7" xfId="49107"/>
    <cellStyle name="Обычный 3 7 2 4 4 2 8" xfId="49108"/>
    <cellStyle name="Обычный 3 7 2 4 4 3" xfId="49109"/>
    <cellStyle name="Обычный 3 7 2 4 4 3 2" xfId="49110"/>
    <cellStyle name="Обычный 3 7 2 4 4 3 3" xfId="49111"/>
    <cellStyle name="Обычный 3 7 2 4 4 3 4" xfId="49112"/>
    <cellStyle name="Обычный 3 7 2 4 4 3 5" xfId="49113"/>
    <cellStyle name="Обычный 3 7 2 4 4 3 6" xfId="49114"/>
    <cellStyle name="Обычный 3 7 2 4 4 3 7" xfId="49115"/>
    <cellStyle name="Обычный 3 7 2 4 4 3 8" xfId="49116"/>
    <cellStyle name="Обычный 3 7 2 4 4 4" xfId="49117"/>
    <cellStyle name="Обычный 3 7 2 4 4 4 2" xfId="49118"/>
    <cellStyle name="Обычный 3 7 2 4 4 4 3" xfId="49119"/>
    <cellStyle name="Обычный 3 7 2 4 4 4 4" xfId="49120"/>
    <cellStyle name="Обычный 3 7 2 4 4 4 5" xfId="49121"/>
    <cellStyle name="Обычный 3 7 2 4 4 4 6" xfId="49122"/>
    <cellStyle name="Обычный 3 7 2 4 4 4 7" xfId="49123"/>
    <cellStyle name="Обычный 3 7 2 4 4 4 8" xfId="49124"/>
    <cellStyle name="Обычный 3 7 2 4 4 5" xfId="49125"/>
    <cellStyle name="Обычный 3 7 2 4 4 5 2" xfId="49126"/>
    <cellStyle name="Обычный 3 7 2 4 4 5 3" xfId="49127"/>
    <cellStyle name="Обычный 3 7 2 4 4 5 4" xfId="49128"/>
    <cellStyle name="Обычный 3 7 2 4 4 5 5" xfId="49129"/>
    <cellStyle name="Обычный 3 7 2 4 4 5 6" xfId="49130"/>
    <cellStyle name="Обычный 3 7 2 4 4 5 7" xfId="49131"/>
    <cellStyle name="Обычный 3 7 2 4 4 5 8" xfId="49132"/>
    <cellStyle name="Обычный 3 7 2 4 4 6" xfId="49133"/>
    <cellStyle name="Обычный 3 7 2 4 4 6 2" xfId="49134"/>
    <cellStyle name="Обычный 3 7 2 4 4 6 3" xfId="49135"/>
    <cellStyle name="Обычный 3 7 2 4 4 6 4" xfId="49136"/>
    <cellStyle name="Обычный 3 7 2 4 4 6 5" xfId="49137"/>
    <cellStyle name="Обычный 3 7 2 4 4 6 6" xfId="49138"/>
    <cellStyle name="Обычный 3 7 2 4 4 6 7" xfId="49139"/>
    <cellStyle name="Обычный 3 7 2 4 4 6 8" xfId="49140"/>
    <cellStyle name="Обычный 3 7 2 4 4 7" xfId="49141"/>
    <cellStyle name="Обычный 3 7 2 4 4 7 2" xfId="49142"/>
    <cellStyle name="Обычный 3 7 2 4 4 7 3" xfId="49143"/>
    <cellStyle name="Обычный 3 7 2 4 4 7 4" xfId="49144"/>
    <cellStyle name="Обычный 3 7 2 4 4 7 5" xfId="49145"/>
    <cellStyle name="Обычный 3 7 2 4 4 7 6" xfId="49146"/>
    <cellStyle name="Обычный 3 7 2 4 4 7 7" xfId="49147"/>
    <cellStyle name="Обычный 3 7 2 4 4 7 8" xfId="49148"/>
    <cellStyle name="Обычный 3 7 2 4 4 8" xfId="49149"/>
    <cellStyle name="Обычный 3 7 2 4 4 8 2" xfId="49150"/>
    <cellStyle name="Обычный 3 7 2 4 4 8 3" xfId="49151"/>
    <cellStyle name="Обычный 3 7 2 4 4 8 4" xfId="49152"/>
    <cellStyle name="Обычный 3 7 2 4 4 8 5" xfId="49153"/>
    <cellStyle name="Обычный 3 7 2 4 4 8 6" xfId="49154"/>
    <cellStyle name="Обычный 3 7 2 4 4 8 7" xfId="49155"/>
    <cellStyle name="Обычный 3 7 2 4 4 8 8" xfId="49156"/>
    <cellStyle name="Обычный 3 7 2 4 4 9" xfId="49157"/>
    <cellStyle name="Обычный 3 7 2 4 5" xfId="49158"/>
    <cellStyle name="Обычный 3 7 2 4 5 2" xfId="49159"/>
    <cellStyle name="Обычный 3 7 2 4 5 3" xfId="49160"/>
    <cellStyle name="Обычный 3 7 2 4 5 4" xfId="49161"/>
    <cellStyle name="Обычный 3 7 2 4 5 5" xfId="49162"/>
    <cellStyle name="Обычный 3 7 2 4 5 6" xfId="49163"/>
    <cellStyle name="Обычный 3 7 2 4 5 7" xfId="49164"/>
    <cellStyle name="Обычный 3 7 2 4 5 8" xfId="49165"/>
    <cellStyle name="Обычный 3 7 2 4 6" xfId="49166"/>
    <cellStyle name="Обычный 3 7 2 4 6 2" xfId="49167"/>
    <cellStyle name="Обычный 3 7 2 4 6 3" xfId="49168"/>
    <cellStyle name="Обычный 3 7 2 4 6 4" xfId="49169"/>
    <cellStyle name="Обычный 3 7 2 4 6 5" xfId="49170"/>
    <cellStyle name="Обычный 3 7 2 4 6 6" xfId="49171"/>
    <cellStyle name="Обычный 3 7 2 4 6 7" xfId="49172"/>
    <cellStyle name="Обычный 3 7 2 4 6 8" xfId="49173"/>
    <cellStyle name="Обычный 3 7 2 4 7" xfId="49174"/>
    <cellStyle name="Обычный 3 7 2 4 7 2" xfId="49175"/>
    <cellStyle name="Обычный 3 7 2 4 7 3" xfId="49176"/>
    <cellStyle name="Обычный 3 7 2 4 7 4" xfId="49177"/>
    <cellStyle name="Обычный 3 7 2 4 7 5" xfId="49178"/>
    <cellStyle name="Обычный 3 7 2 4 7 6" xfId="49179"/>
    <cellStyle name="Обычный 3 7 2 4 7 7" xfId="49180"/>
    <cellStyle name="Обычный 3 7 2 4 7 8" xfId="49181"/>
    <cellStyle name="Обычный 3 7 2 4 8" xfId="49182"/>
    <cellStyle name="Обычный 3 7 2 4 8 2" xfId="49183"/>
    <cellStyle name="Обычный 3 7 2 4 8 3" xfId="49184"/>
    <cellStyle name="Обычный 3 7 2 4 8 4" xfId="49185"/>
    <cellStyle name="Обычный 3 7 2 4 8 5" xfId="49186"/>
    <cellStyle name="Обычный 3 7 2 4 8 6" xfId="49187"/>
    <cellStyle name="Обычный 3 7 2 4 8 7" xfId="49188"/>
    <cellStyle name="Обычный 3 7 2 4 8 8" xfId="49189"/>
    <cellStyle name="Обычный 3 7 2 4 9" xfId="49190"/>
    <cellStyle name="Обычный 3 7 2 4 9 2" xfId="49191"/>
    <cellStyle name="Обычный 3 7 2 4 9 3" xfId="49192"/>
    <cellStyle name="Обычный 3 7 2 4 9 4" xfId="49193"/>
    <cellStyle name="Обычный 3 7 2 4 9 5" xfId="49194"/>
    <cellStyle name="Обычный 3 7 2 4 9 6" xfId="49195"/>
    <cellStyle name="Обычный 3 7 2 4 9 7" xfId="49196"/>
    <cellStyle name="Обычный 3 7 2 4 9 8" xfId="49197"/>
    <cellStyle name="Обычный 3 7 2 5" xfId="49198"/>
    <cellStyle name="Обычный 3 7 2 5 10" xfId="49199"/>
    <cellStyle name="Обычный 3 7 2 5 10 2" xfId="49200"/>
    <cellStyle name="Обычный 3 7 2 5 10 3" xfId="49201"/>
    <cellStyle name="Обычный 3 7 2 5 10 4" xfId="49202"/>
    <cellStyle name="Обычный 3 7 2 5 10 5" xfId="49203"/>
    <cellStyle name="Обычный 3 7 2 5 10 6" xfId="49204"/>
    <cellStyle name="Обычный 3 7 2 5 10 7" xfId="49205"/>
    <cellStyle name="Обычный 3 7 2 5 10 8" xfId="49206"/>
    <cellStyle name="Обычный 3 7 2 5 11" xfId="49207"/>
    <cellStyle name="Обычный 3 7 2 5 11 2" xfId="49208"/>
    <cellStyle name="Обычный 3 7 2 5 11 3" xfId="49209"/>
    <cellStyle name="Обычный 3 7 2 5 11 4" xfId="49210"/>
    <cellStyle name="Обычный 3 7 2 5 11 5" xfId="49211"/>
    <cellStyle name="Обычный 3 7 2 5 11 6" xfId="49212"/>
    <cellStyle name="Обычный 3 7 2 5 11 7" xfId="49213"/>
    <cellStyle name="Обычный 3 7 2 5 11 8" xfId="49214"/>
    <cellStyle name="Обычный 3 7 2 5 12" xfId="49215"/>
    <cellStyle name="Обычный 3 7 2 5 13" xfId="49216"/>
    <cellStyle name="Обычный 3 7 2 5 14" xfId="49217"/>
    <cellStyle name="Обычный 3 7 2 5 15" xfId="49218"/>
    <cellStyle name="Обычный 3 7 2 5 16" xfId="49219"/>
    <cellStyle name="Обычный 3 7 2 5 17" xfId="49220"/>
    <cellStyle name="Обычный 3 7 2 5 18" xfId="49221"/>
    <cellStyle name="Обычный 3 7 2 5 19" xfId="49222"/>
    <cellStyle name="Обычный 3 7 2 5 2" xfId="49223"/>
    <cellStyle name="Обычный 3 7 2 5 2 10" xfId="49224"/>
    <cellStyle name="Обычный 3 7 2 5 2 10 2" xfId="49225"/>
    <cellStyle name="Обычный 3 7 2 5 2 10 3" xfId="49226"/>
    <cellStyle name="Обычный 3 7 2 5 2 10 4" xfId="49227"/>
    <cellStyle name="Обычный 3 7 2 5 2 10 5" xfId="49228"/>
    <cellStyle name="Обычный 3 7 2 5 2 10 6" xfId="49229"/>
    <cellStyle name="Обычный 3 7 2 5 2 10 7" xfId="49230"/>
    <cellStyle name="Обычный 3 7 2 5 2 10 8" xfId="49231"/>
    <cellStyle name="Обычный 3 7 2 5 2 11" xfId="49232"/>
    <cellStyle name="Обычный 3 7 2 5 2 12" xfId="49233"/>
    <cellStyle name="Обычный 3 7 2 5 2 13" xfId="49234"/>
    <cellStyle name="Обычный 3 7 2 5 2 14" xfId="49235"/>
    <cellStyle name="Обычный 3 7 2 5 2 15" xfId="49236"/>
    <cellStyle name="Обычный 3 7 2 5 2 16" xfId="49237"/>
    <cellStyle name="Обычный 3 7 2 5 2 17" xfId="49238"/>
    <cellStyle name="Обычный 3 7 2 5 2 18" xfId="49239"/>
    <cellStyle name="Обычный 3 7 2 5 2 19" xfId="49240"/>
    <cellStyle name="Обычный 3 7 2 5 2 2" xfId="49241"/>
    <cellStyle name="Обычный 3 7 2 5 2 2 10" xfId="49242"/>
    <cellStyle name="Обычный 3 7 2 5 2 2 11" xfId="49243"/>
    <cellStyle name="Обычный 3 7 2 5 2 2 12" xfId="49244"/>
    <cellStyle name="Обычный 3 7 2 5 2 2 13" xfId="49245"/>
    <cellStyle name="Обычный 3 7 2 5 2 2 14" xfId="49246"/>
    <cellStyle name="Обычный 3 7 2 5 2 2 15" xfId="49247"/>
    <cellStyle name="Обычный 3 7 2 5 2 2 16" xfId="49248"/>
    <cellStyle name="Обычный 3 7 2 5 2 2 17" xfId="49249"/>
    <cellStyle name="Обычный 3 7 2 5 2 2 18" xfId="49250"/>
    <cellStyle name="Обычный 3 7 2 5 2 2 2" xfId="49251"/>
    <cellStyle name="Обычный 3 7 2 5 2 2 2 2" xfId="49252"/>
    <cellStyle name="Обычный 3 7 2 5 2 2 2 3" xfId="49253"/>
    <cellStyle name="Обычный 3 7 2 5 2 2 2 4" xfId="49254"/>
    <cellStyle name="Обычный 3 7 2 5 2 2 2 5" xfId="49255"/>
    <cellStyle name="Обычный 3 7 2 5 2 2 2 6" xfId="49256"/>
    <cellStyle name="Обычный 3 7 2 5 2 2 2 7" xfId="49257"/>
    <cellStyle name="Обычный 3 7 2 5 2 2 2 8" xfId="49258"/>
    <cellStyle name="Обычный 3 7 2 5 2 2 3" xfId="49259"/>
    <cellStyle name="Обычный 3 7 2 5 2 2 3 2" xfId="49260"/>
    <cellStyle name="Обычный 3 7 2 5 2 2 3 3" xfId="49261"/>
    <cellStyle name="Обычный 3 7 2 5 2 2 3 4" xfId="49262"/>
    <cellStyle name="Обычный 3 7 2 5 2 2 3 5" xfId="49263"/>
    <cellStyle name="Обычный 3 7 2 5 2 2 3 6" xfId="49264"/>
    <cellStyle name="Обычный 3 7 2 5 2 2 3 7" xfId="49265"/>
    <cellStyle name="Обычный 3 7 2 5 2 2 3 8" xfId="49266"/>
    <cellStyle name="Обычный 3 7 2 5 2 2 4" xfId="49267"/>
    <cellStyle name="Обычный 3 7 2 5 2 2 4 2" xfId="49268"/>
    <cellStyle name="Обычный 3 7 2 5 2 2 4 3" xfId="49269"/>
    <cellStyle name="Обычный 3 7 2 5 2 2 4 4" xfId="49270"/>
    <cellStyle name="Обычный 3 7 2 5 2 2 4 5" xfId="49271"/>
    <cellStyle name="Обычный 3 7 2 5 2 2 4 6" xfId="49272"/>
    <cellStyle name="Обычный 3 7 2 5 2 2 4 7" xfId="49273"/>
    <cellStyle name="Обычный 3 7 2 5 2 2 4 8" xfId="49274"/>
    <cellStyle name="Обычный 3 7 2 5 2 2 5" xfId="49275"/>
    <cellStyle name="Обычный 3 7 2 5 2 2 5 2" xfId="49276"/>
    <cellStyle name="Обычный 3 7 2 5 2 2 5 3" xfId="49277"/>
    <cellStyle name="Обычный 3 7 2 5 2 2 5 4" xfId="49278"/>
    <cellStyle name="Обычный 3 7 2 5 2 2 5 5" xfId="49279"/>
    <cellStyle name="Обычный 3 7 2 5 2 2 5 6" xfId="49280"/>
    <cellStyle name="Обычный 3 7 2 5 2 2 5 7" xfId="49281"/>
    <cellStyle name="Обычный 3 7 2 5 2 2 5 8" xfId="49282"/>
    <cellStyle name="Обычный 3 7 2 5 2 2 6" xfId="49283"/>
    <cellStyle name="Обычный 3 7 2 5 2 2 6 2" xfId="49284"/>
    <cellStyle name="Обычный 3 7 2 5 2 2 6 3" xfId="49285"/>
    <cellStyle name="Обычный 3 7 2 5 2 2 6 4" xfId="49286"/>
    <cellStyle name="Обычный 3 7 2 5 2 2 6 5" xfId="49287"/>
    <cellStyle name="Обычный 3 7 2 5 2 2 6 6" xfId="49288"/>
    <cellStyle name="Обычный 3 7 2 5 2 2 6 7" xfId="49289"/>
    <cellStyle name="Обычный 3 7 2 5 2 2 6 8" xfId="49290"/>
    <cellStyle name="Обычный 3 7 2 5 2 2 7" xfId="49291"/>
    <cellStyle name="Обычный 3 7 2 5 2 2 7 2" xfId="49292"/>
    <cellStyle name="Обычный 3 7 2 5 2 2 7 3" xfId="49293"/>
    <cellStyle name="Обычный 3 7 2 5 2 2 7 4" xfId="49294"/>
    <cellStyle name="Обычный 3 7 2 5 2 2 7 5" xfId="49295"/>
    <cellStyle name="Обычный 3 7 2 5 2 2 7 6" xfId="49296"/>
    <cellStyle name="Обычный 3 7 2 5 2 2 7 7" xfId="49297"/>
    <cellStyle name="Обычный 3 7 2 5 2 2 7 8" xfId="49298"/>
    <cellStyle name="Обычный 3 7 2 5 2 2 8" xfId="49299"/>
    <cellStyle name="Обычный 3 7 2 5 2 2 8 2" xfId="49300"/>
    <cellStyle name="Обычный 3 7 2 5 2 2 8 3" xfId="49301"/>
    <cellStyle name="Обычный 3 7 2 5 2 2 8 4" xfId="49302"/>
    <cellStyle name="Обычный 3 7 2 5 2 2 8 5" xfId="49303"/>
    <cellStyle name="Обычный 3 7 2 5 2 2 8 6" xfId="49304"/>
    <cellStyle name="Обычный 3 7 2 5 2 2 8 7" xfId="49305"/>
    <cellStyle name="Обычный 3 7 2 5 2 2 8 8" xfId="49306"/>
    <cellStyle name="Обычный 3 7 2 5 2 2 9" xfId="49307"/>
    <cellStyle name="Обычный 3 7 2 5 2 20" xfId="49308"/>
    <cellStyle name="Обычный 3 7 2 5 2 21" xfId="49309"/>
    <cellStyle name="Обычный 3 7 2 5 2 22" xfId="49310"/>
    <cellStyle name="Обычный 3 7 2 5 2 3" xfId="49311"/>
    <cellStyle name="Обычный 3 7 2 5 2 3 10" xfId="49312"/>
    <cellStyle name="Обычный 3 7 2 5 2 3 11" xfId="49313"/>
    <cellStyle name="Обычный 3 7 2 5 2 3 12" xfId="49314"/>
    <cellStyle name="Обычный 3 7 2 5 2 3 13" xfId="49315"/>
    <cellStyle name="Обычный 3 7 2 5 2 3 14" xfId="49316"/>
    <cellStyle name="Обычный 3 7 2 5 2 3 15" xfId="49317"/>
    <cellStyle name="Обычный 3 7 2 5 2 3 16" xfId="49318"/>
    <cellStyle name="Обычный 3 7 2 5 2 3 17" xfId="49319"/>
    <cellStyle name="Обычный 3 7 2 5 2 3 18" xfId="49320"/>
    <cellStyle name="Обычный 3 7 2 5 2 3 2" xfId="49321"/>
    <cellStyle name="Обычный 3 7 2 5 2 3 2 2" xfId="49322"/>
    <cellStyle name="Обычный 3 7 2 5 2 3 2 3" xfId="49323"/>
    <cellStyle name="Обычный 3 7 2 5 2 3 2 4" xfId="49324"/>
    <cellStyle name="Обычный 3 7 2 5 2 3 2 5" xfId="49325"/>
    <cellStyle name="Обычный 3 7 2 5 2 3 2 6" xfId="49326"/>
    <cellStyle name="Обычный 3 7 2 5 2 3 2 7" xfId="49327"/>
    <cellStyle name="Обычный 3 7 2 5 2 3 2 8" xfId="49328"/>
    <cellStyle name="Обычный 3 7 2 5 2 3 3" xfId="49329"/>
    <cellStyle name="Обычный 3 7 2 5 2 3 3 2" xfId="49330"/>
    <cellStyle name="Обычный 3 7 2 5 2 3 3 3" xfId="49331"/>
    <cellStyle name="Обычный 3 7 2 5 2 3 3 4" xfId="49332"/>
    <cellStyle name="Обычный 3 7 2 5 2 3 3 5" xfId="49333"/>
    <cellStyle name="Обычный 3 7 2 5 2 3 3 6" xfId="49334"/>
    <cellStyle name="Обычный 3 7 2 5 2 3 3 7" xfId="49335"/>
    <cellStyle name="Обычный 3 7 2 5 2 3 3 8" xfId="49336"/>
    <cellStyle name="Обычный 3 7 2 5 2 3 4" xfId="49337"/>
    <cellStyle name="Обычный 3 7 2 5 2 3 4 2" xfId="49338"/>
    <cellStyle name="Обычный 3 7 2 5 2 3 4 3" xfId="49339"/>
    <cellStyle name="Обычный 3 7 2 5 2 3 4 4" xfId="49340"/>
    <cellStyle name="Обычный 3 7 2 5 2 3 4 5" xfId="49341"/>
    <cellStyle name="Обычный 3 7 2 5 2 3 4 6" xfId="49342"/>
    <cellStyle name="Обычный 3 7 2 5 2 3 4 7" xfId="49343"/>
    <cellStyle name="Обычный 3 7 2 5 2 3 4 8" xfId="49344"/>
    <cellStyle name="Обычный 3 7 2 5 2 3 5" xfId="49345"/>
    <cellStyle name="Обычный 3 7 2 5 2 3 5 2" xfId="49346"/>
    <cellStyle name="Обычный 3 7 2 5 2 3 5 3" xfId="49347"/>
    <cellStyle name="Обычный 3 7 2 5 2 3 5 4" xfId="49348"/>
    <cellStyle name="Обычный 3 7 2 5 2 3 5 5" xfId="49349"/>
    <cellStyle name="Обычный 3 7 2 5 2 3 5 6" xfId="49350"/>
    <cellStyle name="Обычный 3 7 2 5 2 3 5 7" xfId="49351"/>
    <cellStyle name="Обычный 3 7 2 5 2 3 5 8" xfId="49352"/>
    <cellStyle name="Обычный 3 7 2 5 2 3 6" xfId="49353"/>
    <cellStyle name="Обычный 3 7 2 5 2 3 6 2" xfId="49354"/>
    <cellStyle name="Обычный 3 7 2 5 2 3 6 3" xfId="49355"/>
    <cellStyle name="Обычный 3 7 2 5 2 3 6 4" xfId="49356"/>
    <cellStyle name="Обычный 3 7 2 5 2 3 6 5" xfId="49357"/>
    <cellStyle name="Обычный 3 7 2 5 2 3 6 6" xfId="49358"/>
    <cellStyle name="Обычный 3 7 2 5 2 3 6 7" xfId="49359"/>
    <cellStyle name="Обычный 3 7 2 5 2 3 6 8" xfId="49360"/>
    <cellStyle name="Обычный 3 7 2 5 2 3 7" xfId="49361"/>
    <cellStyle name="Обычный 3 7 2 5 2 3 7 2" xfId="49362"/>
    <cellStyle name="Обычный 3 7 2 5 2 3 7 3" xfId="49363"/>
    <cellStyle name="Обычный 3 7 2 5 2 3 7 4" xfId="49364"/>
    <cellStyle name="Обычный 3 7 2 5 2 3 7 5" xfId="49365"/>
    <cellStyle name="Обычный 3 7 2 5 2 3 7 6" xfId="49366"/>
    <cellStyle name="Обычный 3 7 2 5 2 3 7 7" xfId="49367"/>
    <cellStyle name="Обычный 3 7 2 5 2 3 7 8" xfId="49368"/>
    <cellStyle name="Обычный 3 7 2 5 2 3 8" xfId="49369"/>
    <cellStyle name="Обычный 3 7 2 5 2 3 8 2" xfId="49370"/>
    <cellStyle name="Обычный 3 7 2 5 2 3 8 3" xfId="49371"/>
    <cellStyle name="Обычный 3 7 2 5 2 3 8 4" xfId="49372"/>
    <cellStyle name="Обычный 3 7 2 5 2 3 8 5" xfId="49373"/>
    <cellStyle name="Обычный 3 7 2 5 2 3 8 6" xfId="49374"/>
    <cellStyle name="Обычный 3 7 2 5 2 3 8 7" xfId="49375"/>
    <cellStyle name="Обычный 3 7 2 5 2 3 8 8" xfId="49376"/>
    <cellStyle name="Обычный 3 7 2 5 2 3 9" xfId="49377"/>
    <cellStyle name="Обычный 3 7 2 5 2 4" xfId="49378"/>
    <cellStyle name="Обычный 3 7 2 5 2 4 2" xfId="49379"/>
    <cellStyle name="Обычный 3 7 2 5 2 4 3" xfId="49380"/>
    <cellStyle name="Обычный 3 7 2 5 2 4 4" xfId="49381"/>
    <cellStyle name="Обычный 3 7 2 5 2 4 5" xfId="49382"/>
    <cellStyle name="Обычный 3 7 2 5 2 4 6" xfId="49383"/>
    <cellStyle name="Обычный 3 7 2 5 2 4 7" xfId="49384"/>
    <cellStyle name="Обычный 3 7 2 5 2 4 8" xfId="49385"/>
    <cellStyle name="Обычный 3 7 2 5 2 5" xfId="49386"/>
    <cellStyle name="Обычный 3 7 2 5 2 5 2" xfId="49387"/>
    <cellStyle name="Обычный 3 7 2 5 2 5 3" xfId="49388"/>
    <cellStyle name="Обычный 3 7 2 5 2 5 4" xfId="49389"/>
    <cellStyle name="Обычный 3 7 2 5 2 5 5" xfId="49390"/>
    <cellStyle name="Обычный 3 7 2 5 2 5 6" xfId="49391"/>
    <cellStyle name="Обычный 3 7 2 5 2 5 7" xfId="49392"/>
    <cellStyle name="Обычный 3 7 2 5 2 5 8" xfId="49393"/>
    <cellStyle name="Обычный 3 7 2 5 2 6" xfId="49394"/>
    <cellStyle name="Обычный 3 7 2 5 2 6 2" xfId="49395"/>
    <cellStyle name="Обычный 3 7 2 5 2 6 3" xfId="49396"/>
    <cellStyle name="Обычный 3 7 2 5 2 6 4" xfId="49397"/>
    <cellStyle name="Обычный 3 7 2 5 2 6 5" xfId="49398"/>
    <cellStyle name="Обычный 3 7 2 5 2 6 6" xfId="49399"/>
    <cellStyle name="Обычный 3 7 2 5 2 6 7" xfId="49400"/>
    <cellStyle name="Обычный 3 7 2 5 2 6 8" xfId="49401"/>
    <cellStyle name="Обычный 3 7 2 5 2 7" xfId="49402"/>
    <cellStyle name="Обычный 3 7 2 5 2 7 2" xfId="49403"/>
    <cellStyle name="Обычный 3 7 2 5 2 7 3" xfId="49404"/>
    <cellStyle name="Обычный 3 7 2 5 2 7 4" xfId="49405"/>
    <cellStyle name="Обычный 3 7 2 5 2 7 5" xfId="49406"/>
    <cellStyle name="Обычный 3 7 2 5 2 7 6" xfId="49407"/>
    <cellStyle name="Обычный 3 7 2 5 2 7 7" xfId="49408"/>
    <cellStyle name="Обычный 3 7 2 5 2 7 8" xfId="49409"/>
    <cellStyle name="Обычный 3 7 2 5 2 8" xfId="49410"/>
    <cellStyle name="Обычный 3 7 2 5 2 8 2" xfId="49411"/>
    <cellStyle name="Обычный 3 7 2 5 2 8 3" xfId="49412"/>
    <cellStyle name="Обычный 3 7 2 5 2 8 4" xfId="49413"/>
    <cellStyle name="Обычный 3 7 2 5 2 8 5" xfId="49414"/>
    <cellStyle name="Обычный 3 7 2 5 2 8 6" xfId="49415"/>
    <cellStyle name="Обычный 3 7 2 5 2 8 7" xfId="49416"/>
    <cellStyle name="Обычный 3 7 2 5 2 8 8" xfId="49417"/>
    <cellStyle name="Обычный 3 7 2 5 2 9" xfId="49418"/>
    <cellStyle name="Обычный 3 7 2 5 2 9 2" xfId="49419"/>
    <cellStyle name="Обычный 3 7 2 5 2 9 3" xfId="49420"/>
    <cellStyle name="Обычный 3 7 2 5 2 9 4" xfId="49421"/>
    <cellStyle name="Обычный 3 7 2 5 2 9 5" xfId="49422"/>
    <cellStyle name="Обычный 3 7 2 5 2 9 6" xfId="49423"/>
    <cellStyle name="Обычный 3 7 2 5 2 9 7" xfId="49424"/>
    <cellStyle name="Обычный 3 7 2 5 2 9 8" xfId="49425"/>
    <cellStyle name="Обычный 3 7 2 5 20" xfId="49426"/>
    <cellStyle name="Обычный 3 7 2 5 21" xfId="49427"/>
    <cellStyle name="Обычный 3 7 2 5 22" xfId="49428"/>
    <cellStyle name="Обычный 3 7 2 5 23" xfId="49429"/>
    <cellStyle name="Обычный 3 7 2 5 3" xfId="49430"/>
    <cellStyle name="Обычный 3 7 2 5 3 10" xfId="49431"/>
    <cellStyle name="Обычный 3 7 2 5 3 11" xfId="49432"/>
    <cellStyle name="Обычный 3 7 2 5 3 12" xfId="49433"/>
    <cellStyle name="Обычный 3 7 2 5 3 13" xfId="49434"/>
    <cellStyle name="Обычный 3 7 2 5 3 14" xfId="49435"/>
    <cellStyle name="Обычный 3 7 2 5 3 15" xfId="49436"/>
    <cellStyle name="Обычный 3 7 2 5 3 16" xfId="49437"/>
    <cellStyle name="Обычный 3 7 2 5 3 17" xfId="49438"/>
    <cellStyle name="Обычный 3 7 2 5 3 18" xfId="49439"/>
    <cellStyle name="Обычный 3 7 2 5 3 2" xfId="49440"/>
    <cellStyle name="Обычный 3 7 2 5 3 2 2" xfId="49441"/>
    <cellStyle name="Обычный 3 7 2 5 3 2 3" xfId="49442"/>
    <cellStyle name="Обычный 3 7 2 5 3 2 4" xfId="49443"/>
    <cellStyle name="Обычный 3 7 2 5 3 2 5" xfId="49444"/>
    <cellStyle name="Обычный 3 7 2 5 3 2 6" xfId="49445"/>
    <cellStyle name="Обычный 3 7 2 5 3 2 7" xfId="49446"/>
    <cellStyle name="Обычный 3 7 2 5 3 2 8" xfId="49447"/>
    <cellStyle name="Обычный 3 7 2 5 3 3" xfId="49448"/>
    <cellStyle name="Обычный 3 7 2 5 3 3 2" xfId="49449"/>
    <cellStyle name="Обычный 3 7 2 5 3 3 3" xfId="49450"/>
    <cellStyle name="Обычный 3 7 2 5 3 3 4" xfId="49451"/>
    <cellStyle name="Обычный 3 7 2 5 3 3 5" xfId="49452"/>
    <cellStyle name="Обычный 3 7 2 5 3 3 6" xfId="49453"/>
    <cellStyle name="Обычный 3 7 2 5 3 3 7" xfId="49454"/>
    <cellStyle name="Обычный 3 7 2 5 3 3 8" xfId="49455"/>
    <cellStyle name="Обычный 3 7 2 5 3 4" xfId="49456"/>
    <cellStyle name="Обычный 3 7 2 5 3 4 2" xfId="49457"/>
    <cellStyle name="Обычный 3 7 2 5 3 4 3" xfId="49458"/>
    <cellStyle name="Обычный 3 7 2 5 3 4 4" xfId="49459"/>
    <cellStyle name="Обычный 3 7 2 5 3 4 5" xfId="49460"/>
    <cellStyle name="Обычный 3 7 2 5 3 4 6" xfId="49461"/>
    <cellStyle name="Обычный 3 7 2 5 3 4 7" xfId="49462"/>
    <cellStyle name="Обычный 3 7 2 5 3 4 8" xfId="49463"/>
    <cellStyle name="Обычный 3 7 2 5 3 5" xfId="49464"/>
    <cellStyle name="Обычный 3 7 2 5 3 5 2" xfId="49465"/>
    <cellStyle name="Обычный 3 7 2 5 3 5 3" xfId="49466"/>
    <cellStyle name="Обычный 3 7 2 5 3 5 4" xfId="49467"/>
    <cellStyle name="Обычный 3 7 2 5 3 5 5" xfId="49468"/>
    <cellStyle name="Обычный 3 7 2 5 3 5 6" xfId="49469"/>
    <cellStyle name="Обычный 3 7 2 5 3 5 7" xfId="49470"/>
    <cellStyle name="Обычный 3 7 2 5 3 5 8" xfId="49471"/>
    <cellStyle name="Обычный 3 7 2 5 3 6" xfId="49472"/>
    <cellStyle name="Обычный 3 7 2 5 3 6 2" xfId="49473"/>
    <cellStyle name="Обычный 3 7 2 5 3 6 3" xfId="49474"/>
    <cellStyle name="Обычный 3 7 2 5 3 6 4" xfId="49475"/>
    <cellStyle name="Обычный 3 7 2 5 3 6 5" xfId="49476"/>
    <cellStyle name="Обычный 3 7 2 5 3 6 6" xfId="49477"/>
    <cellStyle name="Обычный 3 7 2 5 3 6 7" xfId="49478"/>
    <cellStyle name="Обычный 3 7 2 5 3 6 8" xfId="49479"/>
    <cellStyle name="Обычный 3 7 2 5 3 7" xfId="49480"/>
    <cellStyle name="Обычный 3 7 2 5 3 7 2" xfId="49481"/>
    <cellStyle name="Обычный 3 7 2 5 3 7 3" xfId="49482"/>
    <cellStyle name="Обычный 3 7 2 5 3 7 4" xfId="49483"/>
    <cellStyle name="Обычный 3 7 2 5 3 7 5" xfId="49484"/>
    <cellStyle name="Обычный 3 7 2 5 3 7 6" xfId="49485"/>
    <cellStyle name="Обычный 3 7 2 5 3 7 7" xfId="49486"/>
    <cellStyle name="Обычный 3 7 2 5 3 7 8" xfId="49487"/>
    <cellStyle name="Обычный 3 7 2 5 3 8" xfId="49488"/>
    <cellStyle name="Обычный 3 7 2 5 3 8 2" xfId="49489"/>
    <cellStyle name="Обычный 3 7 2 5 3 8 3" xfId="49490"/>
    <cellStyle name="Обычный 3 7 2 5 3 8 4" xfId="49491"/>
    <cellStyle name="Обычный 3 7 2 5 3 8 5" xfId="49492"/>
    <cellStyle name="Обычный 3 7 2 5 3 8 6" xfId="49493"/>
    <cellStyle name="Обычный 3 7 2 5 3 8 7" xfId="49494"/>
    <cellStyle name="Обычный 3 7 2 5 3 8 8" xfId="49495"/>
    <cellStyle name="Обычный 3 7 2 5 3 9" xfId="49496"/>
    <cellStyle name="Обычный 3 7 2 5 4" xfId="49497"/>
    <cellStyle name="Обычный 3 7 2 5 4 10" xfId="49498"/>
    <cellStyle name="Обычный 3 7 2 5 4 11" xfId="49499"/>
    <cellStyle name="Обычный 3 7 2 5 4 12" xfId="49500"/>
    <cellStyle name="Обычный 3 7 2 5 4 13" xfId="49501"/>
    <cellStyle name="Обычный 3 7 2 5 4 14" xfId="49502"/>
    <cellStyle name="Обычный 3 7 2 5 4 15" xfId="49503"/>
    <cellStyle name="Обычный 3 7 2 5 4 16" xfId="49504"/>
    <cellStyle name="Обычный 3 7 2 5 4 17" xfId="49505"/>
    <cellStyle name="Обычный 3 7 2 5 4 18" xfId="49506"/>
    <cellStyle name="Обычный 3 7 2 5 4 2" xfId="49507"/>
    <cellStyle name="Обычный 3 7 2 5 4 2 2" xfId="49508"/>
    <cellStyle name="Обычный 3 7 2 5 4 2 3" xfId="49509"/>
    <cellStyle name="Обычный 3 7 2 5 4 2 4" xfId="49510"/>
    <cellStyle name="Обычный 3 7 2 5 4 2 5" xfId="49511"/>
    <cellStyle name="Обычный 3 7 2 5 4 2 6" xfId="49512"/>
    <cellStyle name="Обычный 3 7 2 5 4 2 7" xfId="49513"/>
    <cellStyle name="Обычный 3 7 2 5 4 2 8" xfId="49514"/>
    <cellStyle name="Обычный 3 7 2 5 4 3" xfId="49515"/>
    <cellStyle name="Обычный 3 7 2 5 4 3 2" xfId="49516"/>
    <cellStyle name="Обычный 3 7 2 5 4 3 3" xfId="49517"/>
    <cellStyle name="Обычный 3 7 2 5 4 3 4" xfId="49518"/>
    <cellStyle name="Обычный 3 7 2 5 4 3 5" xfId="49519"/>
    <cellStyle name="Обычный 3 7 2 5 4 3 6" xfId="49520"/>
    <cellStyle name="Обычный 3 7 2 5 4 3 7" xfId="49521"/>
    <cellStyle name="Обычный 3 7 2 5 4 3 8" xfId="49522"/>
    <cellStyle name="Обычный 3 7 2 5 4 4" xfId="49523"/>
    <cellStyle name="Обычный 3 7 2 5 4 4 2" xfId="49524"/>
    <cellStyle name="Обычный 3 7 2 5 4 4 3" xfId="49525"/>
    <cellStyle name="Обычный 3 7 2 5 4 4 4" xfId="49526"/>
    <cellStyle name="Обычный 3 7 2 5 4 4 5" xfId="49527"/>
    <cellStyle name="Обычный 3 7 2 5 4 4 6" xfId="49528"/>
    <cellStyle name="Обычный 3 7 2 5 4 4 7" xfId="49529"/>
    <cellStyle name="Обычный 3 7 2 5 4 4 8" xfId="49530"/>
    <cellStyle name="Обычный 3 7 2 5 4 5" xfId="49531"/>
    <cellStyle name="Обычный 3 7 2 5 4 5 2" xfId="49532"/>
    <cellStyle name="Обычный 3 7 2 5 4 5 3" xfId="49533"/>
    <cellStyle name="Обычный 3 7 2 5 4 5 4" xfId="49534"/>
    <cellStyle name="Обычный 3 7 2 5 4 5 5" xfId="49535"/>
    <cellStyle name="Обычный 3 7 2 5 4 5 6" xfId="49536"/>
    <cellStyle name="Обычный 3 7 2 5 4 5 7" xfId="49537"/>
    <cellStyle name="Обычный 3 7 2 5 4 5 8" xfId="49538"/>
    <cellStyle name="Обычный 3 7 2 5 4 6" xfId="49539"/>
    <cellStyle name="Обычный 3 7 2 5 4 6 2" xfId="49540"/>
    <cellStyle name="Обычный 3 7 2 5 4 6 3" xfId="49541"/>
    <cellStyle name="Обычный 3 7 2 5 4 6 4" xfId="49542"/>
    <cellStyle name="Обычный 3 7 2 5 4 6 5" xfId="49543"/>
    <cellStyle name="Обычный 3 7 2 5 4 6 6" xfId="49544"/>
    <cellStyle name="Обычный 3 7 2 5 4 6 7" xfId="49545"/>
    <cellStyle name="Обычный 3 7 2 5 4 6 8" xfId="49546"/>
    <cellStyle name="Обычный 3 7 2 5 4 7" xfId="49547"/>
    <cellStyle name="Обычный 3 7 2 5 4 7 2" xfId="49548"/>
    <cellStyle name="Обычный 3 7 2 5 4 7 3" xfId="49549"/>
    <cellStyle name="Обычный 3 7 2 5 4 7 4" xfId="49550"/>
    <cellStyle name="Обычный 3 7 2 5 4 7 5" xfId="49551"/>
    <cellStyle name="Обычный 3 7 2 5 4 7 6" xfId="49552"/>
    <cellStyle name="Обычный 3 7 2 5 4 7 7" xfId="49553"/>
    <cellStyle name="Обычный 3 7 2 5 4 7 8" xfId="49554"/>
    <cellStyle name="Обычный 3 7 2 5 4 8" xfId="49555"/>
    <cellStyle name="Обычный 3 7 2 5 4 8 2" xfId="49556"/>
    <cellStyle name="Обычный 3 7 2 5 4 8 3" xfId="49557"/>
    <cellStyle name="Обычный 3 7 2 5 4 8 4" xfId="49558"/>
    <cellStyle name="Обычный 3 7 2 5 4 8 5" xfId="49559"/>
    <cellStyle name="Обычный 3 7 2 5 4 8 6" xfId="49560"/>
    <cellStyle name="Обычный 3 7 2 5 4 8 7" xfId="49561"/>
    <cellStyle name="Обычный 3 7 2 5 4 8 8" xfId="49562"/>
    <cellStyle name="Обычный 3 7 2 5 4 9" xfId="49563"/>
    <cellStyle name="Обычный 3 7 2 5 5" xfId="49564"/>
    <cellStyle name="Обычный 3 7 2 5 5 2" xfId="49565"/>
    <cellStyle name="Обычный 3 7 2 5 5 3" xfId="49566"/>
    <cellStyle name="Обычный 3 7 2 5 5 4" xfId="49567"/>
    <cellStyle name="Обычный 3 7 2 5 5 5" xfId="49568"/>
    <cellStyle name="Обычный 3 7 2 5 5 6" xfId="49569"/>
    <cellStyle name="Обычный 3 7 2 5 5 7" xfId="49570"/>
    <cellStyle name="Обычный 3 7 2 5 5 8" xfId="49571"/>
    <cellStyle name="Обычный 3 7 2 5 6" xfId="49572"/>
    <cellStyle name="Обычный 3 7 2 5 6 2" xfId="49573"/>
    <cellStyle name="Обычный 3 7 2 5 6 3" xfId="49574"/>
    <cellStyle name="Обычный 3 7 2 5 6 4" xfId="49575"/>
    <cellStyle name="Обычный 3 7 2 5 6 5" xfId="49576"/>
    <cellStyle name="Обычный 3 7 2 5 6 6" xfId="49577"/>
    <cellStyle name="Обычный 3 7 2 5 6 7" xfId="49578"/>
    <cellStyle name="Обычный 3 7 2 5 6 8" xfId="49579"/>
    <cellStyle name="Обычный 3 7 2 5 7" xfId="49580"/>
    <cellStyle name="Обычный 3 7 2 5 7 2" xfId="49581"/>
    <cellStyle name="Обычный 3 7 2 5 7 3" xfId="49582"/>
    <cellStyle name="Обычный 3 7 2 5 7 4" xfId="49583"/>
    <cellStyle name="Обычный 3 7 2 5 7 5" xfId="49584"/>
    <cellStyle name="Обычный 3 7 2 5 7 6" xfId="49585"/>
    <cellStyle name="Обычный 3 7 2 5 7 7" xfId="49586"/>
    <cellStyle name="Обычный 3 7 2 5 7 8" xfId="49587"/>
    <cellStyle name="Обычный 3 7 2 5 8" xfId="49588"/>
    <cellStyle name="Обычный 3 7 2 5 8 2" xfId="49589"/>
    <cellStyle name="Обычный 3 7 2 5 8 3" xfId="49590"/>
    <cellStyle name="Обычный 3 7 2 5 8 4" xfId="49591"/>
    <cellStyle name="Обычный 3 7 2 5 8 5" xfId="49592"/>
    <cellStyle name="Обычный 3 7 2 5 8 6" xfId="49593"/>
    <cellStyle name="Обычный 3 7 2 5 8 7" xfId="49594"/>
    <cellStyle name="Обычный 3 7 2 5 8 8" xfId="49595"/>
    <cellStyle name="Обычный 3 7 2 5 9" xfId="49596"/>
    <cellStyle name="Обычный 3 7 2 5 9 2" xfId="49597"/>
    <cellStyle name="Обычный 3 7 2 5 9 3" xfId="49598"/>
    <cellStyle name="Обычный 3 7 2 5 9 4" xfId="49599"/>
    <cellStyle name="Обычный 3 7 2 5 9 5" xfId="49600"/>
    <cellStyle name="Обычный 3 7 2 5 9 6" xfId="49601"/>
    <cellStyle name="Обычный 3 7 2 5 9 7" xfId="49602"/>
    <cellStyle name="Обычный 3 7 2 5 9 8" xfId="49603"/>
    <cellStyle name="Обычный 3 7 2 6" xfId="49604"/>
    <cellStyle name="Обычный 3 7 2 6 10" xfId="49605"/>
    <cellStyle name="Обычный 3 7 2 6 10 2" xfId="49606"/>
    <cellStyle name="Обычный 3 7 2 6 10 3" xfId="49607"/>
    <cellStyle name="Обычный 3 7 2 6 10 4" xfId="49608"/>
    <cellStyle name="Обычный 3 7 2 6 10 5" xfId="49609"/>
    <cellStyle name="Обычный 3 7 2 6 10 6" xfId="49610"/>
    <cellStyle name="Обычный 3 7 2 6 10 7" xfId="49611"/>
    <cellStyle name="Обычный 3 7 2 6 10 8" xfId="49612"/>
    <cellStyle name="Обычный 3 7 2 6 11" xfId="49613"/>
    <cellStyle name="Обычный 3 7 2 6 12" xfId="49614"/>
    <cellStyle name="Обычный 3 7 2 6 13" xfId="49615"/>
    <cellStyle name="Обычный 3 7 2 6 14" xfId="49616"/>
    <cellStyle name="Обычный 3 7 2 6 15" xfId="49617"/>
    <cellStyle name="Обычный 3 7 2 6 16" xfId="49618"/>
    <cellStyle name="Обычный 3 7 2 6 17" xfId="49619"/>
    <cellStyle name="Обычный 3 7 2 6 18" xfId="49620"/>
    <cellStyle name="Обычный 3 7 2 6 19" xfId="49621"/>
    <cellStyle name="Обычный 3 7 2 6 2" xfId="49622"/>
    <cellStyle name="Обычный 3 7 2 6 2 10" xfId="49623"/>
    <cellStyle name="Обычный 3 7 2 6 2 11" xfId="49624"/>
    <cellStyle name="Обычный 3 7 2 6 2 12" xfId="49625"/>
    <cellStyle name="Обычный 3 7 2 6 2 13" xfId="49626"/>
    <cellStyle name="Обычный 3 7 2 6 2 14" xfId="49627"/>
    <cellStyle name="Обычный 3 7 2 6 2 15" xfId="49628"/>
    <cellStyle name="Обычный 3 7 2 6 2 16" xfId="49629"/>
    <cellStyle name="Обычный 3 7 2 6 2 17" xfId="49630"/>
    <cellStyle name="Обычный 3 7 2 6 2 18" xfId="49631"/>
    <cellStyle name="Обычный 3 7 2 6 2 2" xfId="49632"/>
    <cellStyle name="Обычный 3 7 2 6 2 2 2" xfId="49633"/>
    <cellStyle name="Обычный 3 7 2 6 2 2 3" xfId="49634"/>
    <cellStyle name="Обычный 3 7 2 6 2 2 4" xfId="49635"/>
    <cellStyle name="Обычный 3 7 2 6 2 2 5" xfId="49636"/>
    <cellStyle name="Обычный 3 7 2 6 2 2 6" xfId="49637"/>
    <cellStyle name="Обычный 3 7 2 6 2 2 7" xfId="49638"/>
    <cellStyle name="Обычный 3 7 2 6 2 2 8" xfId="49639"/>
    <cellStyle name="Обычный 3 7 2 6 2 3" xfId="49640"/>
    <cellStyle name="Обычный 3 7 2 6 2 3 2" xfId="49641"/>
    <cellStyle name="Обычный 3 7 2 6 2 3 3" xfId="49642"/>
    <cellStyle name="Обычный 3 7 2 6 2 3 4" xfId="49643"/>
    <cellStyle name="Обычный 3 7 2 6 2 3 5" xfId="49644"/>
    <cellStyle name="Обычный 3 7 2 6 2 3 6" xfId="49645"/>
    <cellStyle name="Обычный 3 7 2 6 2 3 7" xfId="49646"/>
    <cellStyle name="Обычный 3 7 2 6 2 3 8" xfId="49647"/>
    <cellStyle name="Обычный 3 7 2 6 2 4" xfId="49648"/>
    <cellStyle name="Обычный 3 7 2 6 2 4 2" xfId="49649"/>
    <cellStyle name="Обычный 3 7 2 6 2 4 3" xfId="49650"/>
    <cellStyle name="Обычный 3 7 2 6 2 4 4" xfId="49651"/>
    <cellStyle name="Обычный 3 7 2 6 2 4 5" xfId="49652"/>
    <cellStyle name="Обычный 3 7 2 6 2 4 6" xfId="49653"/>
    <cellStyle name="Обычный 3 7 2 6 2 4 7" xfId="49654"/>
    <cellStyle name="Обычный 3 7 2 6 2 4 8" xfId="49655"/>
    <cellStyle name="Обычный 3 7 2 6 2 5" xfId="49656"/>
    <cellStyle name="Обычный 3 7 2 6 2 5 2" xfId="49657"/>
    <cellStyle name="Обычный 3 7 2 6 2 5 3" xfId="49658"/>
    <cellStyle name="Обычный 3 7 2 6 2 5 4" xfId="49659"/>
    <cellStyle name="Обычный 3 7 2 6 2 5 5" xfId="49660"/>
    <cellStyle name="Обычный 3 7 2 6 2 5 6" xfId="49661"/>
    <cellStyle name="Обычный 3 7 2 6 2 5 7" xfId="49662"/>
    <cellStyle name="Обычный 3 7 2 6 2 5 8" xfId="49663"/>
    <cellStyle name="Обычный 3 7 2 6 2 6" xfId="49664"/>
    <cellStyle name="Обычный 3 7 2 6 2 6 2" xfId="49665"/>
    <cellStyle name="Обычный 3 7 2 6 2 6 3" xfId="49666"/>
    <cellStyle name="Обычный 3 7 2 6 2 6 4" xfId="49667"/>
    <cellStyle name="Обычный 3 7 2 6 2 6 5" xfId="49668"/>
    <cellStyle name="Обычный 3 7 2 6 2 6 6" xfId="49669"/>
    <cellStyle name="Обычный 3 7 2 6 2 6 7" xfId="49670"/>
    <cellStyle name="Обычный 3 7 2 6 2 6 8" xfId="49671"/>
    <cellStyle name="Обычный 3 7 2 6 2 7" xfId="49672"/>
    <cellStyle name="Обычный 3 7 2 6 2 7 2" xfId="49673"/>
    <cellStyle name="Обычный 3 7 2 6 2 7 3" xfId="49674"/>
    <cellStyle name="Обычный 3 7 2 6 2 7 4" xfId="49675"/>
    <cellStyle name="Обычный 3 7 2 6 2 7 5" xfId="49676"/>
    <cellStyle name="Обычный 3 7 2 6 2 7 6" xfId="49677"/>
    <cellStyle name="Обычный 3 7 2 6 2 7 7" xfId="49678"/>
    <cellStyle name="Обычный 3 7 2 6 2 7 8" xfId="49679"/>
    <cellStyle name="Обычный 3 7 2 6 2 8" xfId="49680"/>
    <cellStyle name="Обычный 3 7 2 6 2 8 2" xfId="49681"/>
    <cellStyle name="Обычный 3 7 2 6 2 8 3" xfId="49682"/>
    <cellStyle name="Обычный 3 7 2 6 2 8 4" xfId="49683"/>
    <cellStyle name="Обычный 3 7 2 6 2 8 5" xfId="49684"/>
    <cellStyle name="Обычный 3 7 2 6 2 8 6" xfId="49685"/>
    <cellStyle name="Обычный 3 7 2 6 2 8 7" xfId="49686"/>
    <cellStyle name="Обычный 3 7 2 6 2 8 8" xfId="49687"/>
    <cellStyle name="Обычный 3 7 2 6 2 9" xfId="49688"/>
    <cellStyle name="Обычный 3 7 2 6 20" xfId="49689"/>
    <cellStyle name="Обычный 3 7 2 6 21" xfId="49690"/>
    <cellStyle name="Обычный 3 7 2 6 22" xfId="49691"/>
    <cellStyle name="Обычный 3 7 2 6 3" xfId="49692"/>
    <cellStyle name="Обычный 3 7 2 6 3 10" xfId="49693"/>
    <cellStyle name="Обычный 3 7 2 6 3 11" xfId="49694"/>
    <cellStyle name="Обычный 3 7 2 6 3 12" xfId="49695"/>
    <cellStyle name="Обычный 3 7 2 6 3 13" xfId="49696"/>
    <cellStyle name="Обычный 3 7 2 6 3 14" xfId="49697"/>
    <cellStyle name="Обычный 3 7 2 6 3 15" xfId="49698"/>
    <cellStyle name="Обычный 3 7 2 6 3 16" xfId="49699"/>
    <cellStyle name="Обычный 3 7 2 6 3 17" xfId="49700"/>
    <cellStyle name="Обычный 3 7 2 6 3 18" xfId="49701"/>
    <cellStyle name="Обычный 3 7 2 6 3 2" xfId="49702"/>
    <cellStyle name="Обычный 3 7 2 6 3 2 2" xfId="49703"/>
    <cellStyle name="Обычный 3 7 2 6 3 2 3" xfId="49704"/>
    <cellStyle name="Обычный 3 7 2 6 3 2 4" xfId="49705"/>
    <cellStyle name="Обычный 3 7 2 6 3 2 5" xfId="49706"/>
    <cellStyle name="Обычный 3 7 2 6 3 2 6" xfId="49707"/>
    <cellStyle name="Обычный 3 7 2 6 3 2 7" xfId="49708"/>
    <cellStyle name="Обычный 3 7 2 6 3 2 8" xfId="49709"/>
    <cellStyle name="Обычный 3 7 2 6 3 3" xfId="49710"/>
    <cellStyle name="Обычный 3 7 2 6 3 3 2" xfId="49711"/>
    <cellStyle name="Обычный 3 7 2 6 3 3 3" xfId="49712"/>
    <cellStyle name="Обычный 3 7 2 6 3 3 4" xfId="49713"/>
    <cellStyle name="Обычный 3 7 2 6 3 3 5" xfId="49714"/>
    <cellStyle name="Обычный 3 7 2 6 3 3 6" xfId="49715"/>
    <cellStyle name="Обычный 3 7 2 6 3 3 7" xfId="49716"/>
    <cellStyle name="Обычный 3 7 2 6 3 3 8" xfId="49717"/>
    <cellStyle name="Обычный 3 7 2 6 3 4" xfId="49718"/>
    <cellStyle name="Обычный 3 7 2 6 3 4 2" xfId="49719"/>
    <cellStyle name="Обычный 3 7 2 6 3 4 3" xfId="49720"/>
    <cellStyle name="Обычный 3 7 2 6 3 4 4" xfId="49721"/>
    <cellStyle name="Обычный 3 7 2 6 3 4 5" xfId="49722"/>
    <cellStyle name="Обычный 3 7 2 6 3 4 6" xfId="49723"/>
    <cellStyle name="Обычный 3 7 2 6 3 4 7" xfId="49724"/>
    <cellStyle name="Обычный 3 7 2 6 3 4 8" xfId="49725"/>
    <cellStyle name="Обычный 3 7 2 6 3 5" xfId="49726"/>
    <cellStyle name="Обычный 3 7 2 6 3 5 2" xfId="49727"/>
    <cellStyle name="Обычный 3 7 2 6 3 5 3" xfId="49728"/>
    <cellStyle name="Обычный 3 7 2 6 3 5 4" xfId="49729"/>
    <cellStyle name="Обычный 3 7 2 6 3 5 5" xfId="49730"/>
    <cellStyle name="Обычный 3 7 2 6 3 5 6" xfId="49731"/>
    <cellStyle name="Обычный 3 7 2 6 3 5 7" xfId="49732"/>
    <cellStyle name="Обычный 3 7 2 6 3 5 8" xfId="49733"/>
    <cellStyle name="Обычный 3 7 2 6 3 6" xfId="49734"/>
    <cellStyle name="Обычный 3 7 2 6 3 6 2" xfId="49735"/>
    <cellStyle name="Обычный 3 7 2 6 3 6 3" xfId="49736"/>
    <cellStyle name="Обычный 3 7 2 6 3 6 4" xfId="49737"/>
    <cellStyle name="Обычный 3 7 2 6 3 6 5" xfId="49738"/>
    <cellStyle name="Обычный 3 7 2 6 3 6 6" xfId="49739"/>
    <cellStyle name="Обычный 3 7 2 6 3 6 7" xfId="49740"/>
    <cellStyle name="Обычный 3 7 2 6 3 6 8" xfId="49741"/>
    <cellStyle name="Обычный 3 7 2 6 3 7" xfId="49742"/>
    <cellStyle name="Обычный 3 7 2 6 3 7 2" xfId="49743"/>
    <cellStyle name="Обычный 3 7 2 6 3 7 3" xfId="49744"/>
    <cellStyle name="Обычный 3 7 2 6 3 7 4" xfId="49745"/>
    <cellStyle name="Обычный 3 7 2 6 3 7 5" xfId="49746"/>
    <cellStyle name="Обычный 3 7 2 6 3 7 6" xfId="49747"/>
    <cellStyle name="Обычный 3 7 2 6 3 7 7" xfId="49748"/>
    <cellStyle name="Обычный 3 7 2 6 3 7 8" xfId="49749"/>
    <cellStyle name="Обычный 3 7 2 6 3 8" xfId="49750"/>
    <cellStyle name="Обычный 3 7 2 6 3 8 2" xfId="49751"/>
    <cellStyle name="Обычный 3 7 2 6 3 8 3" xfId="49752"/>
    <cellStyle name="Обычный 3 7 2 6 3 8 4" xfId="49753"/>
    <cellStyle name="Обычный 3 7 2 6 3 8 5" xfId="49754"/>
    <cellStyle name="Обычный 3 7 2 6 3 8 6" xfId="49755"/>
    <cellStyle name="Обычный 3 7 2 6 3 8 7" xfId="49756"/>
    <cellStyle name="Обычный 3 7 2 6 3 8 8" xfId="49757"/>
    <cellStyle name="Обычный 3 7 2 6 3 9" xfId="49758"/>
    <cellStyle name="Обычный 3 7 2 6 4" xfId="49759"/>
    <cellStyle name="Обычный 3 7 2 6 4 2" xfId="49760"/>
    <cellStyle name="Обычный 3 7 2 6 4 3" xfId="49761"/>
    <cellStyle name="Обычный 3 7 2 6 4 4" xfId="49762"/>
    <cellStyle name="Обычный 3 7 2 6 4 5" xfId="49763"/>
    <cellStyle name="Обычный 3 7 2 6 4 6" xfId="49764"/>
    <cellStyle name="Обычный 3 7 2 6 4 7" xfId="49765"/>
    <cellStyle name="Обычный 3 7 2 6 4 8" xfId="49766"/>
    <cellStyle name="Обычный 3 7 2 6 5" xfId="49767"/>
    <cellStyle name="Обычный 3 7 2 6 5 2" xfId="49768"/>
    <cellStyle name="Обычный 3 7 2 6 5 3" xfId="49769"/>
    <cellStyle name="Обычный 3 7 2 6 5 4" xfId="49770"/>
    <cellStyle name="Обычный 3 7 2 6 5 5" xfId="49771"/>
    <cellStyle name="Обычный 3 7 2 6 5 6" xfId="49772"/>
    <cellStyle name="Обычный 3 7 2 6 5 7" xfId="49773"/>
    <cellStyle name="Обычный 3 7 2 6 5 8" xfId="49774"/>
    <cellStyle name="Обычный 3 7 2 6 6" xfId="49775"/>
    <cellStyle name="Обычный 3 7 2 6 6 2" xfId="49776"/>
    <cellStyle name="Обычный 3 7 2 6 6 3" xfId="49777"/>
    <cellStyle name="Обычный 3 7 2 6 6 4" xfId="49778"/>
    <cellStyle name="Обычный 3 7 2 6 6 5" xfId="49779"/>
    <cellStyle name="Обычный 3 7 2 6 6 6" xfId="49780"/>
    <cellStyle name="Обычный 3 7 2 6 6 7" xfId="49781"/>
    <cellStyle name="Обычный 3 7 2 6 6 8" xfId="49782"/>
    <cellStyle name="Обычный 3 7 2 6 7" xfId="49783"/>
    <cellStyle name="Обычный 3 7 2 6 7 2" xfId="49784"/>
    <cellStyle name="Обычный 3 7 2 6 7 3" xfId="49785"/>
    <cellStyle name="Обычный 3 7 2 6 7 4" xfId="49786"/>
    <cellStyle name="Обычный 3 7 2 6 7 5" xfId="49787"/>
    <cellStyle name="Обычный 3 7 2 6 7 6" xfId="49788"/>
    <cellStyle name="Обычный 3 7 2 6 7 7" xfId="49789"/>
    <cellStyle name="Обычный 3 7 2 6 7 8" xfId="49790"/>
    <cellStyle name="Обычный 3 7 2 6 8" xfId="49791"/>
    <cellStyle name="Обычный 3 7 2 6 8 2" xfId="49792"/>
    <cellStyle name="Обычный 3 7 2 6 8 3" xfId="49793"/>
    <cellStyle name="Обычный 3 7 2 6 8 4" xfId="49794"/>
    <cellStyle name="Обычный 3 7 2 6 8 5" xfId="49795"/>
    <cellStyle name="Обычный 3 7 2 6 8 6" xfId="49796"/>
    <cellStyle name="Обычный 3 7 2 6 8 7" xfId="49797"/>
    <cellStyle name="Обычный 3 7 2 6 8 8" xfId="49798"/>
    <cellStyle name="Обычный 3 7 2 6 9" xfId="49799"/>
    <cellStyle name="Обычный 3 7 2 6 9 2" xfId="49800"/>
    <cellStyle name="Обычный 3 7 2 6 9 3" xfId="49801"/>
    <cellStyle name="Обычный 3 7 2 6 9 4" xfId="49802"/>
    <cellStyle name="Обычный 3 7 2 6 9 5" xfId="49803"/>
    <cellStyle name="Обычный 3 7 2 6 9 6" xfId="49804"/>
    <cellStyle name="Обычный 3 7 2 6 9 7" xfId="49805"/>
    <cellStyle name="Обычный 3 7 2 6 9 8" xfId="49806"/>
    <cellStyle name="Обычный 3 7 2 7" xfId="49807"/>
    <cellStyle name="Обычный 3 7 2 7 10" xfId="49808"/>
    <cellStyle name="Обычный 3 7 2 7 11" xfId="49809"/>
    <cellStyle name="Обычный 3 7 2 7 12" xfId="49810"/>
    <cellStyle name="Обычный 3 7 2 7 13" xfId="49811"/>
    <cellStyle name="Обычный 3 7 2 7 14" xfId="49812"/>
    <cellStyle name="Обычный 3 7 2 7 15" xfId="49813"/>
    <cellStyle name="Обычный 3 7 2 7 16" xfId="49814"/>
    <cellStyle name="Обычный 3 7 2 7 17" xfId="49815"/>
    <cellStyle name="Обычный 3 7 2 7 18" xfId="49816"/>
    <cellStyle name="Обычный 3 7 2 7 2" xfId="49817"/>
    <cellStyle name="Обычный 3 7 2 7 2 2" xfId="49818"/>
    <cellStyle name="Обычный 3 7 2 7 2 3" xfId="49819"/>
    <cellStyle name="Обычный 3 7 2 7 2 4" xfId="49820"/>
    <cellStyle name="Обычный 3 7 2 7 2 5" xfId="49821"/>
    <cellStyle name="Обычный 3 7 2 7 2 6" xfId="49822"/>
    <cellStyle name="Обычный 3 7 2 7 2 7" xfId="49823"/>
    <cellStyle name="Обычный 3 7 2 7 2 8" xfId="49824"/>
    <cellStyle name="Обычный 3 7 2 7 3" xfId="49825"/>
    <cellStyle name="Обычный 3 7 2 7 3 2" xfId="49826"/>
    <cellStyle name="Обычный 3 7 2 7 3 3" xfId="49827"/>
    <cellStyle name="Обычный 3 7 2 7 3 4" xfId="49828"/>
    <cellStyle name="Обычный 3 7 2 7 3 5" xfId="49829"/>
    <cellStyle name="Обычный 3 7 2 7 3 6" xfId="49830"/>
    <cellStyle name="Обычный 3 7 2 7 3 7" xfId="49831"/>
    <cellStyle name="Обычный 3 7 2 7 3 8" xfId="49832"/>
    <cellStyle name="Обычный 3 7 2 7 4" xfId="49833"/>
    <cellStyle name="Обычный 3 7 2 7 4 2" xfId="49834"/>
    <cellStyle name="Обычный 3 7 2 7 4 3" xfId="49835"/>
    <cellStyle name="Обычный 3 7 2 7 4 4" xfId="49836"/>
    <cellStyle name="Обычный 3 7 2 7 4 5" xfId="49837"/>
    <cellStyle name="Обычный 3 7 2 7 4 6" xfId="49838"/>
    <cellStyle name="Обычный 3 7 2 7 4 7" xfId="49839"/>
    <cellStyle name="Обычный 3 7 2 7 4 8" xfId="49840"/>
    <cellStyle name="Обычный 3 7 2 7 5" xfId="49841"/>
    <cellStyle name="Обычный 3 7 2 7 5 2" xfId="49842"/>
    <cellStyle name="Обычный 3 7 2 7 5 3" xfId="49843"/>
    <cellStyle name="Обычный 3 7 2 7 5 4" xfId="49844"/>
    <cellStyle name="Обычный 3 7 2 7 5 5" xfId="49845"/>
    <cellStyle name="Обычный 3 7 2 7 5 6" xfId="49846"/>
    <cellStyle name="Обычный 3 7 2 7 5 7" xfId="49847"/>
    <cellStyle name="Обычный 3 7 2 7 5 8" xfId="49848"/>
    <cellStyle name="Обычный 3 7 2 7 6" xfId="49849"/>
    <cellStyle name="Обычный 3 7 2 7 6 2" xfId="49850"/>
    <cellStyle name="Обычный 3 7 2 7 6 3" xfId="49851"/>
    <cellStyle name="Обычный 3 7 2 7 6 4" xfId="49852"/>
    <cellStyle name="Обычный 3 7 2 7 6 5" xfId="49853"/>
    <cellStyle name="Обычный 3 7 2 7 6 6" xfId="49854"/>
    <cellStyle name="Обычный 3 7 2 7 6 7" xfId="49855"/>
    <cellStyle name="Обычный 3 7 2 7 6 8" xfId="49856"/>
    <cellStyle name="Обычный 3 7 2 7 7" xfId="49857"/>
    <cellStyle name="Обычный 3 7 2 7 7 2" xfId="49858"/>
    <cellStyle name="Обычный 3 7 2 7 7 3" xfId="49859"/>
    <cellStyle name="Обычный 3 7 2 7 7 4" xfId="49860"/>
    <cellStyle name="Обычный 3 7 2 7 7 5" xfId="49861"/>
    <cellStyle name="Обычный 3 7 2 7 7 6" xfId="49862"/>
    <cellStyle name="Обычный 3 7 2 7 7 7" xfId="49863"/>
    <cellStyle name="Обычный 3 7 2 7 7 8" xfId="49864"/>
    <cellStyle name="Обычный 3 7 2 7 8" xfId="49865"/>
    <cellStyle name="Обычный 3 7 2 7 8 2" xfId="49866"/>
    <cellStyle name="Обычный 3 7 2 7 8 3" xfId="49867"/>
    <cellStyle name="Обычный 3 7 2 7 8 4" xfId="49868"/>
    <cellStyle name="Обычный 3 7 2 7 8 5" xfId="49869"/>
    <cellStyle name="Обычный 3 7 2 7 8 6" xfId="49870"/>
    <cellStyle name="Обычный 3 7 2 7 8 7" xfId="49871"/>
    <cellStyle name="Обычный 3 7 2 7 8 8" xfId="49872"/>
    <cellStyle name="Обычный 3 7 2 7 9" xfId="49873"/>
    <cellStyle name="Обычный 3 7 2 8" xfId="49874"/>
    <cellStyle name="Обычный 3 7 2 8 10" xfId="49875"/>
    <cellStyle name="Обычный 3 7 2 8 11" xfId="49876"/>
    <cellStyle name="Обычный 3 7 2 8 12" xfId="49877"/>
    <cellStyle name="Обычный 3 7 2 8 13" xfId="49878"/>
    <cellStyle name="Обычный 3 7 2 8 14" xfId="49879"/>
    <cellStyle name="Обычный 3 7 2 8 15" xfId="49880"/>
    <cellStyle name="Обычный 3 7 2 8 16" xfId="49881"/>
    <cellStyle name="Обычный 3 7 2 8 17" xfId="49882"/>
    <cellStyle name="Обычный 3 7 2 8 18" xfId="49883"/>
    <cellStyle name="Обычный 3 7 2 8 2" xfId="49884"/>
    <cellStyle name="Обычный 3 7 2 8 2 2" xfId="49885"/>
    <cellStyle name="Обычный 3 7 2 8 2 3" xfId="49886"/>
    <cellStyle name="Обычный 3 7 2 8 2 4" xfId="49887"/>
    <cellStyle name="Обычный 3 7 2 8 2 5" xfId="49888"/>
    <cellStyle name="Обычный 3 7 2 8 2 6" xfId="49889"/>
    <cellStyle name="Обычный 3 7 2 8 2 7" xfId="49890"/>
    <cellStyle name="Обычный 3 7 2 8 2 8" xfId="49891"/>
    <cellStyle name="Обычный 3 7 2 8 3" xfId="49892"/>
    <cellStyle name="Обычный 3 7 2 8 3 2" xfId="49893"/>
    <cellStyle name="Обычный 3 7 2 8 3 3" xfId="49894"/>
    <cellStyle name="Обычный 3 7 2 8 3 4" xfId="49895"/>
    <cellStyle name="Обычный 3 7 2 8 3 5" xfId="49896"/>
    <cellStyle name="Обычный 3 7 2 8 3 6" xfId="49897"/>
    <cellStyle name="Обычный 3 7 2 8 3 7" xfId="49898"/>
    <cellStyle name="Обычный 3 7 2 8 3 8" xfId="49899"/>
    <cellStyle name="Обычный 3 7 2 8 4" xfId="49900"/>
    <cellStyle name="Обычный 3 7 2 8 4 2" xfId="49901"/>
    <cellStyle name="Обычный 3 7 2 8 4 3" xfId="49902"/>
    <cellStyle name="Обычный 3 7 2 8 4 4" xfId="49903"/>
    <cellStyle name="Обычный 3 7 2 8 4 5" xfId="49904"/>
    <cellStyle name="Обычный 3 7 2 8 4 6" xfId="49905"/>
    <cellStyle name="Обычный 3 7 2 8 4 7" xfId="49906"/>
    <cellStyle name="Обычный 3 7 2 8 4 8" xfId="49907"/>
    <cellStyle name="Обычный 3 7 2 8 5" xfId="49908"/>
    <cellStyle name="Обычный 3 7 2 8 5 2" xfId="49909"/>
    <cellStyle name="Обычный 3 7 2 8 5 3" xfId="49910"/>
    <cellStyle name="Обычный 3 7 2 8 5 4" xfId="49911"/>
    <cellStyle name="Обычный 3 7 2 8 5 5" xfId="49912"/>
    <cellStyle name="Обычный 3 7 2 8 5 6" xfId="49913"/>
    <cellStyle name="Обычный 3 7 2 8 5 7" xfId="49914"/>
    <cellStyle name="Обычный 3 7 2 8 5 8" xfId="49915"/>
    <cellStyle name="Обычный 3 7 2 8 6" xfId="49916"/>
    <cellStyle name="Обычный 3 7 2 8 6 2" xfId="49917"/>
    <cellStyle name="Обычный 3 7 2 8 6 3" xfId="49918"/>
    <cellStyle name="Обычный 3 7 2 8 6 4" xfId="49919"/>
    <cellStyle name="Обычный 3 7 2 8 6 5" xfId="49920"/>
    <cellStyle name="Обычный 3 7 2 8 6 6" xfId="49921"/>
    <cellStyle name="Обычный 3 7 2 8 6 7" xfId="49922"/>
    <cellStyle name="Обычный 3 7 2 8 6 8" xfId="49923"/>
    <cellStyle name="Обычный 3 7 2 8 7" xfId="49924"/>
    <cellStyle name="Обычный 3 7 2 8 7 2" xfId="49925"/>
    <cellStyle name="Обычный 3 7 2 8 7 3" xfId="49926"/>
    <cellStyle name="Обычный 3 7 2 8 7 4" xfId="49927"/>
    <cellStyle name="Обычный 3 7 2 8 7 5" xfId="49928"/>
    <cellStyle name="Обычный 3 7 2 8 7 6" xfId="49929"/>
    <cellStyle name="Обычный 3 7 2 8 7 7" xfId="49930"/>
    <cellStyle name="Обычный 3 7 2 8 7 8" xfId="49931"/>
    <cellStyle name="Обычный 3 7 2 8 8" xfId="49932"/>
    <cellStyle name="Обычный 3 7 2 8 8 2" xfId="49933"/>
    <cellStyle name="Обычный 3 7 2 8 8 3" xfId="49934"/>
    <cellStyle name="Обычный 3 7 2 8 8 4" xfId="49935"/>
    <cellStyle name="Обычный 3 7 2 8 8 5" xfId="49936"/>
    <cellStyle name="Обычный 3 7 2 8 8 6" xfId="49937"/>
    <cellStyle name="Обычный 3 7 2 8 8 7" xfId="49938"/>
    <cellStyle name="Обычный 3 7 2 8 8 8" xfId="49939"/>
    <cellStyle name="Обычный 3 7 2 8 9" xfId="49940"/>
    <cellStyle name="Обычный 3 7 2 9" xfId="49941"/>
    <cellStyle name="Обычный 3 7 2 9 2" xfId="49942"/>
    <cellStyle name="Обычный 3 7 2 9 3" xfId="49943"/>
    <cellStyle name="Обычный 3 7 2 9 4" xfId="49944"/>
    <cellStyle name="Обычный 3 7 2 9 5" xfId="49945"/>
    <cellStyle name="Обычный 3 7 2 9 6" xfId="49946"/>
    <cellStyle name="Обычный 3 7 2 9 7" xfId="49947"/>
    <cellStyle name="Обычный 3 7 2 9 8" xfId="49948"/>
    <cellStyle name="Обычный 3 7 20" xfId="49949"/>
    <cellStyle name="Обычный 3 7 21" xfId="49950"/>
    <cellStyle name="Обычный 3 7 22" xfId="49951"/>
    <cellStyle name="Обычный 3 7 23" xfId="49952"/>
    <cellStyle name="Обычный 3 7 24" xfId="49953"/>
    <cellStyle name="Обычный 3 7 25" xfId="49954"/>
    <cellStyle name="Обычный 3 7 26" xfId="49955"/>
    <cellStyle name="Обычный 3 7 27" xfId="49956"/>
    <cellStyle name="Обычный 3 7 28" xfId="49957"/>
    <cellStyle name="Обычный 3 7 3" xfId="49958"/>
    <cellStyle name="Обычный 3 7 3 10" xfId="49959"/>
    <cellStyle name="Обычный 3 7 3 10 2" xfId="49960"/>
    <cellStyle name="Обычный 3 7 3 10 3" xfId="49961"/>
    <cellStyle name="Обычный 3 7 3 10 4" xfId="49962"/>
    <cellStyle name="Обычный 3 7 3 10 5" xfId="49963"/>
    <cellStyle name="Обычный 3 7 3 10 6" xfId="49964"/>
    <cellStyle name="Обычный 3 7 3 10 7" xfId="49965"/>
    <cellStyle name="Обычный 3 7 3 10 8" xfId="49966"/>
    <cellStyle name="Обычный 3 7 3 11" xfId="49967"/>
    <cellStyle name="Обычный 3 7 3 11 2" xfId="49968"/>
    <cellStyle name="Обычный 3 7 3 11 3" xfId="49969"/>
    <cellStyle name="Обычный 3 7 3 11 4" xfId="49970"/>
    <cellStyle name="Обычный 3 7 3 11 5" xfId="49971"/>
    <cellStyle name="Обычный 3 7 3 11 6" xfId="49972"/>
    <cellStyle name="Обычный 3 7 3 11 7" xfId="49973"/>
    <cellStyle name="Обычный 3 7 3 11 8" xfId="49974"/>
    <cellStyle name="Обычный 3 7 3 12" xfId="49975"/>
    <cellStyle name="Обычный 3 7 3 12 2" xfId="49976"/>
    <cellStyle name="Обычный 3 7 3 12 3" xfId="49977"/>
    <cellStyle name="Обычный 3 7 3 12 4" xfId="49978"/>
    <cellStyle name="Обычный 3 7 3 12 5" xfId="49979"/>
    <cellStyle name="Обычный 3 7 3 12 6" xfId="49980"/>
    <cellStyle name="Обычный 3 7 3 12 7" xfId="49981"/>
    <cellStyle name="Обычный 3 7 3 12 8" xfId="49982"/>
    <cellStyle name="Обычный 3 7 3 13" xfId="49983"/>
    <cellStyle name="Обычный 3 7 3 13 2" xfId="49984"/>
    <cellStyle name="Обычный 3 7 3 13 3" xfId="49985"/>
    <cellStyle name="Обычный 3 7 3 13 4" xfId="49986"/>
    <cellStyle name="Обычный 3 7 3 13 5" xfId="49987"/>
    <cellStyle name="Обычный 3 7 3 13 6" xfId="49988"/>
    <cellStyle name="Обычный 3 7 3 13 7" xfId="49989"/>
    <cellStyle name="Обычный 3 7 3 13 8" xfId="49990"/>
    <cellStyle name="Обычный 3 7 3 14" xfId="49991"/>
    <cellStyle name="Обычный 3 7 3 15" xfId="49992"/>
    <cellStyle name="Обычный 3 7 3 16" xfId="49993"/>
    <cellStyle name="Обычный 3 7 3 17" xfId="49994"/>
    <cellStyle name="Обычный 3 7 3 18" xfId="49995"/>
    <cellStyle name="Обычный 3 7 3 19" xfId="49996"/>
    <cellStyle name="Обычный 3 7 3 2" xfId="49997"/>
    <cellStyle name="Обычный 3 7 3 2 10" xfId="49998"/>
    <cellStyle name="Обычный 3 7 3 2 10 2" xfId="49999"/>
    <cellStyle name="Обычный 3 7 3 2 10 3" xfId="50000"/>
    <cellStyle name="Обычный 3 7 3 2 10 4" xfId="50001"/>
    <cellStyle name="Обычный 3 7 3 2 10 5" xfId="50002"/>
    <cellStyle name="Обычный 3 7 3 2 10 6" xfId="50003"/>
    <cellStyle name="Обычный 3 7 3 2 10 7" xfId="50004"/>
    <cellStyle name="Обычный 3 7 3 2 10 8" xfId="50005"/>
    <cellStyle name="Обычный 3 7 3 2 11" xfId="50006"/>
    <cellStyle name="Обычный 3 7 3 2 11 2" xfId="50007"/>
    <cellStyle name="Обычный 3 7 3 2 11 3" xfId="50008"/>
    <cellStyle name="Обычный 3 7 3 2 11 4" xfId="50009"/>
    <cellStyle name="Обычный 3 7 3 2 11 5" xfId="50010"/>
    <cellStyle name="Обычный 3 7 3 2 11 6" xfId="50011"/>
    <cellStyle name="Обычный 3 7 3 2 11 7" xfId="50012"/>
    <cellStyle name="Обычный 3 7 3 2 11 8" xfId="50013"/>
    <cellStyle name="Обычный 3 7 3 2 12" xfId="50014"/>
    <cellStyle name="Обычный 3 7 3 2 13" xfId="50015"/>
    <cellStyle name="Обычный 3 7 3 2 14" xfId="50016"/>
    <cellStyle name="Обычный 3 7 3 2 15" xfId="50017"/>
    <cellStyle name="Обычный 3 7 3 2 16" xfId="50018"/>
    <cellStyle name="Обычный 3 7 3 2 17" xfId="50019"/>
    <cellStyle name="Обычный 3 7 3 2 18" xfId="50020"/>
    <cellStyle name="Обычный 3 7 3 2 19" xfId="50021"/>
    <cellStyle name="Обычный 3 7 3 2 2" xfId="50022"/>
    <cellStyle name="Обычный 3 7 3 2 2 10" xfId="50023"/>
    <cellStyle name="Обычный 3 7 3 2 2 10 2" xfId="50024"/>
    <cellStyle name="Обычный 3 7 3 2 2 10 3" xfId="50025"/>
    <cellStyle name="Обычный 3 7 3 2 2 10 4" xfId="50026"/>
    <cellStyle name="Обычный 3 7 3 2 2 10 5" xfId="50027"/>
    <cellStyle name="Обычный 3 7 3 2 2 10 6" xfId="50028"/>
    <cellStyle name="Обычный 3 7 3 2 2 10 7" xfId="50029"/>
    <cellStyle name="Обычный 3 7 3 2 2 10 8" xfId="50030"/>
    <cellStyle name="Обычный 3 7 3 2 2 11" xfId="50031"/>
    <cellStyle name="Обычный 3 7 3 2 2 12" xfId="50032"/>
    <cellStyle name="Обычный 3 7 3 2 2 13" xfId="50033"/>
    <cellStyle name="Обычный 3 7 3 2 2 14" xfId="50034"/>
    <cellStyle name="Обычный 3 7 3 2 2 15" xfId="50035"/>
    <cellStyle name="Обычный 3 7 3 2 2 16" xfId="50036"/>
    <cellStyle name="Обычный 3 7 3 2 2 17" xfId="50037"/>
    <cellStyle name="Обычный 3 7 3 2 2 18" xfId="50038"/>
    <cellStyle name="Обычный 3 7 3 2 2 19" xfId="50039"/>
    <cellStyle name="Обычный 3 7 3 2 2 2" xfId="50040"/>
    <cellStyle name="Обычный 3 7 3 2 2 2 10" xfId="50041"/>
    <cellStyle name="Обычный 3 7 3 2 2 2 11" xfId="50042"/>
    <cellStyle name="Обычный 3 7 3 2 2 2 12" xfId="50043"/>
    <cellStyle name="Обычный 3 7 3 2 2 2 13" xfId="50044"/>
    <cellStyle name="Обычный 3 7 3 2 2 2 14" xfId="50045"/>
    <cellStyle name="Обычный 3 7 3 2 2 2 15" xfId="50046"/>
    <cellStyle name="Обычный 3 7 3 2 2 2 16" xfId="50047"/>
    <cellStyle name="Обычный 3 7 3 2 2 2 17" xfId="50048"/>
    <cellStyle name="Обычный 3 7 3 2 2 2 18" xfId="50049"/>
    <cellStyle name="Обычный 3 7 3 2 2 2 2" xfId="50050"/>
    <cellStyle name="Обычный 3 7 3 2 2 2 2 2" xfId="50051"/>
    <cellStyle name="Обычный 3 7 3 2 2 2 2 3" xfId="50052"/>
    <cellStyle name="Обычный 3 7 3 2 2 2 2 4" xfId="50053"/>
    <cellStyle name="Обычный 3 7 3 2 2 2 2 5" xfId="50054"/>
    <cellStyle name="Обычный 3 7 3 2 2 2 2 6" xfId="50055"/>
    <cellStyle name="Обычный 3 7 3 2 2 2 2 7" xfId="50056"/>
    <cellStyle name="Обычный 3 7 3 2 2 2 2 8" xfId="50057"/>
    <cellStyle name="Обычный 3 7 3 2 2 2 3" xfId="50058"/>
    <cellStyle name="Обычный 3 7 3 2 2 2 3 2" xfId="50059"/>
    <cellStyle name="Обычный 3 7 3 2 2 2 3 3" xfId="50060"/>
    <cellStyle name="Обычный 3 7 3 2 2 2 3 4" xfId="50061"/>
    <cellStyle name="Обычный 3 7 3 2 2 2 3 5" xfId="50062"/>
    <cellStyle name="Обычный 3 7 3 2 2 2 3 6" xfId="50063"/>
    <cellStyle name="Обычный 3 7 3 2 2 2 3 7" xfId="50064"/>
    <cellStyle name="Обычный 3 7 3 2 2 2 3 8" xfId="50065"/>
    <cellStyle name="Обычный 3 7 3 2 2 2 4" xfId="50066"/>
    <cellStyle name="Обычный 3 7 3 2 2 2 4 2" xfId="50067"/>
    <cellStyle name="Обычный 3 7 3 2 2 2 4 3" xfId="50068"/>
    <cellStyle name="Обычный 3 7 3 2 2 2 4 4" xfId="50069"/>
    <cellStyle name="Обычный 3 7 3 2 2 2 4 5" xfId="50070"/>
    <cellStyle name="Обычный 3 7 3 2 2 2 4 6" xfId="50071"/>
    <cellStyle name="Обычный 3 7 3 2 2 2 4 7" xfId="50072"/>
    <cellStyle name="Обычный 3 7 3 2 2 2 4 8" xfId="50073"/>
    <cellStyle name="Обычный 3 7 3 2 2 2 5" xfId="50074"/>
    <cellStyle name="Обычный 3 7 3 2 2 2 5 2" xfId="50075"/>
    <cellStyle name="Обычный 3 7 3 2 2 2 5 3" xfId="50076"/>
    <cellStyle name="Обычный 3 7 3 2 2 2 5 4" xfId="50077"/>
    <cellStyle name="Обычный 3 7 3 2 2 2 5 5" xfId="50078"/>
    <cellStyle name="Обычный 3 7 3 2 2 2 5 6" xfId="50079"/>
    <cellStyle name="Обычный 3 7 3 2 2 2 5 7" xfId="50080"/>
    <cellStyle name="Обычный 3 7 3 2 2 2 5 8" xfId="50081"/>
    <cellStyle name="Обычный 3 7 3 2 2 2 6" xfId="50082"/>
    <cellStyle name="Обычный 3 7 3 2 2 2 6 2" xfId="50083"/>
    <cellStyle name="Обычный 3 7 3 2 2 2 6 3" xfId="50084"/>
    <cellStyle name="Обычный 3 7 3 2 2 2 6 4" xfId="50085"/>
    <cellStyle name="Обычный 3 7 3 2 2 2 6 5" xfId="50086"/>
    <cellStyle name="Обычный 3 7 3 2 2 2 6 6" xfId="50087"/>
    <cellStyle name="Обычный 3 7 3 2 2 2 6 7" xfId="50088"/>
    <cellStyle name="Обычный 3 7 3 2 2 2 6 8" xfId="50089"/>
    <cellStyle name="Обычный 3 7 3 2 2 2 7" xfId="50090"/>
    <cellStyle name="Обычный 3 7 3 2 2 2 7 2" xfId="50091"/>
    <cellStyle name="Обычный 3 7 3 2 2 2 7 3" xfId="50092"/>
    <cellStyle name="Обычный 3 7 3 2 2 2 7 4" xfId="50093"/>
    <cellStyle name="Обычный 3 7 3 2 2 2 7 5" xfId="50094"/>
    <cellStyle name="Обычный 3 7 3 2 2 2 7 6" xfId="50095"/>
    <cellStyle name="Обычный 3 7 3 2 2 2 7 7" xfId="50096"/>
    <cellStyle name="Обычный 3 7 3 2 2 2 7 8" xfId="50097"/>
    <cellStyle name="Обычный 3 7 3 2 2 2 8" xfId="50098"/>
    <cellStyle name="Обычный 3 7 3 2 2 2 8 2" xfId="50099"/>
    <cellStyle name="Обычный 3 7 3 2 2 2 8 3" xfId="50100"/>
    <cellStyle name="Обычный 3 7 3 2 2 2 8 4" xfId="50101"/>
    <cellStyle name="Обычный 3 7 3 2 2 2 8 5" xfId="50102"/>
    <cellStyle name="Обычный 3 7 3 2 2 2 8 6" xfId="50103"/>
    <cellStyle name="Обычный 3 7 3 2 2 2 8 7" xfId="50104"/>
    <cellStyle name="Обычный 3 7 3 2 2 2 8 8" xfId="50105"/>
    <cellStyle name="Обычный 3 7 3 2 2 2 9" xfId="50106"/>
    <cellStyle name="Обычный 3 7 3 2 2 20" xfId="50107"/>
    <cellStyle name="Обычный 3 7 3 2 2 21" xfId="50108"/>
    <cellStyle name="Обычный 3 7 3 2 2 22" xfId="50109"/>
    <cellStyle name="Обычный 3 7 3 2 2 3" xfId="50110"/>
    <cellStyle name="Обычный 3 7 3 2 2 3 10" xfId="50111"/>
    <cellStyle name="Обычный 3 7 3 2 2 3 11" xfId="50112"/>
    <cellStyle name="Обычный 3 7 3 2 2 3 12" xfId="50113"/>
    <cellStyle name="Обычный 3 7 3 2 2 3 13" xfId="50114"/>
    <cellStyle name="Обычный 3 7 3 2 2 3 14" xfId="50115"/>
    <cellStyle name="Обычный 3 7 3 2 2 3 15" xfId="50116"/>
    <cellStyle name="Обычный 3 7 3 2 2 3 16" xfId="50117"/>
    <cellStyle name="Обычный 3 7 3 2 2 3 17" xfId="50118"/>
    <cellStyle name="Обычный 3 7 3 2 2 3 18" xfId="50119"/>
    <cellStyle name="Обычный 3 7 3 2 2 3 2" xfId="50120"/>
    <cellStyle name="Обычный 3 7 3 2 2 3 2 2" xfId="50121"/>
    <cellStyle name="Обычный 3 7 3 2 2 3 2 3" xfId="50122"/>
    <cellStyle name="Обычный 3 7 3 2 2 3 2 4" xfId="50123"/>
    <cellStyle name="Обычный 3 7 3 2 2 3 2 5" xfId="50124"/>
    <cellStyle name="Обычный 3 7 3 2 2 3 2 6" xfId="50125"/>
    <cellStyle name="Обычный 3 7 3 2 2 3 2 7" xfId="50126"/>
    <cellStyle name="Обычный 3 7 3 2 2 3 2 8" xfId="50127"/>
    <cellStyle name="Обычный 3 7 3 2 2 3 3" xfId="50128"/>
    <cellStyle name="Обычный 3 7 3 2 2 3 3 2" xfId="50129"/>
    <cellStyle name="Обычный 3 7 3 2 2 3 3 3" xfId="50130"/>
    <cellStyle name="Обычный 3 7 3 2 2 3 3 4" xfId="50131"/>
    <cellStyle name="Обычный 3 7 3 2 2 3 3 5" xfId="50132"/>
    <cellStyle name="Обычный 3 7 3 2 2 3 3 6" xfId="50133"/>
    <cellStyle name="Обычный 3 7 3 2 2 3 3 7" xfId="50134"/>
    <cellStyle name="Обычный 3 7 3 2 2 3 3 8" xfId="50135"/>
    <cellStyle name="Обычный 3 7 3 2 2 3 4" xfId="50136"/>
    <cellStyle name="Обычный 3 7 3 2 2 3 4 2" xfId="50137"/>
    <cellStyle name="Обычный 3 7 3 2 2 3 4 3" xfId="50138"/>
    <cellStyle name="Обычный 3 7 3 2 2 3 4 4" xfId="50139"/>
    <cellStyle name="Обычный 3 7 3 2 2 3 4 5" xfId="50140"/>
    <cellStyle name="Обычный 3 7 3 2 2 3 4 6" xfId="50141"/>
    <cellStyle name="Обычный 3 7 3 2 2 3 4 7" xfId="50142"/>
    <cellStyle name="Обычный 3 7 3 2 2 3 4 8" xfId="50143"/>
    <cellStyle name="Обычный 3 7 3 2 2 3 5" xfId="50144"/>
    <cellStyle name="Обычный 3 7 3 2 2 3 5 2" xfId="50145"/>
    <cellStyle name="Обычный 3 7 3 2 2 3 5 3" xfId="50146"/>
    <cellStyle name="Обычный 3 7 3 2 2 3 5 4" xfId="50147"/>
    <cellStyle name="Обычный 3 7 3 2 2 3 5 5" xfId="50148"/>
    <cellStyle name="Обычный 3 7 3 2 2 3 5 6" xfId="50149"/>
    <cellStyle name="Обычный 3 7 3 2 2 3 5 7" xfId="50150"/>
    <cellStyle name="Обычный 3 7 3 2 2 3 5 8" xfId="50151"/>
    <cellStyle name="Обычный 3 7 3 2 2 3 6" xfId="50152"/>
    <cellStyle name="Обычный 3 7 3 2 2 3 6 2" xfId="50153"/>
    <cellStyle name="Обычный 3 7 3 2 2 3 6 3" xfId="50154"/>
    <cellStyle name="Обычный 3 7 3 2 2 3 6 4" xfId="50155"/>
    <cellStyle name="Обычный 3 7 3 2 2 3 6 5" xfId="50156"/>
    <cellStyle name="Обычный 3 7 3 2 2 3 6 6" xfId="50157"/>
    <cellStyle name="Обычный 3 7 3 2 2 3 6 7" xfId="50158"/>
    <cellStyle name="Обычный 3 7 3 2 2 3 6 8" xfId="50159"/>
    <cellStyle name="Обычный 3 7 3 2 2 3 7" xfId="50160"/>
    <cellStyle name="Обычный 3 7 3 2 2 3 7 2" xfId="50161"/>
    <cellStyle name="Обычный 3 7 3 2 2 3 7 3" xfId="50162"/>
    <cellStyle name="Обычный 3 7 3 2 2 3 7 4" xfId="50163"/>
    <cellStyle name="Обычный 3 7 3 2 2 3 7 5" xfId="50164"/>
    <cellStyle name="Обычный 3 7 3 2 2 3 7 6" xfId="50165"/>
    <cellStyle name="Обычный 3 7 3 2 2 3 7 7" xfId="50166"/>
    <cellStyle name="Обычный 3 7 3 2 2 3 7 8" xfId="50167"/>
    <cellStyle name="Обычный 3 7 3 2 2 3 8" xfId="50168"/>
    <cellStyle name="Обычный 3 7 3 2 2 3 8 2" xfId="50169"/>
    <cellStyle name="Обычный 3 7 3 2 2 3 8 3" xfId="50170"/>
    <cellStyle name="Обычный 3 7 3 2 2 3 8 4" xfId="50171"/>
    <cellStyle name="Обычный 3 7 3 2 2 3 8 5" xfId="50172"/>
    <cellStyle name="Обычный 3 7 3 2 2 3 8 6" xfId="50173"/>
    <cellStyle name="Обычный 3 7 3 2 2 3 8 7" xfId="50174"/>
    <cellStyle name="Обычный 3 7 3 2 2 3 8 8" xfId="50175"/>
    <cellStyle name="Обычный 3 7 3 2 2 3 9" xfId="50176"/>
    <cellStyle name="Обычный 3 7 3 2 2 4" xfId="50177"/>
    <cellStyle name="Обычный 3 7 3 2 2 4 2" xfId="50178"/>
    <cellStyle name="Обычный 3 7 3 2 2 4 3" xfId="50179"/>
    <cellStyle name="Обычный 3 7 3 2 2 4 4" xfId="50180"/>
    <cellStyle name="Обычный 3 7 3 2 2 4 5" xfId="50181"/>
    <cellStyle name="Обычный 3 7 3 2 2 4 6" xfId="50182"/>
    <cellStyle name="Обычный 3 7 3 2 2 4 7" xfId="50183"/>
    <cellStyle name="Обычный 3 7 3 2 2 4 8" xfId="50184"/>
    <cellStyle name="Обычный 3 7 3 2 2 5" xfId="50185"/>
    <cellStyle name="Обычный 3 7 3 2 2 5 2" xfId="50186"/>
    <cellStyle name="Обычный 3 7 3 2 2 5 3" xfId="50187"/>
    <cellStyle name="Обычный 3 7 3 2 2 5 4" xfId="50188"/>
    <cellStyle name="Обычный 3 7 3 2 2 5 5" xfId="50189"/>
    <cellStyle name="Обычный 3 7 3 2 2 5 6" xfId="50190"/>
    <cellStyle name="Обычный 3 7 3 2 2 5 7" xfId="50191"/>
    <cellStyle name="Обычный 3 7 3 2 2 5 8" xfId="50192"/>
    <cellStyle name="Обычный 3 7 3 2 2 6" xfId="50193"/>
    <cellStyle name="Обычный 3 7 3 2 2 6 2" xfId="50194"/>
    <cellStyle name="Обычный 3 7 3 2 2 6 3" xfId="50195"/>
    <cellStyle name="Обычный 3 7 3 2 2 6 4" xfId="50196"/>
    <cellStyle name="Обычный 3 7 3 2 2 6 5" xfId="50197"/>
    <cellStyle name="Обычный 3 7 3 2 2 6 6" xfId="50198"/>
    <cellStyle name="Обычный 3 7 3 2 2 6 7" xfId="50199"/>
    <cellStyle name="Обычный 3 7 3 2 2 6 8" xfId="50200"/>
    <cellStyle name="Обычный 3 7 3 2 2 7" xfId="50201"/>
    <cellStyle name="Обычный 3 7 3 2 2 7 2" xfId="50202"/>
    <cellStyle name="Обычный 3 7 3 2 2 7 3" xfId="50203"/>
    <cellStyle name="Обычный 3 7 3 2 2 7 4" xfId="50204"/>
    <cellStyle name="Обычный 3 7 3 2 2 7 5" xfId="50205"/>
    <cellStyle name="Обычный 3 7 3 2 2 7 6" xfId="50206"/>
    <cellStyle name="Обычный 3 7 3 2 2 7 7" xfId="50207"/>
    <cellStyle name="Обычный 3 7 3 2 2 7 8" xfId="50208"/>
    <cellStyle name="Обычный 3 7 3 2 2 8" xfId="50209"/>
    <cellStyle name="Обычный 3 7 3 2 2 8 2" xfId="50210"/>
    <cellStyle name="Обычный 3 7 3 2 2 8 3" xfId="50211"/>
    <cellStyle name="Обычный 3 7 3 2 2 8 4" xfId="50212"/>
    <cellStyle name="Обычный 3 7 3 2 2 8 5" xfId="50213"/>
    <cellStyle name="Обычный 3 7 3 2 2 8 6" xfId="50214"/>
    <cellStyle name="Обычный 3 7 3 2 2 8 7" xfId="50215"/>
    <cellStyle name="Обычный 3 7 3 2 2 8 8" xfId="50216"/>
    <cellStyle name="Обычный 3 7 3 2 2 9" xfId="50217"/>
    <cellStyle name="Обычный 3 7 3 2 2 9 2" xfId="50218"/>
    <cellStyle name="Обычный 3 7 3 2 2 9 3" xfId="50219"/>
    <cellStyle name="Обычный 3 7 3 2 2 9 4" xfId="50220"/>
    <cellStyle name="Обычный 3 7 3 2 2 9 5" xfId="50221"/>
    <cellStyle name="Обычный 3 7 3 2 2 9 6" xfId="50222"/>
    <cellStyle name="Обычный 3 7 3 2 2 9 7" xfId="50223"/>
    <cellStyle name="Обычный 3 7 3 2 2 9 8" xfId="50224"/>
    <cellStyle name="Обычный 3 7 3 2 20" xfId="50225"/>
    <cellStyle name="Обычный 3 7 3 2 21" xfId="50226"/>
    <cellStyle name="Обычный 3 7 3 2 22" xfId="50227"/>
    <cellStyle name="Обычный 3 7 3 2 23" xfId="50228"/>
    <cellStyle name="Обычный 3 7 3 2 3" xfId="50229"/>
    <cellStyle name="Обычный 3 7 3 2 3 10" xfId="50230"/>
    <cellStyle name="Обычный 3 7 3 2 3 11" xfId="50231"/>
    <cellStyle name="Обычный 3 7 3 2 3 12" xfId="50232"/>
    <cellStyle name="Обычный 3 7 3 2 3 13" xfId="50233"/>
    <cellStyle name="Обычный 3 7 3 2 3 14" xfId="50234"/>
    <cellStyle name="Обычный 3 7 3 2 3 15" xfId="50235"/>
    <cellStyle name="Обычный 3 7 3 2 3 16" xfId="50236"/>
    <cellStyle name="Обычный 3 7 3 2 3 17" xfId="50237"/>
    <cellStyle name="Обычный 3 7 3 2 3 18" xfId="50238"/>
    <cellStyle name="Обычный 3 7 3 2 3 2" xfId="50239"/>
    <cellStyle name="Обычный 3 7 3 2 3 2 2" xfId="50240"/>
    <cellStyle name="Обычный 3 7 3 2 3 2 3" xfId="50241"/>
    <cellStyle name="Обычный 3 7 3 2 3 2 4" xfId="50242"/>
    <cellStyle name="Обычный 3 7 3 2 3 2 5" xfId="50243"/>
    <cellStyle name="Обычный 3 7 3 2 3 2 6" xfId="50244"/>
    <cellStyle name="Обычный 3 7 3 2 3 2 7" xfId="50245"/>
    <cellStyle name="Обычный 3 7 3 2 3 2 8" xfId="50246"/>
    <cellStyle name="Обычный 3 7 3 2 3 3" xfId="50247"/>
    <cellStyle name="Обычный 3 7 3 2 3 3 2" xfId="50248"/>
    <cellStyle name="Обычный 3 7 3 2 3 3 3" xfId="50249"/>
    <cellStyle name="Обычный 3 7 3 2 3 3 4" xfId="50250"/>
    <cellStyle name="Обычный 3 7 3 2 3 3 5" xfId="50251"/>
    <cellStyle name="Обычный 3 7 3 2 3 3 6" xfId="50252"/>
    <cellStyle name="Обычный 3 7 3 2 3 3 7" xfId="50253"/>
    <cellStyle name="Обычный 3 7 3 2 3 3 8" xfId="50254"/>
    <cellStyle name="Обычный 3 7 3 2 3 4" xfId="50255"/>
    <cellStyle name="Обычный 3 7 3 2 3 4 2" xfId="50256"/>
    <cellStyle name="Обычный 3 7 3 2 3 4 3" xfId="50257"/>
    <cellStyle name="Обычный 3 7 3 2 3 4 4" xfId="50258"/>
    <cellStyle name="Обычный 3 7 3 2 3 4 5" xfId="50259"/>
    <cellStyle name="Обычный 3 7 3 2 3 4 6" xfId="50260"/>
    <cellStyle name="Обычный 3 7 3 2 3 4 7" xfId="50261"/>
    <cellStyle name="Обычный 3 7 3 2 3 4 8" xfId="50262"/>
    <cellStyle name="Обычный 3 7 3 2 3 5" xfId="50263"/>
    <cellStyle name="Обычный 3 7 3 2 3 5 2" xfId="50264"/>
    <cellStyle name="Обычный 3 7 3 2 3 5 3" xfId="50265"/>
    <cellStyle name="Обычный 3 7 3 2 3 5 4" xfId="50266"/>
    <cellStyle name="Обычный 3 7 3 2 3 5 5" xfId="50267"/>
    <cellStyle name="Обычный 3 7 3 2 3 5 6" xfId="50268"/>
    <cellStyle name="Обычный 3 7 3 2 3 5 7" xfId="50269"/>
    <cellStyle name="Обычный 3 7 3 2 3 5 8" xfId="50270"/>
    <cellStyle name="Обычный 3 7 3 2 3 6" xfId="50271"/>
    <cellStyle name="Обычный 3 7 3 2 3 6 2" xfId="50272"/>
    <cellStyle name="Обычный 3 7 3 2 3 6 3" xfId="50273"/>
    <cellStyle name="Обычный 3 7 3 2 3 6 4" xfId="50274"/>
    <cellStyle name="Обычный 3 7 3 2 3 6 5" xfId="50275"/>
    <cellStyle name="Обычный 3 7 3 2 3 6 6" xfId="50276"/>
    <cellStyle name="Обычный 3 7 3 2 3 6 7" xfId="50277"/>
    <cellStyle name="Обычный 3 7 3 2 3 6 8" xfId="50278"/>
    <cellStyle name="Обычный 3 7 3 2 3 7" xfId="50279"/>
    <cellStyle name="Обычный 3 7 3 2 3 7 2" xfId="50280"/>
    <cellStyle name="Обычный 3 7 3 2 3 7 3" xfId="50281"/>
    <cellStyle name="Обычный 3 7 3 2 3 7 4" xfId="50282"/>
    <cellStyle name="Обычный 3 7 3 2 3 7 5" xfId="50283"/>
    <cellStyle name="Обычный 3 7 3 2 3 7 6" xfId="50284"/>
    <cellStyle name="Обычный 3 7 3 2 3 7 7" xfId="50285"/>
    <cellStyle name="Обычный 3 7 3 2 3 7 8" xfId="50286"/>
    <cellStyle name="Обычный 3 7 3 2 3 8" xfId="50287"/>
    <cellStyle name="Обычный 3 7 3 2 3 8 2" xfId="50288"/>
    <cellStyle name="Обычный 3 7 3 2 3 8 3" xfId="50289"/>
    <cellStyle name="Обычный 3 7 3 2 3 8 4" xfId="50290"/>
    <cellStyle name="Обычный 3 7 3 2 3 8 5" xfId="50291"/>
    <cellStyle name="Обычный 3 7 3 2 3 8 6" xfId="50292"/>
    <cellStyle name="Обычный 3 7 3 2 3 8 7" xfId="50293"/>
    <cellStyle name="Обычный 3 7 3 2 3 8 8" xfId="50294"/>
    <cellStyle name="Обычный 3 7 3 2 3 9" xfId="50295"/>
    <cellStyle name="Обычный 3 7 3 2 4" xfId="50296"/>
    <cellStyle name="Обычный 3 7 3 2 4 10" xfId="50297"/>
    <cellStyle name="Обычный 3 7 3 2 4 11" xfId="50298"/>
    <cellStyle name="Обычный 3 7 3 2 4 12" xfId="50299"/>
    <cellStyle name="Обычный 3 7 3 2 4 13" xfId="50300"/>
    <cellStyle name="Обычный 3 7 3 2 4 14" xfId="50301"/>
    <cellStyle name="Обычный 3 7 3 2 4 15" xfId="50302"/>
    <cellStyle name="Обычный 3 7 3 2 4 16" xfId="50303"/>
    <cellStyle name="Обычный 3 7 3 2 4 17" xfId="50304"/>
    <cellStyle name="Обычный 3 7 3 2 4 18" xfId="50305"/>
    <cellStyle name="Обычный 3 7 3 2 4 2" xfId="50306"/>
    <cellStyle name="Обычный 3 7 3 2 4 2 2" xfId="50307"/>
    <cellStyle name="Обычный 3 7 3 2 4 2 3" xfId="50308"/>
    <cellStyle name="Обычный 3 7 3 2 4 2 4" xfId="50309"/>
    <cellStyle name="Обычный 3 7 3 2 4 2 5" xfId="50310"/>
    <cellStyle name="Обычный 3 7 3 2 4 2 6" xfId="50311"/>
    <cellStyle name="Обычный 3 7 3 2 4 2 7" xfId="50312"/>
    <cellStyle name="Обычный 3 7 3 2 4 2 8" xfId="50313"/>
    <cellStyle name="Обычный 3 7 3 2 4 3" xfId="50314"/>
    <cellStyle name="Обычный 3 7 3 2 4 3 2" xfId="50315"/>
    <cellStyle name="Обычный 3 7 3 2 4 3 3" xfId="50316"/>
    <cellStyle name="Обычный 3 7 3 2 4 3 4" xfId="50317"/>
    <cellStyle name="Обычный 3 7 3 2 4 3 5" xfId="50318"/>
    <cellStyle name="Обычный 3 7 3 2 4 3 6" xfId="50319"/>
    <cellStyle name="Обычный 3 7 3 2 4 3 7" xfId="50320"/>
    <cellStyle name="Обычный 3 7 3 2 4 3 8" xfId="50321"/>
    <cellStyle name="Обычный 3 7 3 2 4 4" xfId="50322"/>
    <cellStyle name="Обычный 3 7 3 2 4 4 2" xfId="50323"/>
    <cellStyle name="Обычный 3 7 3 2 4 4 3" xfId="50324"/>
    <cellStyle name="Обычный 3 7 3 2 4 4 4" xfId="50325"/>
    <cellStyle name="Обычный 3 7 3 2 4 4 5" xfId="50326"/>
    <cellStyle name="Обычный 3 7 3 2 4 4 6" xfId="50327"/>
    <cellStyle name="Обычный 3 7 3 2 4 4 7" xfId="50328"/>
    <cellStyle name="Обычный 3 7 3 2 4 4 8" xfId="50329"/>
    <cellStyle name="Обычный 3 7 3 2 4 5" xfId="50330"/>
    <cellStyle name="Обычный 3 7 3 2 4 5 2" xfId="50331"/>
    <cellStyle name="Обычный 3 7 3 2 4 5 3" xfId="50332"/>
    <cellStyle name="Обычный 3 7 3 2 4 5 4" xfId="50333"/>
    <cellStyle name="Обычный 3 7 3 2 4 5 5" xfId="50334"/>
    <cellStyle name="Обычный 3 7 3 2 4 5 6" xfId="50335"/>
    <cellStyle name="Обычный 3 7 3 2 4 5 7" xfId="50336"/>
    <cellStyle name="Обычный 3 7 3 2 4 5 8" xfId="50337"/>
    <cellStyle name="Обычный 3 7 3 2 4 6" xfId="50338"/>
    <cellStyle name="Обычный 3 7 3 2 4 6 2" xfId="50339"/>
    <cellStyle name="Обычный 3 7 3 2 4 6 3" xfId="50340"/>
    <cellStyle name="Обычный 3 7 3 2 4 6 4" xfId="50341"/>
    <cellStyle name="Обычный 3 7 3 2 4 6 5" xfId="50342"/>
    <cellStyle name="Обычный 3 7 3 2 4 6 6" xfId="50343"/>
    <cellStyle name="Обычный 3 7 3 2 4 6 7" xfId="50344"/>
    <cellStyle name="Обычный 3 7 3 2 4 6 8" xfId="50345"/>
    <cellStyle name="Обычный 3 7 3 2 4 7" xfId="50346"/>
    <cellStyle name="Обычный 3 7 3 2 4 7 2" xfId="50347"/>
    <cellStyle name="Обычный 3 7 3 2 4 7 3" xfId="50348"/>
    <cellStyle name="Обычный 3 7 3 2 4 7 4" xfId="50349"/>
    <cellStyle name="Обычный 3 7 3 2 4 7 5" xfId="50350"/>
    <cellStyle name="Обычный 3 7 3 2 4 7 6" xfId="50351"/>
    <cellStyle name="Обычный 3 7 3 2 4 7 7" xfId="50352"/>
    <cellStyle name="Обычный 3 7 3 2 4 7 8" xfId="50353"/>
    <cellStyle name="Обычный 3 7 3 2 4 8" xfId="50354"/>
    <cellStyle name="Обычный 3 7 3 2 4 8 2" xfId="50355"/>
    <cellStyle name="Обычный 3 7 3 2 4 8 3" xfId="50356"/>
    <cellStyle name="Обычный 3 7 3 2 4 8 4" xfId="50357"/>
    <cellStyle name="Обычный 3 7 3 2 4 8 5" xfId="50358"/>
    <cellStyle name="Обычный 3 7 3 2 4 8 6" xfId="50359"/>
    <cellStyle name="Обычный 3 7 3 2 4 8 7" xfId="50360"/>
    <cellStyle name="Обычный 3 7 3 2 4 8 8" xfId="50361"/>
    <cellStyle name="Обычный 3 7 3 2 4 9" xfId="50362"/>
    <cellStyle name="Обычный 3 7 3 2 5" xfId="50363"/>
    <cellStyle name="Обычный 3 7 3 2 5 2" xfId="50364"/>
    <cellStyle name="Обычный 3 7 3 2 5 3" xfId="50365"/>
    <cellStyle name="Обычный 3 7 3 2 5 4" xfId="50366"/>
    <cellStyle name="Обычный 3 7 3 2 5 5" xfId="50367"/>
    <cellStyle name="Обычный 3 7 3 2 5 6" xfId="50368"/>
    <cellStyle name="Обычный 3 7 3 2 5 7" xfId="50369"/>
    <cellStyle name="Обычный 3 7 3 2 5 8" xfId="50370"/>
    <cellStyle name="Обычный 3 7 3 2 6" xfId="50371"/>
    <cellStyle name="Обычный 3 7 3 2 6 2" xfId="50372"/>
    <cellStyle name="Обычный 3 7 3 2 6 3" xfId="50373"/>
    <cellStyle name="Обычный 3 7 3 2 6 4" xfId="50374"/>
    <cellStyle name="Обычный 3 7 3 2 6 5" xfId="50375"/>
    <cellStyle name="Обычный 3 7 3 2 6 6" xfId="50376"/>
    <cellStyle name="Обычный 3 7 3 2 6 7" xfId="50377"/>
    <cellStyle name="Обычный 3 7 3 2 6 8" xfId="50378"/>
    <cellStyle name="Обычный 3 7 3 2 7" xfId="50379"/>
    <cellStyle name="Обычный 3 7 3 2 7 2" xfId="50380"/>
    <cellStyle name="Обычный 3 7 3 2 7 3" xfId="50381"/>
    <cellStyle name="Обычный 3 7 3 2 7 4" xfId="50382"/>
    <cellStyle name="Обычный 3 7 3 2 7 5" xfId="50383"/>
    <cellStyle name="Обычный 3 7 3 2 7 6" xfId="50384"/>
    <cellStyle name="Обычный 3 7 3 2 7 7" xfId="50385"/>
    <cellStyle name="Обычный 3 7 3 2 7 8" xfId="50386"/>
    <cellStyle name="Обычный 3 7 3 2 8" xfId="50387"/>
    <cellStyle name="Обычный 3 7 3 2 8 2" xfId="50388"/>
    <cellStyle name="Обычный 3 7 3 2 8 3" xfId="50389"/>
    <cellStyle name="Обычный 3 7 3 2 8 4" xfId="50390"/>
    <cellStyle name="Обычный 3 7 3 2 8 5" xfId="50391"/>
    <cellStyle name="Обычный 3 7 3 2 8 6" xfId="50392"/>
    <cellStyle name="Обычный 3 7 3 2 8 7" xfId="50393"/>
    <cellStyle name="Обычный 3 7 3 2 8 8" xfId="50394"/>
    <cellStyle name="Обычный 3 7 3 2 9" xfId="50395"/>
    <cellStyle name="Обычный 3 7 3 2 9 2" xfId="50396"/>
    <cellStyle name="Обычный 3 7 3 2 9 3" xfId="50397"/>
    <cellStyle name="Обычный 3 7 3 2 9 4" xfId="50398"/>
    <cellStyle name="Обычный 3 7 3 2 9 5" xfId="50399"/>
    <cellStyle name="Обычный 3 7 3 2 9 6" xfId="50400"/>
    <cellStyle name="Обычный 3 7 3 2 9 7" xfId="50401"/>
    <cellStyle name="Обычный 3 7 3 2 9 8" xfId="50402"/>
    <cellStyle name="Обычный 3 7 3 20" xfId="50403"/>
    <cellStyle name="Обычный 3 7 3 21" xfId="50404"/>
    <cellStyle name="Обычный 3 7 3 22" xfId="50405"/>
    <cellStyle name="Обычный 3 7 3 23" xfId="50406"/>
    <cellStyle name="Обычный 3 7 3 24" xfId="50407"/>
    <cellStyle name="Обычный 3 7 3 25" xfId="50408"/>
    <cellStyle name="Обычный 3 7 3 3" xfId="50409"/>
    <cellStyle name="Обычный 3 7 3 3 10" xfId="50410"/>
    <cellStyle name="Обычный 3 7 3 3 10 2" xfId="50411"/>
    <cellStyle name="Обычный 3 7 3 3 10 3" xfId="50412"/>
    <cellStyle name="Обычный 3 7 3 3 10 4" xfId="50413"/>
    <cellStyle name="Обычный 3 7 3 3 10 5" xfId="50414"/>
    <cellStyle name="Обычный 3 7 3 3 10 6" xfId="50415"/>
    <cellStyle name="Обычный 3 7 3 3 10 7" xfId="50416"/>
    <cellStyle name="Обычный 3 7 3 3 10 8" xfId="50417"/>
    <cellStyle name="Обычный 3 7 3 3 11" xfId="50418"/>
    <cellStyle name="Обычный 3 7 3 3 11 2" xfId="50419"/>
    <cellStyle name="Обычный 3 7 3 3 11 3" xfId="50420"/>
    <cellStyle name="Обычный 3 7 3 3 11 4" xfId="50421"/>
    <cellStyle name="Обычный 3 7 3 3 11 5" xfId="50422"/>
    <cellStyle name="Обычный 3 7 3 3 11 6" xfId="50423"/>
    <cellStyle name="Обычный 3 7 3 3 11 7" xfId="50424"/>
    <cellStyle name="Обычный 3 7 3 3 11 8" xfId="50425"/>
    <cellStyle name="Обычный 3 7 3 3 12" xfId="50426"/>
    <cellStyle name="Обычный 3 7 3 3 13" xfId="50427"/>
    <cellStyle name="Обычный 3 7 3 3 14" xfId="50428"/>
    <cellStyle name="Обычный 3 7 3 3 15" xfId="50429"/>
    <cellStyle name="Обычный 3 7 3 3 16" xfId="50430"/>
    <cellStyle name="Обычный 3 7 3 3 17" xfId="50431"/>
    <cellStyle name="Обычный 3 7 3 3 18" xfId="50432"/>
    <cellStyle name="Обычный 3 7 3 3 19" xfId="50433"/>
    <cellStyle name="Обычный 3 7 3 3 2" xfId="50434"/>
    <cellStyle name="Обычный 3 7 3 3 2 10" xfId="50435"/>
    <cellStyle name="Обычный 3 7 3 3 2 10 2" xfId="50436"/>
    <cellStyle name="Обычный 3 7 3 3 2 10 3" xfId="50437"/>
    <cellStyle name="Обычный 3 7 3 3 2 10 4" xfId="50438"/>
    <cellStyle name="Обычный 3 7 3 3 2 10 5" xfId="50439"/>
    <cellStyle name="Обычный 3 7 3 3 2 10 6" xfId="50440"/>
    <cellStyle name="Обычный 3 7 3 3 2 10 7" xfId="50441"/>
    <cellStyle name="Обычный 3 7 3 3 2 10 8" xfId="50442"/>
    <cellStyle name="Обычный 3 7 3 3 2 11" xfId="50443"/>
    <cellStyle name="Обычный 3 7 3 3 2 12" xfId="50444"/>
    <cellStyle name="Обычный 3 7 3 3 2 13" xfId="50445"/>
    <cellStyle name="Обычный 3 7 3 3 2 14" xfId="50446"/>
    <cellStyle name="Обычный 3 7 3 3 2 15" xfId="50447"/>
    <cellStyle name="Обычный 3 7 3 3 2 16" xfId="50448"/>
    <cellStyle name="Обычный 3 7 3 3 2 17" xfId="50449"/>
    <cellStyle name="Обычный 3 7 3 3 2 18" xfId="50450"/>
    <cellStyle name="Обычный 3 7 3 3 2 19" xfId="50451"/>
    <cellStyle name="Обычный 3 7 3 3 2 2" xfId="50452"/>
    <cellStyle name="Обычный 3 7 3 3 2 2 10" xfId="50453"/>
    <cellStyle name="Обычный 3 7 3 3 2 2 11" xfId="50454"/>
    <cellStyle name="Обычный 3 7 3 3 2 2 12" xfId="50455"/>
    <cellStyle name="Обычный 3 7 3 3 2 2 13" xfId="50456"/>
    <cellStyle name="Обычный 3 7 3 3 2 2 14" xfId="50457"/>
    <cellStyle name="Обычный 3 7 3 3 2 2 15" xfId="50458"/>
    <cellStyle name="Обычный 3 7 3 3 2 2 16" xfId="50459"/>
    <cellStyle name="Обычный 3 7 3 3 2 2 17" xfId="50460"/>
    <cellStyle name="Обычный 3 7 3 3 2 2 18" xfId="50461"/>
    <cellStyle name="Обычный 3 7 3 3 2 2 2" xfId="50462"/>
    <cellStyle name="Обычный 3 7 3 3 2 2 2 2" xfId="50463"/>
    <cellStyle name="Обычный 3 7 3 3 2 2 2 3" xfId="50464"/>
    <cellStyle name="Обычный 3 7 3 3 2 2 2 4" xfId="50465"/>
    <cellStyle name="Обычный 3 7 3 3 2 2 2 5" xfId="50466"/>
    <cellStyle name="Обычный 3 7 3 3 2 2 2 6" xfId="50467"/>
    <cellStyle name="Обычный 3 7 3 3 2 2 2 7" xfId="50468"/>
    <cellStyle name="Обычный 3 7 3 3 2 2 2 8" xfId="50469"/>
    <cellStyle name="Обычный 3 7 3 3 2 2 3" xfId="50470"/>
    <cellStyle name="Обычный 3 7 3 3 2 2 3 2" xfId="50471"/>
    <cellStyle name="Обычный 3 7 3 3 2 2 3 3" xfId="50472"/>
    <cellStyle name="Обычный 3 7 3 3 2 2 3 4" xfId="50473"/>
    <cellStyle name="Обычный 3 7 3 3 2 2 3 5" xfId="50474"/>
    <cellStyle name="Обычный 3 7 3 3 2 2 3 6" xfId="50475"/>
    <cellStyle name="Обычный 3 7 3 3 2 2 3 7" xfId="50476"/>
    <cellStyle name="Обычный 3 7 3 3 2 2 3 8" xfId="50477"/>
    <cellStyle name="Обычный 3 7 3 3 2 2 4" xfId="50478"/>
    <cellStyle name="Обычный 3 7 3 3 2 2 4 2" xfId="50479"/>
    <cellStyle name="Обычный 3 7 3 3 2 2 4 3" xfId="50480"/>
    <cellStyle name="Обычный 3 7 3 3 2 2 4 4" xfId="50481"/>
    <cellStyle name="Обычный 3 7 3 3 2 2 4 5" xfId="50482"/>
    <cellStyle name="Обычный 3 7 3 3 2 2 4 6" xfId="50483"/>
    <cellStyle name="Обычный 3 7 3 3 2 2 4 7" xfId="50484"/>
    <cellStyle name="Обычный 3 7 3 3 2 2 4 8" xfId="50485"/>
    <cellStyle name="Обычный 3 7 3 3 2 2 5" xfId="50486"/>
    <cellStyle name="Обычный 3 7 3 3 2 2 5 2" xfId="50487"/>
    <cellStyle name="Обычный 3 7 3 3 2 2 5 3" xfId="50488"/>
    <cellStyle name="Обычный 3 7 3 3 2 2 5 4" xfId="50489"/>
    <cellStyle name="Обычный 3 7 3 3 2 2 5 5" xfId="50490"/>
    <cellStyle name="Обычный 3 7 3 3 2 2 5 6" xfId="50491"/>
    <cellStyle name="Обычный 3 7 3 3 2 2 5 7" xfId="50492"/>
    <cellStyle name="Обычный 3 7 3 3 2 2 5 8" xfId="50493"/>
    <cellStyle name="Обычный 3 7 3 3 2 2 6" xfId="50494"/>
    <cellStyle name="Обычный 3 7 3 3 2 2 6 2" xfId="50495"/>
    <cellStyle name="Обычный 3 7 3 3 2 2 6 3" xfId="50496"/>
    <cellStyle name="Обычный 3 7 3 3 2 2 6 4" xfId="50497"/>
    <cellStyle name="Обычный 3 7 3 3 2 2 6 5" xfId="50498"/>
    <cellStyle name="Обычный 3 7 3 3 2 2 6 6" xfId="50499"/>
    <cellStyle name="Обычный 3 7 3 3 2 2 6 7" xfId="50500"/>
    <cellStyle name="Обычный 3 7 3 3 2 2 6 8" xfId="50501"/>
    <cellStyle name="Обычный 3 7 3 3 2 2 7" xfId="50502"/>
    <cellStyle name="Обычный 3 7 3 3 2 2 7 2" xfId="50503"/>
    <cellStyle name="Обычный 3 7 3 3 2 2 7 3" xfId="50504"/>
    <cellStyle name="Обычный 3 7 3 3 2 2 7 4" xfId="50505"/>
    <cellStyle name="Обычный 3 7 3 3 2 2 7 5" xfId="50506"/>
    <cellStyle name="Обычный 3 7 3 3 2 2 7 6" xfId="50507"/>
    <cellStyle name="Обычный 3 7 3 3 2 2 7 7" xfId="50508"/>
    <cellStyle name="Обычный 3 7 3 3 2 2 7 8" xfId="50509"/>
    <cellStyle name="Обычный 3 7 3 3 2 2 8" xfId="50510"/>
    <cellStyle name="Обычный 3 7 3 3 2 2 8 2" xfId="50511"/>
    <cellStyle name="Обычный 3 7 3 3 2 2 8 3" xfId="50512"/>
    <cellStyle name="Обычный 3 7 3 3 2 2 8 4" xfId="50513"/>
    <cellStyle name="Обычный 3 7 3 3 2 2 8 5" xfId="50514"/>
    <cellStyle name="Обычный 3 7 3 3 2 2 8 6" xfId="50515"/>
    <cellStyle name="Обычный 3 7 3 3 2 2 8 7" xfId="50516"/>
    <cellStyle name="Обычный 3 7 3 3 2 2 8 8" xfId="50517"/>
    <cellStyle name="Обычный 3 7 3 3 2 2 9" xfId="50518"/>
    <cellStyle name="Обычный 3 7 3 3 2 20" xfId="50519"/>
    <cellStyle name="Обычный 3 7 3 3 2 21" xfId="50520"/>
    <cellStyle name="Обычный 3 7 3 3 2 22" xfId="50521"/>
    <cellStyle name="Обычный 3 7 3 3 2 3" xfId="50522"/>
    <cellStyle name="Обычный 3 7 3 3 2 3 10" xfId="50523"/>
    <cellStyle name="Обычный 3 7 3 3 2 3 11" xfId="50524"/>
    <cellStyle name="Обычный 3 7 3 3 2 3 12" xfId="50525"/>
    <cellStyle name="Обычный 3 7 3 3 2 3 13" xfId="50526"/>
    <cellStyle name="Обычный 3 7 3 3 2 3 14" xfId="50527"/>
    <cellStyle name="Обычный 3 7 3 3 2 3 15" xfId="50528"/>
    <cellStyle name="Обычный 3 7 3 3 2 3 16" xfId="50529"/>
    <cellStyle name="Обычный 3 7 3 3 2 3 17" xfId="50530"/>
    <cellStyle name="Обычный 3 7 3 3 2 3 18" xfId="50531"/>
    <cellStyle name="Обычный 3 7 3 3 2 3 2" xfId="50532"/>
    <cellStyle name="Обычный 3 7 3 3 2 3 2 2" xfId="50533"/>
    <cellStyle name="Обычный 3 7 3 3 2 3 2 3" xfId="50534"/>
    <cellStyle name="Обычный 3 7 3 3 2 3 2 4" xfId="50535"/>
    <cellStyle name="Обычный 3 7 3 3 2 3 2 5" xfId="50536"/>
    <cellStyle name="Обычный 3 7 3 3 2 3 2 6" xfId="50537"/>
    <cellStyle name="Обычный 3 7 3 3 2 3 2 7" xfId="50538"/>
    <cellStyle name="Обычный 3 7 3 3 2 3 2 8" xfId="50539"/>
    <cellStyle name="Обычный 3 7 3 3 2 3 3" xfId="50540"/>
    <cellStyle name="Обычный 3 7 3 3 2 3 3 2" xfId="50541"/>
    <cellStyle name="Обычный 3 7 3 3 2 3 3 3" xfId="50542"/>
    <cellStyle name="Обычный 3 7 3 3 2 3 3 4" xfId="50543"/>
    <cellStyle name="Обычный 3 7 3 3 2 3 3 5" xfId="50544"/>
    <cellStyle name="Обычный 3 7 3 3 2 3 3 6" xfId="50545"/>
    <cellStyle name="Обычный 3 7 3 3 2 3 3 7" xfId="50546"/>
    <cellStyle name="Обычный 3 7 3 3 2 3 3 8" xfId="50547"/>
    <cellStyle name="Обычный 3 7 3 3 2 3 4" xfId="50548"/>
    <cellStyle name="Обычный 3 7 3 3 2 3 4 2" xfId="50549"/>
    <cellStyle name="Обычный 3 7 3 3 2 3 4 3" xfId="50550"/>
    <cellStyle name="Обычный 3 7 3 3 2 3 4 4" xfId="50551"/>
    <cellStyle name="Обычный 3 7 3 3 2 3 4 5" xfId="50552"/>
    <cellStyle name="Обычный 3 7 3 3 2 3 4 6" xfId="50553"/>
    <cellStyle name="Обычный 3 7 3 3 2 3 4 7" xfId="50554"/>
    <cellStyle name="Обычный 3 7 3 3 2 3 4 8" xfId="50555"/>
    <cellStyle name="Обычный 3 7 3 3 2 3 5" xfId="50556"/>
    <cellStyle name="Обычный 3 7 3 3 2 3 5 2" xfId="50557"/>
    <cellStyle name="Обычный 3 7 3 3 2 3 5 3" xfId="50558"/>
    <cellStyle name="Обычный 3 7 3 3 2 3 5 4" xfId="50559"/>
    <cellStyle name="Обычный 3 7 3 3 2 3 5 5" xfId="50560"/>
    <cellStyle name="Обычный 3 7 3 3 2 3 5 6" xfId="50561"/>
    <cellStyle name="Обычный 3 7 3 3 2 3 5 7" xfId="50562"/>
    <cellStyle name="Обычный 3 7 3 3 2 3 5 8" xfId="50563"/>
    <cellStyle name="Обычный 3 7 3 3 2 3 6" xfId="50564"/>
    <cellStyle name="Обычный 3 7 3 3 2 3 6 2" xfId="50565"/>
    <cellStyle name="Обычный 3 7 3 3 2 3 6 3" xfId="50566"/>
    <cellStyle name="Обычный 3 7 3 3 2 3 6 4" xfId="50567"/>
    <cellStyle name="Обычный 3 7 3 3 2 3 6 5" xfId="50568"/>
    <cellStyle name="Обычный 3 7 3 3 2 3 6 6" xfId="50569"/>
    <cellStyle name="Обычный 3 7 3 3 2 3 6 7" xfId="50570"/>
    <cellStyle name="Обычный 3 7 3 3 2 3 6 8" xfId="50571"/>
    <cellStyle name="Обычный 3 7 3 3 2 3 7" xfId="50572"/>
    <cellStyle name="Обычный 3 7 3 3 2 3 7 2" xfId="50573"/>
    <cellStyle name="Обычный 3 7 3 3 2 3 7 3" xfId="50574"/>
    <cellStyle name="Обычный 3 7 3 3 2 3 7 4" xfId="50575"/>
    <cellStyle name="Обычный 3 7 3 3 2 3 7 5" xfId="50576"/>
    <cellStyle name="Обычный 3 7 3 3 2 3 7 6" xfId="50577"/>
    <cellStyle name="Обычный 3 7 3 3 2 3 7 7" xfId="50578"/>
    <cellStyle name="Обычный 3 7 3 3 2 3 7 8" xfId="50579"/>
    <cellStyle name="Обычный 3 7 3 3 2 3 8" xfId="50580"/>
    <cellStyle name="Обычный 3 7 3 3 2 3 8 2" xfId="50581"/>
    <cellStyle name="Обычный 3 7 3 3 2 3 8 3" xfId="50582"/>
    <cellStyle name="Обычный 3 7 3 3 2 3 8 4" xfId="50583"/>
    <cellStyle name="Обычный 3 7 3 3 2 3 8 5" xfId="50584"/>
    <cellStyle name="Обычный 3 7 3 3 2 3 8 6" xfId="50585"/>
    <cellStyle name="Обычный 3 7 3 3 2 3 8 7" xfId="50586"/>
    <cellStyle name="Обычный 3 7 3 3 2 3 8 8" xfId="50587"/>
    <cellStyle name="Обычный 3 7 3 3 2 3 9" xfId="50588"/>
    <cellStyle name="Обычный 3 7 3 3 2 4" xfId="50589"/>
    <cellStyle name="Обычный 3 7 3 3 2 4 2" xfId="50590"/>
    <cellStyle name="Обычный 3 7 3 3 2 4 3" xfId="50591"/>
    <cellStyle name="Обычный 3 7 3 3 2 4 4" xfId="50592"/>
    <cellStyle name="Обычный 3 7 3 3 2 4 5" xfId="50593"/>
    <cellStyle name="Обычный 3 7 3 3 2 4 6" xfId="50594"/>
    <cellStyle name="Обычный 3 7 3 3 2 4 7" xfId="50595"/>
    <cellStyle name="Обычный 3 7 3 3 2 4 8" xfId="50596"/>
    <cellStyle name="Обычный 3 7 3 3 2 5" xfId="50597"/>
    <cellStyle name="Обычный 3 7 3 3 2 5 2" xfId="50598"/>
    <cellStyle name="Обычный 3 7 3 3 2 5 3" xfId="50599"/>
    <cellStyle name="Обычный 3 7 3 3 2 5 4" xfId="50600"/>
    <cellStyle name="Обычный 3 7 3 3 2 5 5" xfId="50601"/>
    <cellStyle name="Обычный 3 7 3 3 2 5 6" xfId="50602"/>
    <cellStyle name="Обычный 3 7 3 3 2 5 7" xfId="50603"/>
    <cellStyle name="Обычный 3 7 3 3 2 5 8" xfId="50604"/>
    <cellStyle name="Обычный 3 7 3 3 2 6" xfId="50605"/>
    <cellStyle name="Обычный 3 7 3 3 2 6 2" xfId="50606"/>
    <cellStyle name="Обычный 3 7 3 3 2 6 3" xfId="50607"/>
    <cellStyle name="Обычный 3 7 3 3 2 6 4" xfId="50608"/>
    <cellStyle name="Обычный 3 7 3 3 2 6 5" xfId="50609"/>
    <cellStyle name="Обычный 3 7 3 3 2 6 6" xfId="50610"/>
    <cellStyle name="Обычный 3 7 3 3 2 6 7" xfId="50611"/>
    <cellStyle name="Обычный 3 7 3 3 2 6 8" xfId="50612"/>
    <cellStyle name="Обычный 3 7 3 3 2 7" xfId="50613"/>
    <cellStyle name="Обычный 3 7 3 3 2 7 2" xfId="50614"/>
    <cellStyle name="Обычный 3 7 3 3 2 7 3" xfId="50615"/>
    <cellStyle name="Обычный 3 7 3 3 2 7 4" xfId="50616"/>
    <cellStyle name="Обычный 3 7 3 3 2 7 5" xfId="50617"/>
    <cellStyle name="Обычный 3 7 3 3 2 7 6" xfId="50618"/>
    <cellStyle name="Обычный 3 7 3 3 2 7 7" xfId="50619"/>
    <cellStyle name="Обычный 3 7 3 3 2 7 8" xfId="50620"/>
    <cellStyle name="Обычный 3 7 3 3 2 8" xfId="50621"/>
    <cellStyle name="Обычный 3 7 3 3 2 8 2" xfId="50622"/>
    <cellStyle name="Обычный 3 7 3 3 2 8 3" xfId="50623"/>
    <cellStyle name="Обычный 3 7 3 3 2 8 4" xfId="50624"/>
    <cellStyle name="Обычный 3 7 3 3 2 8 5" xfId="50625"/>
    <cellStyle name="Обычный 3 7 3 3 2 8 6" xfId="50626"/>
    <cellStyle name="Обычный 3 7 3 3 2 8 7" xfId="50627"/>
    <cellStyle name="Обычный 3 7 3 3 2 8 8" xfId="50628"/>
    <cellStyle name="Обычный 3 7 3 3 2 9" xfId="50629"/>
    <cellStyle name="Обычный 3 7 3 3 2 9 2" xfId="50630"/>
    <cellStyle name="Обычный 3 7 3 3 2 9 3" xfId="50631"/>
    <cellStyle name="Обычный 3 7 3 3 2 9 4" xfId="50632"/>
    <cellStyle name="Обычный 3 7 3 3 2 9 5" xfId="50633"/>
    <cellStyle name="Обычный 3 7 3 3 2 9 6" xfId="50634"/>
    <cellStyle name="Обычный 3 7 3 3 2 9 7" xfId="50635"/>
    <cellStyle name="Обычный 3 7 3 3 2 9 8" xfId="50636"/>
    <cellStyle name="Обычный 3 7 3 3 20" xfId="50637"/>
    <cellStyle name="Обычный 3 7 3 3 21" xfId="50638"/>
    <cellStyle name="Обычный 3 7 3 3 22" xfId="50639"/>
    <cellStyle name="Обычный 3 7 3 3 23" xfId="50640"/>
    <cellStyle name="Обычный 3 7 3 3 3" xfId="50641"/>
    <cellStyle name="Обычный 3 7 3 3 3 10" xfId="50642"/>
    <cellStyle name="Обычный 3 7 3 3 3 11" xfId="50643"/>
    <cellStyle name="Обычный 3 7 3 3 3 12" xfId="50644"/>
    <cellStyle name="Обычный 3 7 3 3 3 13" xfId="50645"/>
    <cellStyle name="Обычный 3 7 3 3 3 14" xfId="50646"/>
    <cellStyle name="Обычный 3 7 3 3 3 15" xfId="50647"/>
    <cellStyle name="Обычный 3 7 3 3 3 16" xfId="50648"/>
    <cellStyle name="Обычный 3 7 3 3 3 17" xfId="50649"/>
    <cellStyle name="Обычный 3 7 3 3 3 18" xfId="50650"/>
    <cellStyle name="Обычный 3 7 3 3 3 2" xfId="50651"/>
    <cellStyle name="Обычный 3 7 3 3 3 2 2" xfId="50652"/>
    <cellStyle name="Обычный 3 7 3 3 3 2 3" xfId="50653"/>
    <cellStyle name="Обычный 3 7 3 3 3 2 4" xfId="50654"/>
    <cellStyle name="Обычный 3 7 3 3 3 2 5" xfId="50655"/>
    <cellStyle name="Обычный 3 7 3 3 3 2 6" xfId="50656"/>
    <cellStyle name="Обычный 3 7 3 3 3 2 7" xfId="50657"/>
    <cellStyle name="Обычный 3 7 3 3 3 2 8" xfId="50658"/>
    <cellStyle name="Обычный 3 7 3 3 3 3" xfId="50659"/>
    <cellStyle name="Обычный 3 7 3 3 3 3 2" xfId="50660"/>
    <cellStyle name="Обычный 3 7 3 3 3 3 3" xfId="50661"/>
    <cellStyle name="Обычный 3 7 3 3 3 3 4" xfId="50662"/>
    <cellStyle name="Обычный 3 7 3 3 3 3 5" xfId="50663"/>
    <cellStyle name="Обычный 3 7 3 3 3 3 6" xfId="50664"/>
    <cellStyle name="Обычный 3 7 3 3 3 3 7" xfId="50665"/>
    <cellStyle name="Обычный 3 7 3 3 3 3 8" xfId="50666"/>
    <cellStyle name="Обычный 3 7 3 3 3 4" xfId="50667"/>
    <cellStyle name="Обычный 3 7 3 3 3 4 2" xfId="50668"/>
    <cellStyle name="Обычный 3 7 3 3 3 4 3" xfId="50669"/>
    <cellStyle name="Обычный 3 7 3 3 3 4 4" xfId="50670"/>
    <cellStyle name="Обычный 3 7 3 3 3 4 5" xfId="50671"/>
    <cellStyle name="Обычный 3 7 3 3 3 4 6" xfId="50672"/>
    <cellStyle name="Обычный 3 7 3 3 3 4 7" xfId="50673"/>
    <cellStyle name="Обычный 3 7 3 3 3 4 8" xfId="50674"/>
    <cellStyle name="Обычный 3 7 3 3 3 5" xfId="50675"/>
    <cellStyle name="Обычный 3 7 3 3 3 5 2" xfId="50676"/>
    <cellStyle name="Обычный 3 7 3 3 3 5 3" xfId="50677"/>
    <cellStyle name="Обычный 3 7 3 3 3 5 4" xfId="50678"/>
    <cellStyle name="Обычный 3 7 3 3 3 5 5" xfId="50679"/>
    <cellStyle name="Обычный 3 7 3 3 3 5 6" xfId="50680"/>
    <cellStyle name="Обычный 3 7 3 3 3 5 7" xfId="50681"/>
    <cellStyle name="Обычный 3 7 3 3 3 5 8" xfId="50682"/>
    <cellStyle name="Обычный 3 7 3 3 3 6" xfId="50683"/>
    <cellStyle name="Обычный 3 7 3 3 3 6 2" xfId="50684"/>
    <cellStyle name="Обычный 3 7 3 3 3 6 3" xfId="50685"/>
    <cellStyle name="Обычный 3 7 3 3 3 6 4" xfId="50686"/>
    <cellStyle name="Обычный 3 7 3 3 3 6 5" xfId="50687"/>
    <cellStyle name="Обычный 3 7 3 3 3 6 6" xfId="50688"/>
    <cellStyle name="Обычный 3 7 3 3 3 6 7" xfId="50689"/>
    <cellStyle name="Обычный 3 7 3 3 3 6 8" xfId="50690"/>
    <cellStyle name="Обычный 3 7 3 3 3 7" xfId="50691"/>
    <cellStyle name="Обычный 3 7 3 3 3 7 2" xfId="50692"/>
    <cellStyle name="Обычный 3 7 3 3 3 7 3" xfId="50693"/>
    <cellStyle name="Обычный 3 7 3 3 3 7 4" xfId="50694"/>
    <cellStyle name="Обычный 3 7 3 3 3 7 5" xfId="50695"/>
    <cellStyle name="Обычный 3 7 3 3 3 7 6" xfId="50696"/>
    <cellStyle name="Обычный 3 7 3 3 3 7 7" xfId="50697"/>
    <cellStyle name="Обычный 3 7 3 3 3 7 8" xfId="50698"/>
    <cellStyle name="Обычный 3 7 3 3 3 8" xfId="50699"/>
    <cellStyle name="Обычный 3 7 3 3 3 8 2" xfId="50700"/>
    <cellStyle name="Обычный 3 7 3 3 3 8 3" xfId="50701"/>
    <cellStyle name="Обычный 3 7 3 3 3 8 4" xfId="50702"/>
    <cellStyle name="Обычный 3 7 3 3 3 8 5" xfId="50703"/>
    <cellStyle name="Обычный 3 7 3 3 3 8 6" xfId="50704"/>
    <cellStyle name="Обычный 3 7 3 3 3 8 7" xfId="50705"/>
    <cellStyle name="Обычный 3 7 3 3 3 8 8" xfId="50706"/>
    <cellStyle name="Обычный 3 7 3 3 3 9" xfId="50707"/>
    <cellStyle name="Обычный 3 7 3 3 4" xfId="50708"/>
    <cellStyle name="Обычный 3 7 3 3 4 10" xfId="50709"/>
    <cellStyle name="Обычный 3 7 3 3 4 11" xfId="50710"/>
    <cellStyle name="Обычный 3 7 3 3 4 12" xfId="50711"/>
    <cellStyle name="Обычный 3 7 3 3 4 13" xfId="50712"/>
    <cellStyle name="Обычный 3 7 3 3 4 14" xfId="50713"/>
    <cellStyle name="Обычный 3 7 3 3 4 15" xfId="50714"/>
    <cellStyle name="Обычный 3 7 3 3 4 16" xfId="50715"/>
    <cellStyle name="Обычный 3 7 3 3 4 17" xfId="50716"/>
    <cellStyle name="Обычный 3 7 3 3 4 18" xfId="50717"/>
    <cellStyle name="Обычный 3 7 3 3 4 2" xfId="50718"/>
    <cellStyle name="Обычный 3 7 3 3 4 2 2" xfId="50719"/>
    <cellStyle name="Обычный 3 7 3 3 4 2 3" xfId="50720"/>
    <cellStyle name="Обычный 3 7 3 3 4 2 4" xfId="50721"/>
    <cellStyle name="Обычный 3 7 3 3 4 2 5" xfId="50722"/>
    <cellStyle name="Обычный 3 7 3 3 4 2 6" xfId="50723"/>
    <cellStyle name="Обычный 3 7 3 3 4 2 7" xfId="50724"/>
    <cellStyle name="Обычный 3 7 3 3 4 2 8" xfId="50725"/>
    <cellStyle name="Обычный 3 7 3 3 4 3" xfId="50726"/>
    <cellStyle name="Обычный 3 7 3 3 4 3 2" xfId="50727"/>
    <cellStyle name="Обычный 3 7 3 3 4 3 3" xfId="50728"/>
    <cellStyle name="Обычный 3 7 3 3 4 3 4" xfId="50729"/>
    <cellStyle name="Обычный 3 7 3 3 4 3 5" xfId="50730"/>
    <cellStyle name="Обычный 3 7 3 3 4 3 6" xfId="50731"/>
    <cellStyle name="Обычный 3 7 3 3 4 3 7" xfId="50732"/>
    <cellStyle name="Обычный 3 7 3 3 4 3 8" xfId="50733"/>
    <cellStyle name="Обычный 3 7 3 3 4 4" xfId="50734"/>
    <cellStyle name="Обычный 3 7 3 3 4 4 2" xfId="50735"/>
    <cellStyle name="Обычный 3 7 3 3 4 4 3" xfId="50736"/>
    <cellStyle name="Обычный 3 7 3 3 4 4 4" xfId="50737"/>
    <cellStyle name="Обычный 3 7 3 3 4 4 5" xfId="50738"/>
    <cellStyle name="Обычный 3 7 3 3 4 4 6" xfId="50739"/>
    <cellStyle name="Обычный 3 7 3 3 4 4 7" xfId="50740"/>
    <cellStyle name="Обычный 3 7 3 3 4 4 8" xfId="50741"/>
    <cellStyle name="Обычный 3 7 3 3 4 5" xfId="50742"/>
    <cellStyle name="Обычный 3 7 3 3 4 5 2" xfId="50743"/>
    <cellStyle name="Обычный 3 7 3 3 4 5 3" xfId="50744"/>
    <cellStyle name="Обычный 3 7 3 3 4 5 4" xfId="50745"/>
    <cellStyle name="Обычный 3 7 3 3 4 5 5" xfId="50746"/>
    <cellStyle name="Обычный 3 7 3 3 4 5 6" xfId="50747"/>
    <cellStyle name="Обычный 3 7 3 3 4 5 7" xfId="50748"/>
    <cellStyle name="Обычный 3 7 3 3 4 5 8" xfId="50749"/>
    <cellStyle name="Обычный 3 7 3 3 4 6" xfId="50750"/>
    <cellStyle name="Обычный 3 7 3 3 4 6 2" xfId="50751"/>
    <cellStyle name="Обычный 3 7 3 3 4 6 3" xfId="50752"/>
    <cellStyle name="Обычный 3 7 3 3 4 6 4" xfId="50753"/>
    <cellStyle name="Обычный 3 7 3 3 4 6 5" xfId="50754"/>
    <cellStyle name="Обычный 3 7 3 3 4 6 6" xfId="50755"/>
    <cellStyle name="Обычный 3 7 3 3 4 6 7" xfId="50756"/>
    <cellStyle name="Обычный 3 7 3 3 4 6 8" xfId="50757"/>
    <cellStyle name="Обычный 3 7 3 3 4 7" xfId="50758"/>
    <cellStyle name="Обычный 3 7 3 3 4 7 2" xfId="50759"/>
    <cellStyle name="Обычный 3 7 3 3 4 7 3" xfId="50760"/>
    <cellStyle name="Обычный 3 7 3 3 4 7 4" xfId="50761"/>
    <cellStyle name="Обычный 3 7 3 3 4 7 5" xfId="50762"/>
    <cellStyle name="Обычный 3 7 3 3 4 7 6" xfId="50763"/>
    <cellStyle name="Обычный 3 7 3 3 4 7 7" xfId="50764"/>
    <cellStyle name="Обычный 3 7 3 3 4 7 8" xfId="50765"/>
    <cellStyle name="Обычный 3 7 3 3 4 8" xfId="50766"/>
    <cellStyle name="Обычный 3 7 3 3 4 8 2" xfId="50767"/>
    <cellStyle name="Обычный 3 7 3 3 4 8 3" xfId="50768"/>
    <cellStyle name="Обычный 3 7 3 3 4 8 4" xfId="50769"/>
    <cellStyle name="Обычный 3 7 3 3 4 8 5" xfId="50770"/>
    <cellStyle name="Обычный 3 7 3 3 4 8 6" xfId="50771"/>
    <cellStyle name="Обычный 3 7 3 3 4 8 7" xfId="50772"/>
    <cellStyle name="Обычный 3 7 3 3 4 8 8" xfId="50773"/>
    <cellStyle name="Обычный 3 7 3 3 4 9" xfId="50774"/>
    <cellStyle name="Обычный 3 7 3 3 5" xfId="50775"/>
    <cellStyle name="Обычный 3 7 3 3 5 2" xfId="50776"/>
    <cellStyle name="Обычный 3 7 3 3 5 3" xfId="50777"/>
    <cellStyle name="Обычный 3 7 3 3 5 4" xfId="50778"/>
    <cellStyle name="Обычный 3 7 3 3 5 5" xfId="50779"/>
    <cellStyle name="Обычный 3 7 3 3 5 6" xfId="50780"/>
    <cellStyle name="Обычный 3 7 3 3 5 7" xfId="50781"/>
    <cellStyle name="Обычный 3 7 3 3 5 8" xfId="50782"/>
    <cellStyle name="Обычный 3 7 3 3 6" xfId="50783"/>
    <cellStyle name="Обычный 3 7 3 3 6 2" xfId="50784"/>
    <cellStyle name="Обычный 3 7 3 3 6 3" xfId="50785"/>
    <cellStyle name="Обычный 3 7 3 3 6 4" xfId="50786"/>
    <cellStyle name="Обычный 3 7 3 3 6 5" xfId="50787"/>
    <cellStyle name="Обычный 3 7 3 3 6 6" xfId="50788"/>
    <cellStyle name="Обычный 3 7 3 3 6 7" xfId="50789"/>
    <cellStyle name="Обычный 3 7 3 3 6 8" xfId="50790"/>
    <cellStyle name="Обычный 3 7 3 3 7" xfId="50791"/>
    <cellStyle name="Обычный 3 7 3 3 7 2" xfId="50792"/>
    <cellStyle name="Обычный 3 7 3 3 7 3" xfId="50793"/>
    <cellStyle name="Обычный 3 7 3 3 7 4" xfId="50794"/>
    <cellStyle name="Обычный 3 7 3 3 7 5" xfId="50795"/>
    <cellStyle name="Обычный 3 7 3 3 7 6" xfId="50796"/>
    <cellStyle name="Обычный 3 7 3 3 7 7" xfId="50797"/>
    <cellStyle name="Обычный 3 7 3 3 7 8" xfId="50798"/>
    <cellStyle name="Обычный 3 7 3 3 8" xfId="50799"/>
    <cellStyle name="Обычный 3 7 3 3 8 2" xfId="50800"/>
    <cellStyle name="Обычный 3 7 3 3 8 3" xfId="50801"/>
    <cellStyle name="Обычный 3 7 3 3 8 4" xfId="50802"/>
    <cellStyle name="Обычный 3 7 3 3 8 5" xfId="50803"/>
    <cellStyle name="Обычный 3 7 3 3 8 6" xfId="50804"/>
    <cellStyle name="Обычный 3 7 3 3 8 7" xfId="50805"/>
    <cellStyle name="Обычный 3 7 3 3 8 8" xfId="50806"/>
    <cellStyle name="Обычный 3 7 3 3 9" xfId="50807"/>
    <cellStyle name="Обычный 3 7 3 3 9 2" xfId="50808"/>
    <cellStyle name="Обычный 3 7 3 3 9 3" xfId="50809"/>
    <cellStyle name="Обычный 3 7 3 3 9 4" xfId="50810"/>
    <cellStyle name="Обычный 3 7 3 3 9 5" xfId="50811"/>
    <cellStyle name="Обычный 3 7 3 3 9 6" xfId="50812"/>
    <cellStyle name="Обычный 3 7 3 3 9 7" xfId="50813"/>
    <cellStyle name="Обычный 3 7 3 3 9 8" xfId="50814"/>
    <cellStyle name="Обычный 3 7 3 4" xfId="50815"/>
    <cellStyle name="Обычный 3 7 3 4 10" xfId="50816"/>
    <cellStyle name="Обычный 3 7 3 4 10 2" xfId="50817"/>
    <cellStyle name="Обычный 3 7 3 4 10 3" xfId="50818"/>
    <cellStyle name="Обычный 3 7 3 4 10 4" xfId="50819"/>
    <cellStyle name="Обычный 3 7 3 4 10 5" xfId="50820"/>
    <cellStyle name="Обычный 3 7 3 4 10 6" xfId="50821"/>
    <cellStyle name="Обычный 3 7 3 4 10 7" xfId="50822"/>
    <cellStyle name="Обычный 3 7 3 4 10 8" xfId="50823"/>
    <cellStyle name="Обычный 3 7 3 4 11" xfId="50824"/>
    <cellStyle name="Обычный 3 7 3 4 12" xfId="50825"/>
    <cellStyle name="Обычный 3 7 3 4 13" xfId="50826"/>
    <cellStyle name="Обычный 3 7 3 4 14" xfId="50827"/>
    <cellStyle name="Обычный 3 7 3 4 15" xfId="50828"/>
    <cellStyle name="Обычный 3 7 3 4 16" xfId="50829"/>
    <cellStyle name="Обычный 3 7 3 4 17" xfId="50830"/>
    <cellStyle name="Обычный 3 7 3 4 18" xfId="50831"/>
    <cellStyle name="Обычный 3 7 3 4 19" xfId="50832"/>
    <cellStyle name="Обычный 3 7 3 4 2" xfId="50833"/>
    <cellStyle name="Обычный 3 7 3 4 2 10" xfId="50834"/>
    <cellStyle name="Обычный 3 7 3 4 2 11" xfId="50835"/>
    <cellStyle name="Обычный 3 7 3 4 2 12" xfId="50836"/>
    <cellStyle name="Обычный 3 7 3 4 2 13" xfId="50837"/>
    <cellStyle name="Обычный 3 7 3 4 2 14" xfId="50838"/>
    <cellStyle name="Обычный 3 7 3 4 2 15" xfId="50839"/>
    <cellStyle name="Обычный 3 7 3 4 2 16" xfId="50840"/>
    <cellStyle name="Обычный 3 7 3 4 2 17" xfId="50841"/>
    <cellStyle name="Обычный 3 7 3 4 2 18" xfId="50842"/>
    <cellStyle name="Обычный 3 7 3 4 2 2" xfId="50843"/>
    <cellStyle name="Обычный 3 7 3 4 2 2 2" xfId="50844"/>
    <cellStyle name="Обычный 3 7 3 4 2 2 3" xfId="50845"/>
    <cellStyle name="Обычный 3 7 3 4 2 2 4" xfId="50846"/>
    <cellStyle name="Обычный 3 7 3 4 2 2 5" xfId="50847"/>
    <cellStyle name="Обычный 3 7 3 4 2 2 6" xfId="50848"/>
    <cellStyle name="Обычный 3 7 3 4 2 2 7" xfId="50849"/>
    <cellStyle name="Обычный 3 7 3 4 2 2 8" xfId="50850"/>
    <cellStyle name="Обычный 3 7 3 4 2 3" xfId="50851"/>
    <cellStyle name="Обычный 3 7 3 4 2 3 2" xfId="50852"/>
    <cellStyle name="Обычный 3 7 3 4 2 3 3" xfId="50853"/>
    <cellStyle name="Обычный 3 7 3 4 2 3 4" xfId="50854"/>
    <cellStyle name="Обычный 3 7 3 4 2 3 5" xfId="50855"/>
    <cellStyle name="Обычный 3 7 3 4 2 3 6" xfId="50856"/>
    <cellStyle name="Обычный 3 7 3 4 2 3 7" xfId="50857"/>
    <cellStyle name="Обычный 3 7 3 4 2 3 8" xfId="50858"/>
    <cellStyle name="Обычный 3 7 3 4 2 4" xfId="50859"/>
    <cellStyle name="Обычный 3 7 3 4 2 4 2" xfId="50860"/>
    <cellStyle name="Обычный 3 7 3 4 2 4 3" xfId="50861"/>
    <cellStyle name="Обычный 3 7 3 4 2 4 4" xfId="50862"/>
    <cellStyle name="Обычный 3 7 3 4 2 4 5" xfId="50863"/>
    <cellStyle name="Обычный 3 7 3 4 2 4 6" xfId="50864"/>
    <cellStyle name="Обычный 3 7 3 4 2 4 7" xfId="50865"/>
    <cellStyle name="Обычный 3 7 3 4 2 4 8" xfId="50866"/>
    <cellStyle name="Обычный 3 7 3 4 2 5" xfId="50867"/>
    <cellStyle name="Обычный 3 7 3 4 2 5 2" xfId="50868"/>
    <cellStyle name="Обычный 3 7 3 4 2 5 3" xfId="50869"/>
    <cellStyle name="Обычный 3 7 3 4 2 5 4" xfId="50870"/>
    <cellStyle name="Обычный 3 7 3 4 2 5 5" xfId="50871"/>
    <cellStyle name="Обычный 3 7 3 4 2 5 6" xfId="50872"/>
    <cellStyle name="Обычный 3 7 3 4 2 5 7" xfId="50873"/>
    <cellStyle name="Обычный 3 7 3 4 2 5 8" xfId="50874"/>
    <cellStyle name="Обычный 3 7 3 4 2 6" xfId="50875"/>
    <cellStyle name="Обычный 3 7 3 4 2 6 2" xfId="50876"/>
    <cellStyle name="Обычный 3 7 3 4 2 6 3" xfId="50877"/>
    <cellStyle name="Обычный 3 7 3 4 2 6 4" xfId="50878"/>
    <cellStyle name="Обычный 3 7 3 4 2 6 5" xfId="50879"/>
    <cellStyle name="Обычный 3 7 3 4 2 6 6" xfId="50880"/>
    <cellStyle name="Обычный 3 7 3 4 2 6 7" xfId="50881"/>
    <cellStyle name="Обычный 3 7 3 4 2 6 8" xfId="50882"/>
    <cellStyle name="Обычный 3 7 3 4 2 7" xfId="50883"/>
    <cellStyle name="Обычный 3 7 3 4 2 7 2" xfId="50884"/>
    <cellStyle name="Обычный 3 7 3 4 2 7 3" xfId="50885"/>
    <cellStyle name="Обычный 3 7 3 4 2 7 4" xfId="50886"/>
    <cellStyle name="Обычный 3 7 3 4 2 7 5" xfId="50887"/>
    <cellStyle name="Обычный 3 7 3 4 2 7 6" xfId="50888"/>
    <cellStyle name="Обычный 3 7 3 4 2 7 7" xfId="50889"/>
    <cellStyle name="Обычный 3 7 3 4 2 7 8" xfId="50890"/>
    <cellStyle name="Обычный 3 7 3 4 2 8" xfId="50891"/>
    <cellStyle name="Обычный 3 7 3 4 2 8 2" xfId="50892"/>
    <cellStyle name="Обычный 3 7 3 4 2 8 3" xfId="50893"/>
    <cellStyle name="Обычный 3 7 3 4 2 8 4" xfId="50894"/>
    <cellStyle name="Обычный 3 7 3 4 2 8 5" xfId="50895"/>
    <cellStyle name="Обычный 3 7 3 4 2 8 6" xfId="50896"/>
    <cellStyle name="Обычный 3 7 3 4 2 8 7" xfId="50897"/>
    <cellStyle name="Обычный 3 7 3 4 2 8 8" xfId="50898"/>
    <cellStyle name="Обычный 3 7 3 4 2 9" xfId="50899"/>
    <cellStyle name="Обычный 3 7 3 4 20" xfId="50900"/>
    <cellStyle name="Обычный 3 7 3 4 21" xfId="50901"/>
    <cellStyle name="Обычный 3 7 3 4 22" xfId="50902"/>
    <cellStyle name="Обычный 3 7 3 4 3" xfId="50903"/>
    <cellStyle name="Обычный 3 7 3 4 3 10" xfId="50904"/>
    <cellStyle name="Обычный 3 7 3 4 3 11" xfId="50905"/>
    <cellStyle name="Обычный 3 7 3 4 3 12" xfId="50906"/>
    <cellStyle name="Обычный 3 7 3 4 3 13" xfId="50907"/>
    <cellStyle name="Обычный 3 7 3 4 3 14" xfId="50908"/>
    <cellStyle name="Обычный 3 7 3 4 3 15" xfId="50909"/>
    <cellStyle name="Обычный 3 7 3 4 3 16" xfId="50910"/>
    <cellStyle name="Обычный 3 7 3 4 3 17" xfId="50911"/>
    <cellStyle name="Обычный 3 7 3 4 3 18" xfId="50912"/>
    <cellStyle name="Обычный 3 7 3 4 3 2" xfId="50913"/>
    <cellStyle name="Обычный 3 7 3 4 3 2 2" xfId="50914"/>
    <cellStyle name="Обычный 3 7 3 4 3 2 3" xfId="50915"/>
    <cellStyle name="Обычный 3 7 3 4 3 2 4" xfId="50916"/>
    <cellStyle name="Обычный 3 7 3 4 3 2 5" xfId="50917"/>
    <cellStyle name="Обычный 3 7 3 4 3 2 6" xfId="50918"/>
    <cellStyle name="Обычный 3 7 3 4 3 2 7" xfId="50919"/>
    <cellStyle name="Обычный 3 7 3 4 3 2 8" xfId="50920"/>
    <cellStyle name="Обычный 3 7 3 4 3 3" xfId="50921"/>
    <cellStyle name="Обычный 3 7 3 4 3 3 2" xfId="50922"/>
    <cellStyle name="Обычный 3 7 3 4 3 3 3" xfId="50923"/>
    <cellStyle name="Обычный 3 7 3 4 3 3 4" xfId="50924"/>
    <cellStyle name="Обычный 3 7 3 4 3 3 5" xfId="50925"/>
    <cellStyle name="Обычный 3 7 3 4 3 3 6" xfId="50926"/>
    <cellStyle name="Обычный 3 7 3 4 3 3 7" xfId="50927"/>
    <cellStyle name="Обычный 3 7 3 4 3 3 8" xfId="50928"/>
    <cellStyle name="Обычный 3 7 3 4 3 4" xfId="50929"/>
    <cellStyle name="Обычный 3 7 3 4 3 4 2" xfId="50930"/>
    <cellStyle name="Обычный 3 7 3 4 3 4 3" xfId="50931"/>
    <cellStyle name="Обычный 3 7 3 4 3 4 4" xfId="50932"/>
    <cellStyle name="Обычный 3 7 3 4 3 4 5" xfId="50933"/>
    <cellStyle name="Обычный 3 7 3 4 3 4 6" xfId="50934"/>
    <cellStyle name="Обычный 3 7 3 4 3 4 7" xfId="50935"/>
    <cellStyle name="Обычный 3 7 3 4 3 4 8" xfId="50936"/>
    <cellStyle name="Обычный 3 7 3 4 3 5" xfId="50937"/>
    <cellStyle name="Обычный 3 7 3 4 3 5 2" xfId="50938"/>
    <cellStyle name="Обычный 3 7 3 4 3 5 3" xfId="50939"/>
    <cellStyle name="Обычный 3 7 3 4 3 5 4" xfId="50940"/>
    <cellStyle name="Обычный 3 7 3 4 3 5 5" xfId="50941"/>
    <cellStyle name="Обычный 3 7 3 4 3 5 6" xfId="50942"/>
    <cellStyle name="Обычный 3 7 3 4 3 5 7" xfId="50943"/>
    <cellStyle name="Обычный 3 7 3 4 3 5 8" xfId="50944"/>
    <cellStyle name="Обычный 3 7 3 4 3 6" xfId="50945"/>
    <cellStyle name="Обычный 3 7 3 4 3 6 2" xfId="50946"/>
    <cellStyle name="Обычный 3 7 3 4 3 6 3" xfId="50947"/>
    <cellStyle name="Обычный 3 7 3 4 3 6 4" xfId="50948"/>
    <cellStyle name="Обычный 3 7 3 4 3 6 5" xfId="50949"/>
    <cellStyle name="Обычный 3 7 3 4 3 6 6" xfId="50950"/>
    <cellStyle name="Обычный 3 7 3 4 3 6 7" xfId="50951"/>
    <cellStyle name="Обычный 3 7 3 4 3 6 8" xfId="50952"/>
    <cellStyle name="Обычный 3 7 3 4 3 7" xfId="50953"/>
    <cellStyle name="Обычный 3 7 3 4 3 7 2" xfId="50954"/>
    <cellStyle name="Обычный 3 7 3 4 3 7 3" xfId="50955"/>
    <cellStyle name="Обычный 3 7 3 4 3 7 4" xfId="50956"/>
    <cellStyle name="Обычный 3 7 3 4 3 7 5" xfId="50957"/>
    <cellStyle name="Обычный 3 7 3 4 3 7 6" xfId="50958"/>
    <cellStyle name="Обычный 3 7 3 4 3 7 7" xfId="50959"/>
    <cellStyle name="Обычный 3 7 3 4 3 7 8" xfId="50960"/>
    <cellStyle name="Обычный 3 7 3 4 3 8" xfId="50961"/>
    <cellStyle name="Обычный 3 7 3 4 3 8 2" xfId="50962"/>
    <cellStyle name="Обычный 3 7 3 4 3 8 3" xfId="50963"/>
    <cellStyle name="Обычный 3 7 3 4 3 8 4" xfId="50964"/>
    <cellStyle name="Обычный 3 7 3 4 3 8 5" xfId="50965"/>
    <cellStyle name="Обычный 3 7 3 4 3 8 6" xfId="50966"/>
    <cellStyle name="Обычный 3 7 3 4 3 8 7" xfId="50967"/>
    <cellStyle name="Обычный 3 7 3 4 3 8 8" xfId="50968"/>
    <cellStyle name="Обычный 3 7 3 4 3 9" xfId="50969"/>
    <cellStyle name="Обычный 3 7 3 4 4" xfId="50970"/>
    <cellStyle name="Обычный 3 7 3 4 4 2" xfId="50971"/>
    <cellStyle name="Обычный 3 7 3 4 4 3" xfId="50972"/>
    <cellStyle name="Обычный 3 7 3 4 4 4" xfId="50973"/>
    <cellStyle name="Обычный 3 7 3 4 4 5" xfId="50974"/>
    <cellStyle name="Обычный 3 7 3 4 4 6" xfId="50975"/>
    <cellStyle name="Обычный 3 7 3 4 4 7" xfId="50976"/>
    <cellStyle name="Обычный 3 7 3 4 4 8" xfId="50977"/>
    <cellStyle name="Обычный 3 7 3 4 5" xfId="50978"/>
    <cellStyle name="Обычный 3 7 3 4 5 2" xfId="50979"/>
    <cellStyle name="Обычный 3 7 3 4 5 3" xfId="50980"/>
    <cellStyle name="Обычный 3 7 3 4 5 4" xfId="50981"/>
    <cellStyle name="Обычный 3 7 3 4 5 5" xfId="50982"/>
    <cellStyle name="Обычный 3 7 3 4 5 6" xfId="50983"/>
    <cellStyle name="Обычный 3 7 3 4 5 7" xfId="50984"/>
    <cellStyle name="Обычный 3 7 3 4 5 8" xfId="50985"/>
    <cellStyle name="Обычный 3 7 3 4 6" xfId="50986"/>
    <cellStyle name="Обычный 3 7 3 4 6 2" xfId="50987"/>
    <cellStyle name="Обычный 3 7 3 4 6 3" xfId="50988"/>
    <cellStyle name="Обычный 3 7 3 4 6 4" xfId="50989"/>
    <cellStyle name="Обычный 3 7 3 4 6 5" xfId="50990"/>
    <cellStyle name="Обычный 3 7 3 4 6 6" xfId="50991"/>
    <cellStyle name="Обычный 3 7 3 4 6 7" xfId="50992"/>
    <cellStyle name="Обычный 3 7 3 4 6 8" xfId="50993"/>
    <cellStyle name="Обычный 3 7 3 4 7" xfId="50994"/>
    <cellStyle name="Обычный 3 7 3 4 7 2" xfId="50995"/>
    <cellStyle name="Обычный 3 7 3 4 7 3" xfId="50996"/>
    <cellStyle name="Обычный 3 7 3 4 7 4" xfId="50997"/>
    <cellStyle name="Обычный 3 7 3 4 7 5" xfId="50998"/>
    <cellStyle name="Обычный 3 7 3 4 7 6" xfId="50999"/>
    <cellStyle name="Обычный 3 7 3 4 7 7" xfId="51000"/>
    <cellStyle name="Обычный 3 7 3 4 7 8" xfId="51001"/>
    <cellStyle name="Обычный 3 7 3 4 8" xfId="51002"/>
    <cellStyle name="Обычный 3 7 3 4 8 2" xfId="51003"/>
    <cellStyle name="Обычный 3 7 3 4 8 3" xfId="51004"/>
    <cellStyle name="Обычный 3 7 3 4 8 4" xfId="51005"/>
    <cellStyle name="Обычный 3 7 3 4 8 5" xfId="51006"/>
    <cellStyle name="Обычный 3 7 3 4 8 6" xfId="51007"/>
    <cellStyle name="Обычный 3 7 3 4 8 7" xfId="51008"/>
    <cellStyle name="Обычный 3 7 3 4 8 8" xfId="51009"/>
    <cellStyle name="Обычный 3 7 3 4 9" xfId="51010"/>
    <cellStyle name="Обычный 3 7 3 4 9 2" xfId="51011"/>
    <cellStyle name="Обычный 3 7 3 4 9 3" xfId="51012"/>
    <cellStyle name="Обычный 3 7 3 4 9 4" xfId="51013"/>
    <cellStyle name="Обычный 3 7 3 4 9 5" xfId="51014"/>
    <cellStyle name="Обычный 3 7 3 4 9 6" xfId="51015"/>
    <cellStyle name="Обычный 3 7 3 4 9 7" xfId="51016"/>
    <cellStyle name="Обычный 3 7 3 4 9 8" xfId="51017"/>
    <cellStyle name="Обычный 3 7 3 5" xfId="51018"/>
    <cellStyle name="Обычный 3 7 3 5 10" xfId="51019"/>
    <cellStyle name="Обычный 3 7 3 5 11" xfId="51020"/>
    <cellStyle name="Обычный 3 7 3 5 12" xfId="51021"/>
    <cellStyle name="Обычный 3 7 3 5 13" xfId="51022"/>
    <cellStyle name="Обычный 3 7 3 5 14" xfId="51023"/>
    <cellStyle name="Обычный 3 7 3 5 15" xfId="51024"/>
    <cellStyle name="Обычный 3 7 3 5 16" xfId="51025"/>
    <cellStyle name="Обычный 3 7 3 5 17" xfId="51026"/>
    <cellStyle name="Обычный 3 7 3 5 18" xfId="51027"/>
    <cellStyle name="Обычный 3 7 3 5 2" xfId="51028"/>
    <cellStyle name="Обычный 3 7 3 5 2 2" xfId="51029"/>
    <cellStyle name="Обычный 3 7 3 5 2 3" xfId="51030"/>
    <cellStyle name="Обычный 3 7 3 5 2 4" xfId="51031"/>
    <cellStyle name="Обычный 3 7 3 5 2 5" xfId="51032"/>
    <cellStyle name="Обычный 3 7 3 5 2 6" xfId="51033"/>
    <cellStyle name="Обычный 3 7 3 5 2 7" xfId="51034"/>
    <cellStyle name="Обычный 3 7 3 5 2 8" xfId="51035"/>
    <cellStyle name="Обычный 3 7 3 5 3" xfId="51036"/>
    <cellStyle name="Обычный 3 7 3 5 3 2" xfId="51037"/>
    <cellStyle name="Обычный 3 7 3 5 3 3" xfId="51038"/>
    <cellStyle name="Обычный 3 7 3 5 3 4" xfId="51039"/>
    <cellStyle name="Обычный 3 7 3 5 3 5" xfId="51040"/>
    <cellStyle name="Обычный 3 7 3 5 3 6" xfId="51041"/>
    <cellStyle name="Обычный 3 7 3 5 3 7" xfId="51042"/>
    <cellStyle name="Обычный 3 7 3 5 3 8" xfId="51043"/>
    <cellStyle name="Обычный 3 7 3 5 4" xfId="51044"/>
    <cellStyle name="Обычный 3 7 3 5 4 2" xfId="51045"/>
    <cellStyle name="Обычный 3 7 3 5 4 3" xfId="51046"/>
    <cellStyle name="Обычный 3 7 3 5 4 4" xfId="51047"/>
    <cellStyle name="Обычный 3 7 3 5 4 5" xfId="51048"/>
    <cellStyle name="Обычный 3 7 3 5 4 6" xfId="51049"/>
    <cellStyle name="Обычный 3 7 3 5 4 7" xfId="51050"/>
    <cellStyle name="Обычный 3 7 3 5 4 8" xfId="51051"/>
    <cellStyle name="Обычный 3 7 3 5 5" xfId="51052"/>
    <cellStyle name="Обычный 3 7 3 5 5 2" xfId="51053"/>
    <cellStyle name="Обычный 3 7 3 5 5 3" xfId="51054"/>
    <cellStyle name="Обычный 3 7 3 5 5 4" xfId="51055"/>
    <cellStyle name="Обычный 3 7 3 5 5 5" xfId="51056"/>
    <cellStyle name="Обычный 3 7 3 5 5 6" xfId="51057"/>
    <cellStyle name="Обычный 3 7 3 5 5 7" xfId="51058"/>
    <cellStyle name="Обычный 3 7 3 5 5 8" xfId="51059"/>
    <cellStyle name="Обычный 3 7 3 5 6" xfId="51060"/>
    <cellStyle name="Обычный 3 7 3 5 6 2" xfId="51061"/>
    <cellStyle name="Обычный 3 7 3 5 6 3" xfId="51062"/>
    <cellStyle name="Обычный 3 7 3 5 6 4" xfId="51063"/>
    <cellStyle name="Обычный 3 7 3 5 6 5" xfId="51064"/>
    <cellStyle name="Обычный 3 7 3 5 6 6" xfId="51065"/>
    <cellStyle name="Обычный 3 7 3 5 6 7" xfId="51066"/>
    <cellStyle name="Обычный 3 7 3 5 6 8" xfId="51067"/>
    <cellStyle name="Обычный 3 7 3 5 7" xfId="51068"/>
    <cellStyle name="Обычный 3 7 3 5 7 2" xfId="51069"/>
    <cellStyle name="Обычный 3 7 3 5 7 3" xfId="51070"/>
    <cellStyle name="Обычный 3 7 3 5 7 4" xfId="51071"/>
    <cellStyle name="Обычный 3 7 3 5 7 5" xfId="51072"/>
    <cellStyle name="Обычный 3 7 3 5 7 6" xfId="51073"/>
    <cellStyle name="Обычный 3 7 3 5 7 7" xfId="51074"/>
    <cellStyle name="Обычный 3 7 3 5 7 8" xfId="51075"/>
    <cellStyle name="Обычный 3 7 3 5 8" xfId="51076"/>
    <cellStyle name="Обычный 3 7 3 5 8 2" xfId="51077"/>
    <cellStyle name="Обычный 3 7 3 5 8 3" xfId="51078"/>
    <cellStyle name="Обычный 3 7 3 5 8 4" xfId="51079"/>
    <cellStyle name="Обычный 3 7 3 5 8 5" xfId="51080"/>
    <cellStyle name="Обычный 3 7 3 5 8 6" xfId="51081"/>
    <cellStyle name="Обычный 3 7 3 5 8 7" xfId="51082"/>
    <cellStyle name="Обычный 3 7 3 5 8 8" xfId="51083"/>
    <cellStyle name="Обычный 3 7 3 5 9" xfId="51084"/>
    <cellStyle name="Обычный 3 7 3 6" xfId="51085"/>
    <cellStyle name="Обычный 3 7 3 6 10" xfId="51086"/>
    <cellStyle name="Обычный 3 7 3 6 11" xfId="51087"/>
    <cellStyle name="Обычный 3 7 3 6 12" xfId="51088"/>
    <cellStyle name="Обычный 3 7 3 6 13" xfId="51089"/>
    <cellStyle name="Обычный 3 7 3 6 14" xfId="51090"/>
    <cellStyle name="Обычный 3 7 3 6 15" xfId="51091"/>
    <cellStyle name="Обычный 3 7 3 6 16" xfId="51092"/>
    <cellStyle name="Обычный 3 7 3 6 17" xfId="51093"/>
    <cellStyle name="Обычный 3 7 3 6 18" xfId="51094"/>
    <cellStyle name="Обычный 3 7 3 6 2" xfId="51095"/>
    <cellStyle name="Обычный 3 7 3 6 2 2" xfId="51096"/>
    <cellStyle name="Обычный 3 7 3 6 2 3" xfId="51097"/>
    <cellStyle name="Обычный 3 7 3 6 2 4" xfId="51098"/>
    <cellStyle name="Обычный 3 7 3 6 2 5" xfId="51099"/>
    <cellStyle name="Обычный 3 7 3 6 2 6" xfId="51100"/>
    <cellStyle name="Обычный 3 7 3 6 2 7" xfId="51101"/>
    <cellStyle name="Обычный 3 7 3 6 2 8" xfId="51102"/>
    <cellStyle name="Обычный 3 7 3 6 3" xfId="51103"/>
    <cellStyle name="Обычный 3 7 3 6 3 2" xfId="51104"/>
    <cellStyle name="Обычный 3 7 3 6 3 3" xfId="51105"/>
    <cellStyle name="Обычный 3 7 3 6 3 4" xfId="51106"/>
    <cellStyle name="Обычный 3 7 3 6 3 5" xfId="51107"/>
    <cellStyle name="Обычный 3 7 3 6 3 6" xfId="51108"/>
    <cellStyle name="Обычный 3 7 3 6 3 7" xfId="51109"/>
    <cellStyle name="Обычный 3 7 3 6 3 8" xfId="51110"/>
    <cellStyle name="Обычный 3 7 3 6 4" xfId="51111"/>
    <cellStyle name="Обычный 3 7 3 6 4 2" xfId="51112"/>
    <cellStyle name="Обычный 3 7 3 6 4 3" xfId="51113"/>
    <cellStyle name="Обычный 3 7 3 6 4 4" xfId="51114"/>
    <cellStyle name="Обычный 3 7 3 6 4 5" xfId="51115"/>
    <cellStyle name="Обычный 3 7 3 6 4 6" xfId="51116"/>
    <cellStyle name="Обычный 3 7 3 6 4 7" xfId="51117"/>
    <cellStyle name="Обычный 3 7 3 6 4 8" xfId="51118"/>
    <cellStyle name="Обычный 3 7 3 6 5" xfId="51119"/>
    <cellStyle name="Обычный 3 7 3 6 5 2" xfId="51120"/>
    <cellStyle name="Обычный 3 7 3 6 5 3" xfId="51121"/>
    <cellStyle name="Обычный 3 7 3 6 5 4" xfId="51122"/>
    <cellStyle name="Обычный 3 7 3 6 5 5" xfId="51123"/>
    <cellStyle name="Обычный 3 7 3 6 5 6" xfId="51124"/>
    <cellStyle name="Обычный 3 7 3 6 5 7" xfId="51125"/>
    <cellStyle name="Обычный 3 7 3 6 5 8" xfId="51126"/>
    <cellStyle name="Обычный 3 7 3 6 6" xfId="51127"/>
    <cellStyle name="Обычный 3 7 3 6 6 2" xfId="51128"/>
    <cellStyle name="Обычный 3 7 3 6 6 3" xfId="51129"/>
    <cellStyle name="Обычный 3 7 3 6 6 4" xfId="51130"/>
    <cellStyle name="Обычный 3 7 3 6 6 5" xfId="51131"/>
    <cellStyle name="Обычный 3 7 3 6 6 6" xfId="51132"/>
    <cellStyle name="Обычный 3 7 3 6 6 7" xfId="51133"/>
    <cellStyle name="Обычный 3 7 3 6 6 8" xfId="51134"/>
    <cellStyle name="Обычный 3 7 3 6 7" xfId="51135"/>
    <cellStyle name="Обычный 3 7 3 6 7 2" xfId="51136"/>
    <cellStyle name="Обычный 3 7 3 6 7 3" xfId="51137"/>
    <cellStyle name="Обычный 3 7 3 6 7 4" xfId="51138"/>
    <cellStyle name="Обычный 3 7 3 6 7 5" xfId="51139"/>
    <cellStyle name="Обычный 3 7 3 6 7 6" xfId="51140"/>
    <cellStyle name="Обычный 3 7 3 6 7 7" xfId="51141"/>
    <cellStyle name="Обычный 3 7 3 6 7 8" xfId="51142"/>
    <cellStyle name="Обычный 3 7 3 6 8" xfId="51143"/>
    <cellStyle name="Обычный 3 7 3 6 8 2" xfId="51144"/>
    <cellStyle name="Обычный 3 7 3 6 8 3" xfId="51145"/>
    <cellStyle name="Обычный 3 7 3 6 8 4" xfId="51146"/>
    <cellStyle name="Обычный 3 7 3 6 8 5" xfId="51147"/>
    <cellStyle name="Обычный 3 7 3 6 8 6" xfId="51148"/>
    <cellStyle name="Обычный 3 7 3 6 8 7" xfId="51149"/>
    <cellStyle name="Обычный 3 7 3 6 8 8" xfId="51150"/>
    <cellStyle name="Обычный 3 7 3 6 9" xfId="51151"/>
    <cellStyle name="Обычный 3 7 3 7" xfId="51152"/>
    <cellStyle name="Обычный 3 7 3 7 2" xfId="51153"/>
    <cellStyle name="Обычный 3 7 3 7 3" xfId="51154"/>
    <cellStyle name="Обычный 3 7 3 7 4" xfId="51155"/>
    <cellStyle name="Обычный 3 7 3 7 5" xfId="51156"/>
    <cellStyle name="Обычный 3 7 3 7 6" xfId="51157"/>
    <cellStyle name="Обычный 3 7 3 7 7" xfId="51158"/>
    <cellStyle name="Обычный 3 7 3 7 8" xfId="51159"/>
    <cellStyle name="Обычный 3 7 3 8" xfId="51160"/>
    <cellStyle name="Обычный 3 7 3 8 2" xfId="51161"/>
    <cellStyle name="Обычный 3 7 3 8 3" xfId="51162"/>
    <cellStyle name="Обычный 3 7 3 8 4" xfId="51163"/>
    <cellStyle name="Обычный 3 7 3 8 5" xfId="51164"/>
    <cellStyle name="Обычный 3 7 3 8 6" xfId="51165"/>
    <cellStyle name="Обычный 3 7 3 8 7" xfId="51166"/>
    <cellStyle name="Обычный 3 7 3 8 8" xfId="51167"/>
    <cellStyle name="Обычный 3 7 3 9" xfId="51168"/>
    <cellStyle name="Обычный 3 7 3 9 2" xfId="51169"/>
    <cellStyle name="Обычный 3 7 3 9 3" xfId="51170"/>
    <cellStyle name="Обычный 3 7 3 9 4" xfId="51171"/>
    <cellStyle name="Обычный 3 7 3 9 5" xfId="51172"/>
    <cellStyle name="Обычный 3 7 3 9 6" xfId="51173"/>
    <cellStyle name="Обычный 3 7 3 9 7" xfId="51174"/>
    <cellStyle name="Обычный 3 7 3 9 8" xfId="51175"/>
    <cellStyle name="Обычный 3 7 4" xfId="51176"/>
    <cellStyle name="Обычный 3 7 4 10" xfId="51177"/>
    <cellStyle name="Обычный 3 7 4 10 2" xfId="51178"/>
    <cellStyle name="Обычный 3 7 4 10 3" xfId="51179"/>
    <cellStyle name="Обычный 3 7 4 10 4" xfId="51180"/>
    <cellStyle name="Обычный 3 7 4 10 5" xfId="51181"/>
    <cellStyle name="Обычный 3 7 4 10 6" xfId="51182"/>
    <cellStyle name="Обычный 3 7 4 10 7" xfId="51183"/>
    <cellStyle name="Обычный 3 7 4 10 8" xfId="51184"/>
    <cellStyle name="Обычный 3 7 4 11" xfId="51185"/>
    <cellStyle name="Обычный 3 7 4 11 2" xfId="51186"/>
    <cellStyle name="Обычный 3 7 4 11 3" xfId="51187"/>
    <cellStyle name="Обычный 3 7 4 11 4" xfId="51188"/>
    <cellStyle name="Обычный 3 7 4 11 5" xfId="51189"/>
    <cellStyle name="Обычный 3 7 4 11 6" xfId="51190"/>
    <cellStyle name="Обычный 3 7 4 11 7" xfId="51191"/>
    <cellStyle name="Обычный 3 7 4 11 8" xfId="51192"/>
    <cellStyle name="Обычный 3 7 4 12" xfId="51193"/>
    <cellStyle name="Обычный 3 7 4 12 2" xfId="51194"/>
    <cellStyle name="Обычный 3 7 4 12 3" xfId="51195"/>
    <cellStyle name="Обычный 3 7 4 12 4" xfId="51196"/>
    <cellStyle name="Обычный 3 7 4 12 5" xfId="51197"/>
    <cellStyle name="Обычный 3 7 4 12 6" xfId="51198"/>
    <cellStyle name="Обычный 3 7 4 12 7" xfId="51199"/>
    <cellStyle name="Обычный 3 7 4 12 8" xfId="51200"/>
    <cellStyle name="Обычный 3 7 4 13" xfId="51201"/>
    <cellStyle name="Обычный 3 7 4 13 2" xfId="51202"/>
    <cellStyle name="Обычный 3 7 4 13 3" xfId="51203"/>
    <cellStyle name="Обычный 3 7 4 13 4" xfId="51204"/>
    <cellStyle name="Обычный 3 7 4 13 5" xfId="51205"/>
    <cellStyle name="Обычный 3 7 4 13 6" xfId="51206"/>
    <cellStyle name="Обычный 3 7 4 13 7" xfId="51207"/>
    <cellStyle name="Обычный 3 7 4 13 8" xfId="51208"/>
    <cellStyle name="Обычный 3 7 4 14" xfId="51209"/>
    <cellStyle name="Обычный 3 7 4 15" xfId="51210"/>
    <cellStyle name="Обычный 3 7 4 16" xfId="51211"/>
    <cellStyle name="Обычный 3 7 4 17" xfId="51212"/>
    <cellStyle name="Обычный 3 7 4 18" xfId="51213"/>
    <cellStyle name="Обычный 3 7 4 19" xfId="51214"/>
    <cellStyle name="Обычный 3 7 4 2" xfId="51215"/>
    <cellStyle name="Обычный 3 7 4 2 10" xfId="51216"/>
    <cellStyle name="Обычный 3 7 4 2 10 2" xfId="51217"/>
    <cellStyle name="Обычный 3 7 4 2 10 3" xfId="51218"/>
    <cellStyle name="Обычный 3 7 4 2 10 4" xfId="51219"/>
    <cellStyle name="Обычный 3 7 4 2 10 5" xfId="51220"/>
    <cellStyle name="Обычный 3 7 4 2 10 6" xfId="51221"/>
    <cellStyle name="Обычный 3 7 4 2 10 7" xfId="51222"/>
    <cellStyle name="Обычный 3 7 4 2 10 8" xfId="51223"/>
    <cellStyle name="Обычный 3 7 4 2 11" xfId="51224"/>
    <cellStyle name="Обычный 3 7 4 2 11 2" xfId="51225"/>
    <cellStyle name="Обычный 3 7 4 2 11 3" xfId="51226"/>
    <cellStyle name="Обычный 3 7 4 2 11 4" xfId="51227"/>
    <cellStyle name="Обычный 3 7 4 2 11 5" xfId="51228"/>
    <cellStyle name="Обычный 3 7 4 2 11 6" xfId="51229"/>
    <cellStyle name="Обычный 3 7 4 2 11 7" xfId="51230"/>
    <cellStyle name="Обычный 3 7 4 2 11 8" xfId="51231"/>
    <cellStyle name="Обычный 3 7 4 2 12" xfId="51232"/>
    <cellStyle name="Обычный 3 7 4 2 13" xfId="51233"/>
    <cellStyle name="Обычный 3 7 4 2 14" xfId="51234"/>
    <cellStyle name="Обычный 3 7 4 2 15" xfId="51235"/>
    <cellStyle name="Обычный 3 7 4 2 16" xfId="51236"/>
    <cellStyle name="Обычный 3 7 4 2 17" xfId="51237"/>
    <cellStyle name="Обычный 3 7 4 2 18" xfId="51238"/>
    <cellStyle name="Обычный 3 7 4 2 19" xfId="51239"/>
    <cellStyle name="Обычный 3 7 4 2 2" xfId="51240"/>
    <cellStyle name="Обычный 3 7 4 2 2 10" xfId="51241"/>
    <cellStyle name="Обычный 3 7 4 2 2 10 2" xfId="51242"/>
    <cellStyle name="Обычный 3 7 4 2 2 10 3" xfId="51243"/>
    <cellStyle name="Обычный 3 7 4 2 2 10 4" xfId="51244"/>
    <cellStyle name="Обычный 3 7 4 2 2 10 5" xfId="51245"/>
    <cellStyle name="Обычный 3 7 4 2 2 10 6" xfId="51246"/>
    <cellStyle name="Обычный 3 7 4 2 2 10 7" xfId="51247"/>
    <cellStyle name="Обычный 3 7 4 2 2 10 8" xfId="51248"/>
    <cellStyle name="Обычный 3 7 4 2 2 11" xfId="51249"/>
    <cellStyle name="Обычный 3 7 4 2 2 12" xfId="51250"/>
    <cellStyle name="Обычный 3 7 4 2 2 13" xfId="51251"/>
    <cellStyle name="Обычный 3 7 4 2 2 14" xfId="51252"/>
    <cellStyle name="Обычный 3 7 4 2 2 15" xfId="51253"/>
    <cellStyle name="Обычный 3 7 4 2 2 16" xfId="51254"/>
    <cellStyle name="Обычный 3 7 4 2 2 17" xfId="51255"/>
    <cellStyle name="Обычный 3 7 4 2 2 18" xfId="51256"/>
    <cellStyle name="Обычный 3 7 4 2 2 19" xfId="51257"/>
    <cellStyle name="Обычный 3 7 4 2 2 2" xfId="51258"/>
    <cellStyle name="Обычный 3 7 4 2 2 2 10" xfId="51259"/>
    <cellStyle name="Обычный 3 7 4 2 2 2 11" xfId="51260"/>
    <cellStyle name="Обычный 3 7 4 2 2 2 12" xfId="51261"/>
    <cellStyle name="Обычный 3 7 4 2 2 2 13" xfId="51262"/>
    <cellStyle name="Обычный 3 7 4 2 2 2 14" xfId="51263"/>
    <cellStyle name="Обычный 3 7 4 2 2 2 15" xfId="51264"/>
    <cellStyle name="Обычный 3 7 4 2 2 2 16" xfId="51265"/>
    <cellStyle name="Обычный 3 7 4 2 2 2 17" xfId="51266"/>
    <cellStyle name="Обычный 3 7 4 2 2 2 18" xfId="51267"/>
    <cellStyle name="Обычный 3 7 4 2 2 2 2" xfId="51268"/>
    <cellStyle name="Обычный 3 7 4 2 2 2 2 2" xfId="51269"/>
    <cellStyle name="Обычный 3 7 4 2 2 2 2 3" xfId="51270"/>
    <cellStyle name="Обычный 3 7 4 2 2 2 2 4" xfId="51271"/>
    <cellStyle name="Обычный 3 7 4 2 2 2 2 5" xfId="51272"/>
    <cellStyle name="Обычный 3 7 4 2 2 2 2 6" xfId="51273"/>
    <cellStyle name="Обычный 3 7 4 2 2 2 2 7" xfId="51274"/>
    <cellStyle name="Обычный 3 7 4 2 2 2 2 8" xfId="51275"/>
    <cellStyle name="Обычный 3 7 4 2 2 2 3" xfId="51276"/>
    <cellStyle name="Обычный 3 7 4 2 2 2 3 2" xfId="51277"/>
    <cellStyle name="Обычный 3 7 4 2 2 2 3 3" xfId="51278"/>
    <cellStyle name="Обычный 3 7 4 2 2 2 3 4" xfId="51279"/>
    <cellStyle name="Обычный 3 7 4 2 2 2 3 5" xfId="51280"/>
    <cellStyle name="Обычный 3 7 4 2 2 2 3 6" xfId="51281"/>
    <cellStyle name="Обычный 3 7 4 2 2 2 3 7" xfId="51282"/>
    <cellStyle name="Обычный 3 7 4 2 2 2 3 8" xfId="51283"/>
    <cellStyle name="Обычный 3 7 4 2 2 2 4" xfId="51284"/>
    <cellStyle name="Обычный 3 7 4 2 2 2 4 2" xfId="51285"/>
    <cellStyle name="Обычный 3 7 4 2 2 2 4 3" xfId="51286"/>
    <cellStyle name="Обычный 3 7 4 2 2 2 4 4" xfId="51287"/>
    <cellStyle name="Обычный 3 7 4 2 2 2 4 5" xfId="51288"/>
    <cellStyle name="Обычный 3 7 4 2 2 2 4 6" xfId="51289"/>
    <cellStyle name="Обычный 3 7 4 2 2 2 4 7" xfId="51290"/>
    <cellStyle name="Обычный 3 7 4 2 2 2 4 8" xfId="51291"/>
    <cellStyle name="Обычный 3 7 4 2 2 2 5" xfId="51292"/>
    <cellStyle name="Обычный 3 7 4 2 2 2 5 2" xfId="51293"/>
    <cellStyle name="Обычный 3 7 4 2 2 2 5 3" xfId="51294"/>
    <cellStyle name="Обычный 3 7 4 2 2 2 5 4" xfId="51295"/>
    <cellStyle name="Обычный 3 7 4 2 2 2 5 5" xfId="51296"/>
    <cellStyle name="Обычный 3 7 4 2 2 2 5 6" xfId="51297"/>
    <cellStyle name="Обычный 3 7 4 2 2 2 5 7" xfId="51298"/>
    <cellStyle name="Обычный 3 7 4 2 2 2 5 8" xfId="51299"/>
    <cellStyle name="Обычный 3 7 4 2 2 2 6" xfId="51300"/>
    <cellStyle name="Обычный 3 7 4 2 2 2 6 2" xfId="51301"/>
    <cellStyle name="Обычный 3 7 4 2 2 2 6 3" xfId="51302"/>
    <cellStyle name="Обычный 3 7 4 2 2 2 6 4" xfId="51303"/>
    <cellStyle name="Обычный 3 7 4 2 2 2 6 5" xfId="51304"/>
    <cellStyle name="Обычный 3 7 4 2 2 2 6 6" xfId="51305"/>
    <cellStyle name="Обычный 3 7 4 2 2 2 6 7" xfId="51306"/>
    <cellStyle name="Обычный 3 7 4 2 2 2 6 8" xfId="51307"/>
    <cellStyle name="Обычный 3 7 4 2 2 2 7" xfId="51308"/>
    <cellStyle name="Обычный 3 7 4 2 2 2 7 2" xfId="51309"/>
    <cellStyle name="Обычный 3 7 4 2 2 2 7 3" xfId="51310"/>
    <cellStyle name="Обычный 3 7 4 2 2 2 7 4" xfId="51311"/>
    <cellStyle name="Обычный 3 7 4 2 2 2 7 5" xfId="51312"/>
    <cellStyle name="Обычный 3 7 4 2 2 2 7 6" xfId="51313"/>
    <cellStyle name="Обычный 3 7 4 2 2 2 7 7" xfId="51314"/>
    <cellStyle name="Обычный 3 7 4 2 2 2 7 8" xfId="51315"/>
    <cellStyle name="Обычный 3 7 4 2 2 2 8" xfId="51316"/>
    <cellStyle name="Обычный 3 7 4 2 2 2 8 2" xfId="51317"/>
    <cellStyle name="Обычный 3 7 4 2 2 2 8 3" xfId="51318"/>
    <cellStyle name="Обычный 3 7 4 2 2 2 8 4" xfId="51319"/>
    <cellStyle name="Обычный 3 7 4 2 2 2 8 5" xfId="51320"/>
    <cellStyle name="Обычный 3 7 4 2 2 2 8 6" xfId="51321"/>
    <cellStyle name="Обычный 3 7 4 2 2 2 8 7" xfId="51322"/>
    <cellStyle name="Обычный 3 7 4 2 2 2 8 8" xfId="51323"/>
    <cellStyle name="Обычный 3 7 4 2 2 2 9" xfId="51324"/>
    <cellStyle name="Обычный 3 7 4 2 2 20" xfId="51325"/>
    <cellStyle name="Обычный 3 7 4 2 2 21" xfId="51326"/>
    <cellStyle name="Обычный 3 7 4 2 2 22" xfId="51327"/>
    <cellStyle name="Обычный 3 7 4 2 2 3" xfId="51328"/>
    <cellStyle name="Обычный 3 7 4 2 2 3 10" xfId="51329"/>
    <cellStyle name="Обычный 3 7 4 2 2 3 11" xfId="51330"/>
    <cellStyle name="Обычный 3 7 4 2 2 3 12" xfId="51331"/>
    <cellStyle name="Обычный 3 7 4 2 2 3 13" xfId="51332"/>
    <cellStyle name="Обычный 3 7 4 2 2 3 14" xfId="51333"/>
    <cellStyle name="Обычный 3 7 4 2 2 3 15" xfId="51334"/>
    <cellStyle name="Обычный 3 7 4 2 2 3 16" xfId="51335"/>
    <cellStyle name="Обычный 3 7 4 2 2 3 17" xfId="51336"/>
    <cellStyle name="Обычный 3 7 4 2 2 3 18" xfId="51337"/>
    <cellStyle name="Обычный 3 7 4 2 2 3 2" xfId="51338"/>
    <cellStyle name="Обычный 3 7 4 2 2 3 2 2" xfId="51339"/>
    <cellStyle name="Обычный 3 7 4 2 2 3 2 3" xfId="51340"/>
    <cellStyle name="Обычный 3 7 4 2 2 3 2 4" xfId="51341"/>
    <cellStyle name="Обычный 3 7 4 2 2 3 2 5" xfId="51342"/>
    <cellStyle name="Обычный 3 7 4 2 2 3 2 6" xfId="51343"/>
    <cellStyle name="Обычный 3 7 4 2 2 3 2 7" xfId="51344"/>
    <cellStyle name="Обычный 3 7 4 2 2 3 2 8" xfId="51345"/>
    <cellStyle name="Обычный 3 7 4 2 2 3 3" xfId="51346"/>
    <cellStyle name="Обычный 3 7 4 2 2 3 3 2" xfId="51347"/>
    <cellStyle name="Обычный 3 7 4 2 2 3 3 3" xfId="51348"/>
    <cellStyle name="Обычный 3 7 4 2 2 3 3 4" xfId="51349"/>
    <cellStyle name="Обычный 3 7 4 2 2 3 3 5" xfId="51350"/>
    <cellStyle name="Обычный 3 7 4 2 2 3 3 6" xfId="51351"/>
    <cellStyle name="Обычный 3 7 4 2 2 3 3 7" xfId="51352"/>
    <cellStyle name="Обычный 3 7 4 2 2 3 3 8" xfId="51353"/>
    <cellStyle name="Обычный 3 7 4 2 2 3 4" xfId="51354"/>
    <cellStyle name="Обычный 3 7 4 2 2 3 4 2" xfId="51355"/>
    <cellStyle name="Обычный 3 7 4 2 2 3 4 3" xfId="51356"/>
    <cellStyle name="Обычный 3 7 4 2 2 3 4 4" xfId="51357"/>
    <cellStyle name="Обычный 3 7 4 2 2 3 4 5" xfId="51358"/>
    <cellStyle name="Обычный 3 7 4 2 2 3 4 6" xfId="51359"/>
    <cellStyle name="Обычный 3 7 4 2 2 3 4 7" xfId="51360"/>
    <cellStyle name="Обычный 3 7 4 2 2 3 4 8" xfId="51361"/>
    <cellStyle name="Обычный 3 7 4 2 2 3 5" xfId="51362"/>
    <cellStyle name="Обычный 3 7 4 2 2 3 5 2" xfId="51363"/>
    <cellStyle name="Обычный 3 7 4 2 2 3 5 3" xfId="51364"/>
    <cellStyle name="Обычный 3 7 4 2 2 3 5 4" xfId="51365"/>
    <cellStyle name="Обычный 3 7 4 2 2 3 5 5" xfId="51366"/>
    <cellStyle name="Обычный 3 7 4 2 2 3 5 6" xfId="51367"/>
    <cellStyle name="Обычный 3 7 4 2 2 3 5 7" xfId="51368"/>
    <cellStyle name="Обычный 3 7 4 2 2 3 5 8" xfId="51369"/>
    <cellStyle name="Обычный 3 7 4 2 2 3 6" xfId="51370"/>
    <cellStyle name="Обычный 3 7 4 2 2 3 6 2" xfId="51371"/>
    <cellStyle name="Обычный 3 7 4 2 2 3 6 3" xfId="51372"/>
    <cellStyle name="Обычный 3 7 4 2 2 3 6 4" xfId="51373"/>
    <cellStyle name="Обычный 3 7 4 2 2 3 6 5" xfId="51374"/>
    <cellStyle name="Обычный 3 7 4 2 2 3 6 6" xfId="51375"/>
    <cellStyle name="Обычный 3 7 4 2 2 3 6 7" xfId="51376"/>
    <cellStyle name="Обычный 3 7 4 2 2 3 6 8" xfId="51377"/>
    <cellStyle name="Обычный 3 7 4 2 2 3 7" xfId="51378"/>
    <cellStyle name="Обычный 3 7 4 2 2 3 7 2" xfId="51379"/>
    <cellStyle name="Обычный 3 7 4 2 2 3 7 3" xfId="51380"/>
    <cellStyle name="Обычный 3 7 4 2 2 3 7 4" xfId="51381"/>
    <cellStyle name="Обычный 3 7 4 2 2 3 7 5" xfId="51382"/>
    <cellStyle name="Обычный 3 7 4 2 2 3 7 6" xfId="51383"/>
    <cellStyle name="Обычный 3 7 4 2 2 3 7 7" xfId="51384"/>
    <cellStyle name="Обычный 3 7 4 2 2 3 7 8" xfId="51385"/>
    <cellStyle name="Обычный 3 7 4 2 2 3 8" xfId="51386"/>
    <cellStyle name="Обычный 3 7 4 2 2 3 8 2" xfId="51387"/>
    <cellStyle name="Обычный 3 7 4 2 2 3 8 3" xfId="51388"/>
    <cellStyle name="Обычный 3 7 4 2 2 3 8 4" xfId="51389"/>
    <cellStyle name="Обычный 3 7 4 2 2 3 8 5" xfId="51390"/>
    <cellStyle name="Обычный 3 7 4 2 2 3 8 6" xfId="51391"/>
    <cellStyle name="Обычный 3 7 4 2 2 3 8 7" xfId="51392"/>
    <cellStyle name="Обычный 3 7 4 2 2 3 8 8" xfId="51393"/>
    <cellStyle name="Обычный 3 7 4 2 2 3 9" xfId="51394"/>
    <cellStyle name="Обычный 3 7 4 2 2 4" xfId="51395"/>
    <cellStyle name="Обычный 3 7 4 2 2 4 2" xfId="51396"/>
    <cellStyle name="Обычный 3 7 4 2 2 4 3" xfId="51397"/>
    <cellStyle name="Обычный 3 7 4 2 2 4 4" xfId="51398"/>
    <cellStyle name="Обычный 3 7 4 2 2 4 5" xfId="51399"/>
    <cellStyle name="Обычный 3 7 4 2 2 4 6" xfId="51400"/>
    <cellStyle name="Обычный 3 7 4 2 2 4 7" xfId="51401"/>
    <cellStyle name="Обычный 3 7 4 2 2 4 8" xfId="51402"/>
    <cellStyle name="Обычный 3 7 4 2 2 5" xfId="51403"/>
    <cellStyle name="Обычный 3 7 4 2 2 5 2" xfId="51404"/>
    <cellStyle name="Обычный 3 7 4 2 2 5 3" xfId="51405"/>
    <cellStyle name="Обычный 3 7 4 2 2 5 4" xfId="51406"/>
    <cellStyle name="Обычный 3 7 4 2 2 5 5" xfId="51407"/>
    <cellStyle name="Обычный 3 7 4 2 2 5 6" xfId="51408"/>
    <cellStyle name="Обычный 3 7 4 2 2 5 7" xfId="51409"/>
    <cellStyle name="Обычный 3 7 4 2 2 5 8" xfId="51410"/>
    <cellStyle name="Обычный 3 7 4 2 2 6" xfId="51411"/>
    <cellStyle name="Обычный 3 7 4 2 2 6 2" xfId="51412"/>
    <cellStyle name="Обычный 3 7 4 2 2 6 3" xfId="51413"/>
    <cellStyle name="Обычный 3 7 4 2 2 6 4" xfId="51414"/>
    <cellStyle name="Обычный 3 7 4 2 2 6 5" xfId="51415"/>
    <cellStyle name="Обычный 3 7 4 2 2 6 6" xfId="51416"/>
    <cellStyle name="Обычный 3 7 4 2 2 6 7" xfId="51417"/>
    <cellStyle name="Обычный 3 7 4 2 2 6 8" xfId="51418"/>
    <cellStyle name="Обычный 3 7 4 2 2 7" xfId="51419"/>
    <cellStyle name="Обычный 3 7 4 2 2 7 2" xfId="51420"/>
    <cellStyle name="Обычный 3 7 4 2 2 7 3" xfId="51421"/>
    <cellStyle name="Обычный 3 7 4 2 2 7 4" xfId="51422"/>
    <cellStyle name="Обычный 3 7 4 2 2 7 5" xfId="51423"/>
    <cellStyle name="Обычный 3 7 4 2 2 7 6" xfId="51424"/>
    <cellStyle name="Обычный 3 7 4 2 2 7 7" xfId="51425"/>
    <cellStyle name="Обычный 3 7 4 2 2 7 8" xfId="51426"/>
    <cellStyle name="Обычный 3 7 4 2 2 8" xfId="51427"/>
    <cellStyle name="Обычный 3 7 4 2 2 8 2" xfId="51428"/>
    <cellStyle name="Обычный 3 7 4 2 2 8 3" xfId="51429"/>
    <cellStyle name="Обычный 3 7 4 2 2 8 4" xfId="51430"/>
    <cellStyle name="Обычный 3 7 4 2 2 8 5" xfId="51431"/>
    <cellStyle name="Обычный 3 7 4 2 2 8 6" xfId="51432"/>
    <cellStyle name="Обычный 3 7 4 2 2 8 7" xfId="51433"/>
    <cellStyle name="Обычный 3 7 4 2 2 8 8" xfId="51434"/>
    <cellStyle name="Обычный 3 7 4 2 2 9" xfId="51435"/>
    <cellStyle name="Обычный 3 7 4 2 2 9 2" xfId="51436"/>
    <cellStyle name="Обычный 3 7 4 2 2 9 3" xfId="51437"/>
    <cellStyle name="Обычный 3 7 4 2 2 9 4" xfId="51438"/>
    <cellStyle name="Обычный 3 7 4 2 2 9 5" xfId="51439"/>
    <cellStyle name="Обычный 3 7 4 2 2 9 6" xfId="51440"/>
    <cellStyle name="Обычный 3 7 4 2 2 9 7" xfId="51441"/>
    <cellStyle name="Обычный 3 7 4 2 2 9 8" xfId="51442"/>
    <cellStyle name="Обычный 3 7 4 2 20" xfId="51443"/>
    <cellStyle name="Обычный 3 7 4 2 21" xfId="51444"/>
    <cellStyle name="Обычный 3 7 4 2 22" xfId="51445"/>
    <cellStyle name="Обычный 3 7 4 2 23" xfId="51446"/>
    <cellStyle name="Обычный 3 7 4 2 3" xfId="51447"/>
    <cellStyle name="Обычный 3 7 4 2 3 10" xfId="51448"/>
    <cellStyle name="Обычный 3 7 4 2 3 11" xfId="51449"/>
    <cellStyle name="Обычный 3 7 4 2 3 12" xfId="51450"/>
    <cellStyle name="Обычный 3 7 4 2 3 13" xfId="51451"/>
    <cellStyle name="Обычный 3 7 4 2 3 14" xfId="51452"/>
    <cellStyle name="Обычный 3 7 4 2 3 15" xfId="51453"/>
    <cellStyle name="Обычный 3 7 4 2 3 16" xfId="51454"/>
    <cellStyle name="Обычный 3 7 4 2 3 17" xfId="51455"/>
    <cellStyle name="Обычный 3 7 4 2 3 18" xfId="51456"/>
    <cellStyle name="Обычный 3 7 4 2 3 2" xfId="51457"/>
    <cellStyle name="Обычный 3 7 4 2 3 2 2" xfId="51458"/>
    <cellStyle name="Обычный 3 7 4 2 3 2 3" xfId="51459"/>
    <cellStyle name="Обычный 3 7 4 2 3 2 4" xfId="51460"/>
    <cellStyle name="Обычный 3 7 4 2 3 2 5" xfId="51461"/>
    <cellStyle name="Обычный 3 7 4 2 3 2 6" xfId="51462"/>
    <cellStyle name="Обычный 3 7 4 2 3 2 7" xfId="51463"/>
    <cellStyle name="Обычный 3 7 4 2 3 2 8" xfId="51464"/>
    <cellStyle name="Обычный 3 7 4 2 3 3" xfId="51465"/>
    <cellStyle name="Обычный 3 7 4 2 3 3 2" xfId="51466"/>
    <cellStyle name="Обычный 3 7 4 2 3 3 3" xfId="51467"/>
    <cellStyle name="Обычный 3 7 4 2 3 3 4" xfId="51468"/>
    <cellStyle name="Обычный 3 7 4 2 3 3 5" xfId="51469"/>
    <cellStyle name="Обычный 3 7 4 2 3 3 6" xfId="51470"/>
    <cellStyle name="Обычный 3 7 4 2 3 3 7" xfId="51471"/>
    <cellStyle name="Обычный 3 7 4 2 3 3 8" xfId="51472"/>
    <cellStyle name="Обычный 3 7 4 2 3 4" xfId="51473"/>
    <cellStyle name="Обычный 3 7 4 2 3 4 2" xfId="51474"/>
    <cellStyle name="Обычный 3 7 4 2 3 4 3" xfId="51475"/>
    <cellStyle name="Обычный 3 7 4 2 3 4 4" xfId="51476"/>
    <cellStyle name="Обычный 3 7 4 2 3 4 5" xfId="51477"/>
    <cellStyle name="Обычный 3 7 4 2 3 4 6" xfId="51478"/>
    <cellStyle name="Обычный 3 7 4 2 3 4 7" xfId="51479"/>
    <cellStyle name="Обычный 3 7 4 2 3 4 8" xfId="51480"/>
    <cellStyle name="Обычный 3 7 4 2 3 5" xfId="51481"/>
    <cellStyle name="Обычный 3 7 4 2 3 5 2" xfId="51482"/>
    <cellStyle name="Обычный 3 7 4 2 3 5 3" xfId="51483"/>
    <cellStyle name="Обычный 3 7 4 2 3 5 4" xfId="51484"/>
    <cellStyle name="Обычный 3 7 4 2 3 5 5" xfId="51485"/>
    <cellStyle name="Обычный 3 7 4 2 3 5 6" xfId="51486"/>
    <cellStyle name="Обычный 3 7 4 2 3 5 7" xfId="51487"/>
    <cellStyle name="Обычный 3 7 4 2 3 5 8" xfId="51488"/>
    <cellStyle name="Обычный 3 7 4 2 3 6" xfId="51489"/>
    <cellStyle name="Обычный 3 7 4 2 3 6 2" xfId="51490"/>
    <cellStyle name="Обычный 3 7 4 2 3 6 3" xfId="51491"/>
    <cellStyle name="Обычный 3 7 4 2 3 6 4" xfId="51492"/>
    <cellStyle name="Обычный 3 7 4 2 3 6 5" xfId="51493"/>
    <cellStyle name="Обычный 3 7 4 2 3 6 6" xfId="51494"/>
    <cellStyle name="Обычный 3 7 4 2 3 6 7" xfId="51495"/>
    <cellStyle name="Обычный 3 7 4 2 3 6 8" xfId="51496"/>
    <cellStyle name="Обычный 3 7 4 2 3 7" xfId="51497"/>
    <cellStyle name="Обычный 3 7 4 2 3 7 2" xfId="51498"/>
    <cellStyle name="Обычный 3 7 4 2 3 7 3" xfId="51499"/>
    <cellStyle name="Обычный 3 7 4 2 3 7 4" xfId="51500"/>
    <cellStyle name="Обычный 3 7 4 2 3 7 5" xfId="51501"/>
    <cellStyle name="Обычный 3 7 4 2 3 7 6" xfId="51502"/>
    <cellStyle name="Обычный 3 7 4 2 3 7 7" xfId="51503"/>
    <cellStyle name="Обычный 3 7 4 2 3 7 8" xfId="51504"/>
    <cellStyle name="Обычный 3 7 4 2 3 8" xfId="51505"/>
    <cellStyle name="Обычный 3 7 4 2 3 8 2" xfId="51506"/>
    <cellStyle name="Обычный 3 7 4 2 3 8 3" xfId="51507"/>
    <cellStyle name="Обычный 3 7 4 2 3 8 4" xfId="51508"/>
    <cellStyle name="Обычный 3 7 4 2 3 8 5" xfId="51509"/>
    <cellStyle name="Обычный 3 7 4 2 3 8 6" xfId="51510"/>
    <cellStyle name="Обычный 3 7 4 2 3 8 7" xfId="51511"/>
    <cellStyle name="Обычный 3 7 4 2 3 8 8" xfId="51512"/>
    <cellStyle name="Обычный 3 7 4 2 3 9" xfId="51513"/>
    <cellStyle name="Обычный 3 7 4 2 4" xfId="51514"/>
    <cellStyle name="Обычный 3 7 4 2 4 10" xfId="51515"/>
    <cellStyle name="Обычный 3 7 4 2 4 11" xfId="51516"/>
    <cellStyle name="Обычный 3 7 4 2 4 12" xfId="51517"/>
    <cellStyle name="Обычный 3 7 4 2 4 13" xfId="51518"/>
    <cellStyle name="Обычный 3 7 4 2 4 14" xfId="51519"/>
    <cellStyle name="Обычный 3 7 4 2 4 15" xfId="51520"/>
    <cellStyle name="Обычный 3 7 4 2 4 16" xfId="51521"/>
    <cellStyle name="Обычный 3 7 4 2 4 17" xfId="51522"/>
    <cellStyle name="Обычный 3 7 4 2 4 18" xfId="51523"/>
    <cellStyle name="Обычный 3 7 4 2 4 2" xfId="51524"/>
    <cellStyle name="Обычный 3 7 4 2 4 2 2" xfId="51525"/>
    <cellStyle name="Обычный 3 7 4 2 4 2 3" xfId="51526"/>
    <cellStyle name="Обычный 3 7 4 2 4 2 4" xfId="51527"/>
    <cellStyle name="Обычный 3 7 4 2 4 2 5" xfId="51528"/>
    <cellStyle name="Обычный 3 7 4 2 4 2 6" xfId="51529"/>
    <cellStyle name="Обычный 3 7 4 2 4 2 7" xfId="51530"/>
    <cellStyle name="Обычный 3 7 4 2 4 2 8" xfId="51531"/>
    <cellStyle name="Обычный 3 7 4 2 4 3" xfId="51532"/>
    <cellStyle name="Обычный 3 7 4 2 4 3 2" xfId="51533"/>
    <cellStyle name="Обычный 3 7 4 2 4 3 3" xfId="51534"/>
    <cellStyle name="Обычный 3 7 4 2 4 3 4" xfId="51535"/>
    <cellStyle name="Обычный 3 7 4 2 4 3 5" xfId="51536"/>
    <cellStyle name="Обычный 3 7 4 2 4 3 6" xfId="51537"/>
    <cellStyle name="Обычный 3 7 4 2 4 3 7" xfId="51538"/>
    <cellStyle name="Обычный 3 7 4 2 4 3 8" xfId="51539"/>
    <cellStyle name="Обычный 3 7 4 2 4 4" xfId="51540"/>
    <cellStyle name="Обычный 3 7 4 2 4 4 2" xfId="51541"/>
    <cellStyle name="Обычный 3 7 4 2 4 4 3" xfId="51542"/>
    <cellStyle name="Обычный 3 7 4 2 4 4 4" xfId="51543"/>
    <cellStyle name="Обычный 3 7 4 2 4 4 5" xfId="51544"/>
    <cellStyle name="Обычный 3 7 4 2 4 4 6" xfId="51545"/>
    <cellStyle name="Обычный 3 7 4 2 4 4 7" xfId="51546"/>
    <cellStyle name="Обычный 3 7 4 2 4 4 8" xfId="51547"/>
    <cellStyle name="Обычный 3 7 4 2 4 5" xfId="51548"/>
    <cellStyle name="Обычный 3 7 4 2 4 5 2" xfId="51549"/>
    <cellStyle name="Обычный 3 7 4 2 4 5 3" xfId="51550"/>
    <cellStyle name="Обычный 3 7 4 2 4 5 4" xfId="51551"/>
    <cellStyle name="Обычный 3 7 4 2 4 5 5" xfId="51552"/>
    <cellStyle name="Обычный 3 7 4 2 4 5 6" xfId="51553"/>
    <cellStyle name="Обычный 3 7 4 2 4 5 7" xfId="51554"/>
    <cellStyle name="Обычный 3 7 4 2 4 5 8" xfId="51555"/>
    <cellStyle name="Обычный 3 7 4 2 4 6" xfId="51556"/>
    <cellStyle name="Обычный 3 7 4 2 4 6 2" xfId="51557"/>
    <cellStyle name="Обычный 3 7 4 2 4 6 3" xfId="51558"/>
    <cellStyle name="Обычный 3 7 4 2 4 6 4" xfId="51559"/>
    <cellStyle name="Обычный 3 7 4 2 4 6 5" xfId="51560"/>
    <cellStyle name="Обычный 3 7 4 2 4 6 6" xfId="51561"/>
    <cellStyle name="Обычный 3 7 4 2 4 6 7" xfId="51562"/>
    <cellStyle name="Обычный 3 7 4 2 4 6 8" xfId="51563"/>
    <cellStyle name="Обычный 3 7 4 2 4 7" xfId="51564"/>
    <cellStyle name="Обычный 3 7 4 2 4 7 2" xfId="51565"/>
    <cellStyle name="Обычный 3 7 4 2 4 7 3" xfId="51566"/>
    <cellStyle name="Обычный 3 7 4 2 4 7 4" xfId="51567"/>
    <cellStyle name="Обычный 3 7 4 2 4 7 5" xfId="51568"/>
    <cellStyle name="Обычный 3 7 4 2 4 7 6" xfId="51569"/>
    <cellStyle name="Обычный 3 7 4 2 4 7 7" xfId="51570"/>
    <cellStyle name="Обычный 3 7 4 2 4 7 8" xfId="51571"/>
    <cellStyle name="Обычный 3 7 4 2 4 8" xfId="51572"/>
    <cellStyle name="Обычный 3 7 4 2 4 8 2" xfId="51573"/>
    <cellStyle name="Обычный 3 7 4 2 4 8 3" xfId="51574"/>
    <cellStyle name="Обычный 3 7 4 2 4 8 4" xfId="51575"/>
    <cellStyle name="Обычный 3 7 4 2 4 8 5" xfId="51576"/>
    <cellStyle name="Обычный 3 7 4 2 4 8 6" xfId="51577"/>
    <cellStyle name="Обычный 3 7 4 2 4 8 7" xfId="51578"/>
    <cellStyle name="Обычный 3 7 4 2 4 8 8" xfId="51579"/>
    <cellStyle name="Обычный 3 7 4 2 4 9" xfId="51580"/>
    <cellStyle name="Обычный 3 7 4 2 5" xfId="51581"/>
    <cellStyle name="Обычный 3 7 4 2 5 2" xfId="51582"/>
    <cellStyle name="Обычный 3 7 4 2 5 3" xfId="51583"/>
    <cellStyle name="Обычный 3 7 4 2 5 4" xfId="51584"/>
    <cellStyle name="Обычный 3 7 4 2 5 5" xfId="51585"/>
    <cellStyle name="Обычный 3 7 4 2 5 6" xfId="51586"/>
    <cellStyle name="Обычный 3 7 4 2 5 7" xfId="51587"/>
    <cellStyle name="Обычный 3 7 4 2 5 8" xfId="51588"/>
    <cellStyle name="Обычный 3 7 4 2 6" xfId="51589"/>
    <cellStyle name="Обычный 3 7 4 2 6 2" xfId="51590"/>
    <cellStyle name="Обычный 3 7 4 2 6 3" xfId="51591"/>
    <cellStyle name="Обычный 3 7 4 2 6 4" xfId="51592"/>
    <cellStyle name="Обычный 3 7 4 2 6 5" xfId="51593"/>
    <cellStyle name="Обычный 3 7 4 2 6 6" xfId="51594"/>
    <cellStyle name="Обычный 3 7 4 2 6 7" xfId="51595"/>
    <cellStyle name="Обычный 3 7 4 2 6 8" xfId="51596"/>
    <cellStyle name="Обычный 3 7 4 2 7" xfId="51597"/>
    <cellStyle name="Обычный 3 7 4 2 7 2" xfId="51598"/>
    <cellStyle name="Обычный 3 7 4 2 7 3" xfId="51599"/>
    <cellStyle name="Обычный 3 7 4 2 7 4" xfId="51600"/>
    <cellStyle name="Обычный 3 7 4 2 7 5" xfId="51601"/>
    <cellStyle name="Обычный 3 7 4 2 7 6" xfId="51602"/>
    <cellStyle name="Обычный 3 7 4 2 7 7" xfId="51603"/>
    <cellStyle name="Обычный 3 7 4 2 7 8" xfId="51604"/>
    <cellStyle name="Обычный 3 7 4 2 8" xfId="51605"/>
    <cellStyle name="Обычный 3 7 4 2 8 2" xfId="51606"/>
    <cellStyle name="Обычный 3 7 4 2 8 3" xfId="51607"/>
    <cellStyle name="Обычный 3 7 4 2 8 4" xfId="51608"/>
    <cellStyle name="Обычный 3 7 4 2 8 5" xfId="51609"/>
    <cellStyle name="Обычный 3 7 4 2 8 6" xfId="51610"/>
    <cellStyle name="Обычный 3 7 4 2 8 7" xfId="51611"/>
    <cellStyle name="Обычный 3 7 4 2 8 8" xfId="51612"/>
    <cellStyle name="Обычный 3 7 4 2 9" xfId="51613"/>
    <cellStyle name="Обычный 3 7 4 2 9 2" xfId="51614"/>
    <cellStyle name="Обычный 3 7 4 2 9 3" xfId="51615"/>
    <cellStyle name="Обычный 3 7 4 2 9 4" xfId="51616"/>
    <cellStyle name="Обычный 3 7 4 2 9 5" xfId="51617"/>
    <cellStyle name="Обычный 3 7 4 2 9 6" xfId="51618"/>
    <cellStyle name="Обычный 3 7 4 2 9 7" xfId="51619"/>
    <cellStyle name="Обычный 3 7 4 2 9 8" xfId="51620"/>
    <cellStyle name="Обычный 3 7 4 20" xfId="51621"/>
    <cellStyle name="Обычный 3 7 4 21" xfId="51622"/>
    <cellStyle name="Обычный 3 7 4 22" xfId="51623"/>
    <cellStyle name="Обычный 3 7 4 23" xfId="51624"/>
    <cellStyle name="Обычный 3 7 4 24" xfId="51625"/>
    <cellStyle name="Обычный 3 7 4 25" xfId="51626"/>
    <cellStyle name="Обычный 3 7 4 3" xfId="51627"/>
    <cellStyle name="Обычный 3 7 4 3 10" xfId="51628"/>
    <cellStyle name="Обычный 3 7 4 3 10 2" xfId="51629"/>
    <cellStyle name="Обычный 3 7 4 3 10 3" xfId="51630"/>
    <cellStyle name="Обычный 3 7 4 3 10 4" xfId="51631"/>
    <cellStyle name="Обычный 3 7 4 3 10 5" xfId="51632"/>
    <cellStyle name="Обычный 3 7 4 3 10 6" xfId="51633"/>
    <cellStyle name="Обычный 3 7 4 3 10 7" xfId="51634"/>
    <cellStyle name="Обычный 3 7 4 3 10 8" xfId="51635"/>
    <cellStyle name="Обычный 3 7 4 3 11" xfId="51636"/>
    <cellStyle name="Обычный 3 7 4 3 11 2" xfId="51637"/>
    <cellStyle name="Обычный 3 7 4 3 11 3" xfId="51638"/>
    <cellStyle name="Обычный 3 7 4 3 11 4" xfId="51639"/>
    <cellStyle name="Обычный 3 7 4 3 11 5" xfId="51640"/>
    <cellStyle name="Обычный 3 7 4 3 11 6" xfId="51641"/>
    <cellStyle name="Обычный 3 7 4 3 11 7" xfId="51642"/>
    <cellStyle name="Обычный 3 7 4 3 11 8" xfId="51643"/>
    <cellStyle name="Обычный 3 7 4 3 12" xfId="51644"/>
    <cellStyle name="Обычный 3 7 4 3 13" xfId="51645"/>
    <cellStyle name="Обычный 3 7 4 3 14" xfId="51646"/>
    <cellStyle name="Обычный 3 7 4 3 15" xfId="51647"/>
    <cellStyle name="Обычный 3 7 4 3 16" xfId="51648"/>
    <cellStyle name="Обычный 3 7 4 3 17" xfId="51649"/>
    <cellStyle name="Обычный 3 7 4 3 18" xfId="51650"/>
    <cellStyle name="Обычный 3 7 4 3 19" xfId="51651"/>
    <cellStyle name="Обычный 3 7 4 3 2" xfId="51652"/>
    <cellStyle name="Обычный 3 7 4 3 2 10" xfId="51653"/>
    <cellStyle name="Обычный 3 7 4 3 2 10 2" xfId="51654"/>
    <cellStyle name="Обычный 3 7 4 3 2 10 3" xfId="51655"/>
    <cellStyle name="Обычный 3 7 4 3 2 10 4" xfId="51656"/>
    <cellStyle name="Обычный 3 7 4 3 2 10 5" xfId="51657"/>
    <cellStyle name="Обычный 3 7 4 3 2 10 6" xfId="51658"/>
    <cellStyle name="Обычный 3 7 4 3 2 10 7" xfId="51659"/>
    <cellStyle name="Обычный 3 7 4 3 2 10 8" xfId="51660"/>
    <cellStyle name="Обычный 3 7 4 3 2 11" xfId="51661"/>
    <cellStyle name="Обычный 3 7 4 3 2 12" xfId="51662"/>
    <cellStyle name="Обычный 3 7 4 3 2 13" xfId="51663"/>
    <cellStyle name="Обычный 3 7 4 3 2 14" xfId="51664"/>
    <cellStyle name="Обычный 3 7 4 3 2 15" xfId="51665"/>
    <cellStyle name="Обычный 3 7 4 3 2 16" xfId="51666"/>
    <cellStyle name="Обычный 3 7 4 3 2 17" xfId="51667"/>
    <cellStyle name="Обычный 3 7 4 3 2 18" xfId="51668"/>
    <cellStyle name="Обычный 3 7 4 3 2 19" xfId="51669"/>
    <cellStyle name="Обычный 3 7 4 3 2 2" xfId="51670"/>
    <cellStyle name="Обычный 3 7 4 3 2 2 10" xfId="51671"/>
    <cellStyle name="Обычный 3 7 4 3 2 2 11" xfId="51672"/>
    <cellStyle name="Обычный 3 7 4 3 2 2 12" xfId="51673"/>
    <cellStyle name="Обычный 3 7 4 3 2 2 13" xfId="51674"/>
    <cellStyle name="Обычный 3 7 4 3 2 2 14" xfId="51675"/>
    <cellStyle name="Обычный 3 7 4 3 2 2 15" xfId="51676"/>
    <cellStyle name="Обычный 3 7 4 3 2 2 16" xfId="51677"/>
    <cellStyle name="Обычный 3 7 4 3 2 2 17" xfId="51678"/>
    <cellStyle name="Обычный 3 7 4 3 2 2 18" xfId="51679"/>
    <cellStyle name="Обычный 3 7 4 3 2 2 2" xfId="51680"/>
    <cellStyle name="Обычный 3 7 4 3 2 2 2 2" xfId="51681"/>
    <cellStyle name="Обычный 3 7 4 3 2 2 2 3" xfId="51682"/>
    <cellStyle name="Обычный 3 7 4 3 2 2 2 4" xfId="51683"/>
    <cellStyle name="Обычный 3 7 4 3 2 2 2 5" xfId="51684"/>
    <cellStyle name="Обычный 3 7 4 3 2 2 2 6" xfId="51685"/>
    <cellStyle name="Обычный 3 7 4 3 2 2 2 7" xfId="51686"/>
    <cellStyle name="Обычный 3 7 4 3 2 2 2 8" xfId="51687"/>
    <cellStyle name="Обычный 3 7 4 3 2 2 3" xfId="51688"/>
    <cellStyle name="Обычный 3 7 4 3 2 2 3 2" xfId="51689"/>
    <cellStyle name="Обычный 3 7 4 3 2 2 3 3" xfId="51690"/>
    <cellStyle name="Обычный 3 7 4 3 2 2 3 4" xfId="51691"/>
    <cellStyle name="Обычный 3 7 4 3 2 2 3 5" xfId="51692"/>
    <cellStyle name="Обычный 3 7 4 3 2 2 3 6" xfId="51693"/>
    <cellStyle name="Обычный 3 7 4 3 2 2 3 7" xfId="51694"/>
    <cellStyle name="Обычный 3 7 4 3 2 2 3 8" xfId="51695"/>
    <cellStyle name="Обычный 3 7 4 3 2 2 4" xfId="51696"/>
    <cellStyle name="Обычный 3 7 4 3 2 2 4 2" xfId="51697"/>
    <cellStyle name="Обычный 3 7 4 3 2 2 4 3" xfId="51698"/>
    <cellStyle name="Обычный 3 7 4 3 2 2 4 4" xfId="51699"/>
    <cellStyle name="Обычный 3 7 4 3 2 2 4 5" xfId="51700"/>
    <cellStyle name="Обычный 3 7 4 3 2 2 4 6" xfId="51701"/>
    <cellStyle name="Обычный 3 7 4 3 2 2 4 7" xfId="51702"/>
    <cellStyle name="Обычный 3 7 4 3 2 2 4 8" xfId="51703"/>
    <cellStyle name="Обычный 3 7 4 3 2 2 5" xfId="51704"/>
    <cellStyle name="Обычный 3 7 4 3 2 2 5 2" xfId="51705"/>
    <cellStyle name="Обычный 3 7 4 3 2 2 5 3" xfId="51706"/>
    <cellStyle name="Обычный 3 7 4 3 2 2 5 4" xfId="51707"/>
    <cellStyle name="Обычный 3 7 4 3 2 2 5 5" xfId="51708"/>
    <cellStyle name="Обычный 3 7 4 3 2 2 5 6" xfId="51709"/>
    <cellStyle name="Обычный 3 7 4 3 2 2 5 7" xfId="51710"/>
    <cellStyle name="Обычный 3 7 4 3 2 2 5 8" xfId="51711"/>
    <cellStyle name="Обычный 3 7 4 3 2 2 6" xfId="51712"/>
    <cellStyle name="Обычный 3 7 4 3 2 2 6 2" xfId="51713"/>
    <cellStyle name="Обычный 3 7 4 3 2 2 6 3" xfId="51714"/>
    <cellStyle name="Обычный 3 7 4 3 2 2 6 4" xfId="51715"/>
    <cellStyle name="Обычный 3 7 4 3 2 2 6 5" xfId="51716"/>
    <cellStyle name="Обычный 3 7 4 3 2 2 6 6" xfId="51717"/>
    <cellStyle name="Обычный 3 7 4 3 2 2 6 7" xfId="51718"/>
    <cellStyle name="Обычный 3 7 4 3 2 2 6 8" xfId="51719"/>
    <cellStyle name="Обычный 3 7 4 3 2 2 7" xfId="51720"/>
    <cellStyle name="Обычный 3 7 4 3 2 2 7 2" xfId="51721"/>
    <cellStyle name="Обычный 3 7 4 3 2 2 7 3" xfId="51722"/>
    <cellStyle name="Обычный 3 7 4 3 2 2 7 4" xfId="51723"/>
    <cellStyle name="Обычный 3 7 4 3 2 2 7 5" xfId="51724"/>
    <cellStyle name="Обычный 3 7 4 3 2 2 7 6" xfId="51725"/>
    <cellStyle name="Обычный 3 7 4 3 2 2 7 7" xfId="51726"/>
    <cellStyle name="Обычный 3 7 4 3 2 2 7 8" xfId="51727"/>
    <cellStyle name="Обычный 3 7 4 3 2 2 8" xfId="51728"/>
    <cellStyle name="Обычный 3 7 4 3 2 2 8 2" xfId="51729"/>
    <cellStyle name="Обычный 3 7 4 3 2 2 8 3" xfId="51730"/>
    <cellStyle name="Обычный 3 7 4 3 2 2 8 4" xfId="51731"/>
    <cellStyle name="Обычный 3 7 4 3 2 2 8 5" xfId="51732"/>
    <cellStyle name="Обычный 3 7 4 3 2 2 8 6" xfId="51733"/>
    <cellStyle name="Обычный 3 7 4 3 2 2 8 7" xfId="51734"/>
    <cellStyle name="Обычный 3 7 4 3 2 2 8 8" xfId="51735"/>
    <cellStyle name="Обычный 3 7 4 3 2 2 9" xfId="51736"/>
    <cellStyle name="Обычный 3 7 4 3 2 20" xfId="51737"/>
    <cellStyle name="Обычный 3 7 4 3 2 21" xfId="51738"/>
    <cellStyle name="Обычный 3 7 4 3 2 22" xfId="51739"/>
    <cellStyle name="Обычный 3 7 4 3 2 3" xfId="51740"/>
    <cellStyle name="Обычный 3 7 4 3 2 3 10" xfId="51741"/>
    <cellStyle name="Обычный 3 7 4 3 2 3 11" xfId="51742"/>
    <cellStyle name="Обычный 3 7 4 3 2 3 12" xfId="51743"/>
    <cellStyle name="Обычный 3 7 4 3 2 3 13" xfId="51744"/>
    <cellStyle name="Обычный 3 7 4 3 2 3 14" xfId="51745"/>
    <cellStyle name="Обычный 3 7 4 3 2 3 15" xfId="51746"/>
    <cellStyle name="Обычный 3 7 4 3 2 3 16" xfId="51747"/>
    <cellStyle name="Обычный 3 7 4 3 2 3 17" xfId="51748"/>
    <cellStyle name="Обычный 3 7 4 3 2 3 18" xfId="51749"/>
    <cellStyle name="Обычный 3 7 4 3 2 3 2" xfId="51750"/>
    <cellStyle name="Обычный 3 7 4 3 2 3 2 2" xfId="51751"/>
    <cellStyle name="Обычный 3 7 4 3 2 3 2 3" xfId="51752"/>
    <cellStyle name="Обычный 3 7 4 3 2 3 2 4" xfId="51753"/>
    <cellStyle name="Обычный 3 7 4 3 2 3 2 5" xfId="51754"/>
    <cellStyle name="Обычный 3 7 4 3 2 3 2 6" xfId="51755"/>
    <cellStyle name="Обычный 3 7 4 3 2 3 2 7" xfId="51756"/>
    <cellStyle name="Обычный 3 7 4 3 2 3 2 8" xfId="51757"/>
    <cellStyle name="Обычный 3 7 4 3 2 3 3" xfId="51758"/>
    <cellStyle name="Обычный 3 7 4 3 2 3 3 2" xfId="51759"/>
    <cellStyle name="Обычный 3 7 4 3 2 3 3 3" xfId="51760"/>
    <cellStyle name="Обычный 3 7 4 3 2 3 3 4" xfId="51761"/>
    <cellStyle name="Обычный 3 7 4 3 2 3 3 5" xfId="51762"/>
    <cellStyle name="Обычный 3 7 4 3 2 3 3 6" xfId="51763"/>
    <cellStyle name="Обычный 3 7 4 3 2 3 3 7" xfId="51764"/>
    <cellStyle name="Обычный 3 7 4 3 2 3 3 8" xfId="51765"/>
    <cellStyle name="Обычный 3 7 4 3 2 3 4" xfId="51766"/>
    <cellStyle name="Обычный 3 7 4 3 2 3 4 2" xfId="51767"/>
    <cellStyle name="Обычный 3 7 4 3 2 3 4 3" xfId="51768"/>
    <cellStyle name="Обычный 3 7 4 3 2 3 4 4" xfId="51769"/>
    <cellStyle name="Обычный 3 7 4 3 2 3 4 5" xfId="51770"/>
    <cellStyle name="Обычный 3 7 4 3 2 3 4 6" xfId="51771"/>
    <cellStyle name="Обычный 3 7 4 3 2 3 4 7" xfId="51772"/>
    <cellStyle name="Обычный 3 7 4 3 2 3 4 8" xfId="51773"/>
    <cellStyle name="Обычный 3 7 4 3 2 3 5" xfId="51774"/>
    <cellStyle name="Обычный 3 7 4 3 2 3 5 2" xfId="51775"/>
    <cellStyle name="Обычный 3 7 4 3 2 3 5 3" xfId="51776"/>
    <cellStyle name="Обычный 3 7 4 3 2 3 5 4" xfId="51777"/>
    <cellStyle name="Обычный 3 7 4 3 2 3 5 5" xfId="51778"/>
    <cellStyle name="Обычный 3 7 4 3 2 3 5 6" xfId="51779"/>
    <cellStyle name="Обычный 3 7 4 3 2 3 5 7" xfId="51780"/>
    <cellStyle name="Обычный 3 7 4 3 2 3 5 8" xfId="51781"/>
    <cellStyle name="Обычный 3 7 4 3 2 3 6" xfId="51782"/>
    <cellStyle name="Обычный 3 7 4 3 2 3 6 2" xfId="51783"/>
    <cellStyle name="Обычный 3 7 4 3 2 3 6 3" xfId="51784"/>
    <cellStyle name="Обычный 3 7 4 3 2 3 6 4" xfId="51785"/>
    <cellStyle name="Обычный 3 7 4 3 2 3 6 5" xfId="51786"/>
    <cellStyle name="Обычный 3 7 4 3 2 3 6 6" xfId="51787"/>
    <cellStyle name="Обычный 3 7 4 3 2 3 6 7" xfId="51788"/>
    <cellStyle name="Обычный 3 7 4 3 2 3 6 8" xfId="51789"/>
    <cellStyle name="Обычный 3 7 4 3 2 3 7" xfId="51790"/>
    <cellStyle name="Обычный 3 7 4 3 2 3 7 2" xfId="51791"/>
    <cellStyle name="Обычный 3 7 4 3 2 3 7 3" xfId="51792"/>
    <cellStyle name="Обычный 3 7 4 3 2 3 7 4" xfId="51793"/>
    <cellStyle name="Обычный 3 7 4 3 2 3 7 5" xfId="51794"/>
    <cellStyle name="Обычный 3 7 4 3 2 3 7 6" xfId="51795"/>
    <cellStyle name="Обычный 3 7 4 3 2 3 7 7" xfId="51796"/>
    <cellStyle name="Обычный 3 7 4 3 2 3 7 8" xfId="51797"/>
    <cellStyle name="Обычный 3 7 4 3 2 3 8" xfId="51798"/>
    <cellStyle name="Обычный 3 7 4 3 2 3 8 2" xfId="51799"/>
    <cellStyle name="Обычный 3 7 4 3 2 3 8 3" xfId="51800"/>
    <cellStyle name="Обычный 3 7 4 3 2 3 8 4" xfId="51801"/>
    <cellStyle name="Обычный 3 7 4 3 2 3 8 5" xfId="51802"/>
    <cellStyle name="Обычный 3 7 4 3 2 3 8 6" xfId="51803"/>
    <cellStyle name="Обычный 3 7 4 3 2 3 8 7" xfId="51804"/>
    <cellStyle name="Обычный 3 7 4 3 2 3 8 8" xfId="51805"/>
    <cellStyle name="Обычный 3 7 4 3 2 3 9" xfId="51806"/>
    <cellStyle name="Обычный 3 7 4 3 2 4" xfId="51807"/>
    <cellStyle name="Обычный 3 7 4 3 2 4 2" xfId="51808"/>
    <cellStyle name="Обычный 3 7 4 3 2 4 3" xfId="51809"/>
    <cellStyle name="Обычный 3 7 4 3 2 4 4" xfId="51810"/>
    <cellStyle name="Обычный 3 7 4 3 2 4 5" xfId="51811"/>
    <cellStyle name="Обычный 3 7 4 3 2 4 6" xfId="51812"/>
    <cellStyle name="Обычный 3 7 4 3 2 4 7" xfId="51813"/>
    <cellStyle name="Обычный 3 7 4 3 2 4 8" xfId="51814"/>
    <cellStyle name="Обычный 3 7 4 3 2 5" xfId="51815"/>
    <cellStyle name="Обычный 3 7 4 3 2 5 2" xfId="51816"/>
    <cellStyle name="Обычный 3 7 4 3 2 5 3" xfId="51817"/>
    <cellStyle name="Обычный 3 7 4 3 2 5 4" xfId="51818"/>
    <cellStyle name="Обычный 3 7 4 3 2 5 5" xfId="51819"/>
    <cellStyle name="Обычный 3 7 4 3 2 5 6" xfId="51820"/>
    <cellStyle name="Обычный 3 7 4 3 2 5 7" xfId="51821"/>
    <cellStyle name="Обычный 3 7 4 3 2 5 8" xfId="51822"/>
    <cellStyle name="Обычный 3 7 4 3 2 6" xfId="51823"/>
    <cellStyle name="Обычный 3 7 4 3 2 6 2" xfId="51824"/>
    <cellStyle name="Обычный 3 7 4 3 2 6 3" xfId="51825"/>
    <cellStyle name="Обычный 3 7 4 3 2 6 4" xfId="51826"/>
    <cellStyle name="Обычный 3 7 4 3 2 6 5" xfId="51827"/>
    <cellStyle name="Обычный 3 7 4 3 2 6 6" xfId="51828"/>
    <cellStyle name="Обычный 3 7 4 3 2 6 7" xfId="51829"/>
    <cellStyle name="Обычный 3 7 4 3 2 6 8" xfId="51830"/>
    <cellStyle name="Обычный 3 7 4 3 2 7" xfId="51831"/>
    <cellStyle name="Обычный 3 7 4 3 2 7 2" xfId="51832"/>
    <cellStyle name="Обычный 3 7 4 3 2 7 3" xfId="51833"/>
    <cellStyle name="Обычный 3 7 4 3 2 7 4" xfId="51834"/>
    <cellStyle name="Обычный 3 7 4 3 2 7 5" xfId="51835"/>
    <cellStyle name="Обычный 3 7 4 3 2 7 6" xfId="51836"/>
    <cellStyle name="Обычный 3 7 4 3 2 7 7" xfId="51837"/>
    <cellStyle name="Обычный 3 7 4 3 2 7 8" xfId="51838"/>
    <cellStyle name="Обычный 3 7 4 3 2 8" xfId="51839"/>
    <cellStyle name="Обычный 3 7 4 3 2 8 2" xfId="51840"/>
    <cellStyle name="Обычный 3 7 4 3 2 8 3" xfId="51841"/>
    <cellStyle name="Обычный 3 7 4 3 2 8 4" xfId="51842"/>
    <cellStyle name="Обычный 3 7 4 3 2 8 5" xfId="51843"/>
    <cellStyle name="Обычный 3 7 4 3 2 8 6" xfId="51844"/>
    <cellStyle name="Обычный 3 7 4 3 2 8 7" xfId="51845"/>
    <cellStyle name="Обычный 3 7 4 3 2 8 8" xfId="51846"/>
    <cellStyle name="Обычный 3 7 4 3 2 9" xfId="51847"/>
    <cellStyle name="Обычный 3 7 4 3 2 9 2" xfId="51848"/>
    <cellStyle name="Обычный 3 7 4 3 2 9 3" xfId="51849"/>
    <cellStyle name="Обычный 3 7 4 3 2 9 4" xfId="51850"/>
    <cellStyle name="Обычный 3 7 4 3 2 9 5" xfId="51851"/>
    <cellStyle name="Обычный 3 7 4 3 2 9 6" xfId="51852"/>
    <cellStyle name="Обычный 3 7 4 3 2 9 7" xfId="51853"/>
    <cellStyle name="Обычный 3 7 4 3 2 9 8" xfId="51854"/>
    <cellStyle name="Обычный 3 7 4 3 20" xfId="51855"/>
    <cellStyle name="Обычный 3 7 4 3 21" xfId="51856"/>
    <cellStyle name="Обычный 3 7 4 3 22" xfId="51857"/>
    <cellStyle name="Обычный 3 7 4 3 23" xfId="51858"/>
    <cellStyle name="Обычный 3 7 4 3 3" xfId="51859"/>
    <cellStyle name="Обычный 3 7 4 3 3 10" xfId="51860"/>
    <cellStyle name="Обычный 3 7 4 3 3 11" xfId="51861"/>
    <cellStyle name="Обычный 3 7 4 3 3 12" xfId="51862"/>
    <cellStyle name="Обычный 3 7 4 3 3 13" xfId="51863"/>
    <cellStyle name="Обычный 3 7 4 3 3 14" xfId="51864"/>
    <cellStyle name="Обычный 3 7 4 3 3 15" xfId="51865"/>
    <cellStyle name="Обычный 3 7 4 3 3 16" xfId="51866"/>
    <cellStyle name="Обычный 3 7 4 3 3 17" xfId="51867"/>
    <cellStyle name="Обычный 3 7 4 3 3 18" xfId="51868"/>
    <cellStyle name="Обычный 3 7 4 3 3 2" xfId="51869"/>
    <cellStyle name="Обычный 3 7 4 3 3 2 2" xfId="51870"/>
    <cellStyle name="Обычный 3 7 4 3 3 2 3" xfId="51871"/>
    <cellStyle name="Обычный 3 7 4 3 3 2 4" xfId="51872"/>
    <cellStyle name="Обычный 3 7 4 3 3 2 5" xfId="51873"/>
    <cellStyle name="Обычный 3 7 4 3 3 2 6" xfId="51874"/>
    <cellStyle name="Обычный 3 7 4 3 3 2 7" xfId="51875"/>
    <cellStyle name="Обычный 3 7 4 3 3 2 8" xfId="51876"/>
    <cellStyle name="Обычный 3 7 4 3 3 3" xfId="51877"/>
    <cellStyle name="Обычный 3 7 4 3 3 3 2" xfId="51878"/>
    <cellStyle name="Обычный 3 7 4 3 3 3 3" xfId="51879"/>
    <cellStyle name="Обычный 3 7 4 3 3 3 4" xfId="51880"/>
    <cellStyle name="Обычный 3 7 4 3 3 3 5" xfId="51881"/>
    <cellStyle name="Обычный 3 7 4 3 3 3 6" xfId="51882"/>
    <cellStyle name="Обычный 3 7 4 3 3 3 7" xfId="51883"/>
    <cellStyle name="Обычный 3 7 4 3 3 3 8" xfId="51884"/>
    <cellStyle name="Обычный 3 7 4 3 3 4" xfId="51885"/>
    <cellStyle name="Обычный 3 7 4 3 3 4 2" xfId="51886"/>
    <cellStyle name="Обычный 3 7 4 3 3 4 3" xfId="51887"/>
    <cellStyle name="Обычный 3 7 4 3 3 4 4" xfId="51888"/>
    <cellStyle name="Обычный 3 7 4 3 3 4 5" xfId="51889"/>
    <cellStyle name="Обычный 3 7 4 3 3 4 6" xfId="51890"/>
    <cellStyle name="Обычный 3 7 4 3 3 4 7" xfId="51891"/>
    <cellStyle name="Обычный 3 7 4 3 3 4 8" xfId="51892"/>
    <cellStyle name="Обычный 3 7 4 3 3 5" xfId="51893"/>
    <cellStyle name="Обычный 3 7 4 3 3 5 2" xfId="51894"/>
    <cellStyle name="Обычный 3 7 4 3 3 5 3" xfId="51895"/>
    <cellStyle name="Обычный 3 7 4 3 3 5 4" xfId="51896"/>
    <cellStyle name="Обычный 3 7 4 3 3 5 5" xfId="51897"/>
    <cellStyle name="Обычный 3 7 4 3 3 5 6" xfId="51898"/>
    <cellStyle name="Обычный 3 7 4 3 3 5 7" xfId="51899"/>
    <cellStyle name="Обычный 3 7 4 3 3 5 8" xfId="51900"/>
    <cellStyle name="Обычный 3 7 4 3 3 6" xfId="51901"/>
    <cellStyle name="Обычный 3 7 4 3 3 6 2" xfId="51902"/>
    <cellStyle name="Обычный 3 7 4 3 3 6 3" xfId="51903"/>
    <cellStyle name="Обычный 3 7 4 3 3 6 4" xfId="51904"/>
    <cellStyle name="Обычный 3 7 4 3 3 6 5" xfId="51905"/>
    <cellStyle name="Обычный 3 7 4 3 3 6 6" xfId="51906"/>
    <cellStyle name="Обычный 3 7 4 3 3 6 7" xfId="51907"/>
    <cellStyle name="Обычный 3 7 4 3 3 6 8" xfId="51908"/>
    <cellStyle name="Обычный 3 7 4 3 3 7" xfId="51909"/>
    <cellStyle name="Обычный 3 7 4 3 3 7 2" xfId="51910"/>
    <cellStyle name="Обычный 3 7 4 3 3 7 3" xfId="51911"/>
    <cellStyle name="Обычный 3 7 4 3 3 7 4" xfId="51912"/>
    <cellStyle name="Обычный 3 7 4 3 3 7 5" xfId="51913"/>
    <cellStyle name="Обычный 3 7 4 3 3 7 6" xfId="51914"/>
    <cellStyle name="Обычный 3 7 4 3 3 7 7" xfId="51915"/>
    <cellStyle name="Обычный 3 7 4 3 3 7 8" xfId="51916"/>
    <cellStyle name="Обычный 3 7 4 3 3 8" xfId="51917"/>
    <cellStyle name="Обычный 3 7 4 3 3 8 2" xfId="51918"/>
    <cellStyle name="Обычный 3 7 4 3 3 8 3" xfId="51919"/>
    <cellStyle name="Обычный 3 7 4 3 3 8 4" xfId="51920"/>
    <cellStyle name="Обычный 3 7 4 3 3 8 5" xfId="51921"/>
    <cellStyle name="Обычный 3 7 4 3 3 8 6" xfId="51922"/>
    <cellStyle name="Обычный 3 7 4 3 3 8 7" xfId="51923"/>
    <cellStyle name="Обычный 3 7 4 3 3 8 8" xfId="51924"/>
    <cellStyle name="Обычный 3 7 4 3 3 9" xfId="51925"/>
    <cellStyle name="Обычный 3 7 4 3 4" xfId="51926"/>
    <cellStyle name="Обычный 3 7 4 3 4 10" xfId="51927"/>
    <cellStyle name="Обычный 3 7 4 3 4 11" xfId="51928"/>
    <cellStyle name="Обычный 3 7 4 3 4 12" xfId="51929"/>
    <cellStyle name="Обычный 3 7 4 3 4 13" xfId="51930"/>
    <cellStyle name="Обычный 3 7 4 3 4 14" xfId="51931"/>
    <cellStyle name="Обычный 3 7 4 3 4 15" xfId="51932"/>
    <cellStyle name="Обычный 3 7 4 3 4 16" xfId="51933"/>
    <cellStyle name="Обычный 3 7 4 3 4 17" xfId="51934"/>
    <cellStyle name="Обычный 3 7 4 3 4 18" xfId="51935"/>
    <cellStyle name="Обычный 3 7 4 3 4 2" xfId="51936"/>
    <cellStyle name="Обычный 3 7 4 3 4 2 2" xfId="51937"/>
    <cellStyle name="Обычный 3 7 4 3 4 2 3" xfId="51938"/>
    <cellStyle name="Обычный 3 7 4 3 4 2 4" xfId="51939"/>
    <cellStyle name="Обычный 3 7 4 3 4 2 5" xfId="51940"/>
    <cellStyle name="Обычный 3 7 4 3 4 2 6" xfId="51941"/>
    <cellStyle name="Обычный 3 7 4 3 4 2 7" xfId="51942"/>
    <cellStyle name="Обычный 3 7 4 3 4 2 8" xfId="51943"/>
    <cellStyle name="Обычный 3 7 4 3 4 3" xfId="51944"/>
    <cellStyle name="Обычный 3 7 4 3 4 3 2" xfId="51945"/>
    <cellStyle name="Обычный 3 7 4 3 4 3 3" xfId="51946"/>
    <cellStyle name="Обычный 3 7 4 3 4 3 4" xfId="51947"/>
    <cellStyle name="Обычный 3 7 4 3 4 3 5" xfId="51948"/>
    <cellStyle name="Обычный 3 7 4 3 4 3 6" xfId="51949"/>
    <cellStyle name="Обычный 3 7 4 3 4 3 7" xfId="51950"/>
    <cellStyle name="Обычный 3 7 4 3 4 3 8" xfId="51951"/>
    <cellStyle name="Обычный 3 7 4 3 4 4" xfId="51952"/>
    <cellStyle name="Обычный 3 7 4 3 4 4 2" xfId="51953"/>
    <cellStyle name="Обычный 3 7 4 3 4 4 3" xfId="51954"/>
    <cellStyle name="Обычный 3 7 4 3 4 4 4" xfId="51955"/>
    <cellStyle name="Обычный 3 7 4 3 4 4 5" xfId="51956"/>
    <cellStyle name="Обычный 3 7 4 3 4 4 6" xfId="51957"/>
    <cellStyle name="Обычный 3 7 4 3 4 4 7" xfId="51958"/>
    <cellStyle name="Обычный 3 7 4 3 4 4 8" xfId="51959"/>
    <cellStyle name="Обычный 3 7 4 3 4 5" xfId="51960"/>
    <cellStyle name="Обычный 3 7 4 3 4 5 2" xfId="51961"/>
    <cellStyle name="Обычный 3 7 4 3 4 5 3" xfId="51962"/>
    <cellStyle name="Обычный 3 7 4 3 4 5 4" xfId="51963"/>
    <cellStyle name="Обычный 3 7 4 3 4 5 5" xfId="51964"/>
    <cellStyle name="Обычный 3 7 4 3 4 5 6" xfId="51965"/>
    <cellStyle name="Обычный 3 7 4 3 4 5 7" xfId="51966"/>
    <cellStyle name="Обычный 3 7 4 3 4 5 8" xfId="51967"/>
    <cellStyle name="Обычный 3 7 4 3 4 6" xfId="51968"/>
    <cellStyle name="Обычный 3 7 4 3 4 6 2" xfId="51969"/>
    <cellStyle name="Обычный 3 7 4 3 4 6 3" xfId="51970"/>
    <cellStyle name="Обычный 3 7 4 3 4 6 4" xfId="51971"/>
    <cellStyle name="Обычный 3 7 4 3 4 6 5" xfId="51972"/>
    <cellStyle name="Обычный 3 7 4 3 4 6 6" xfId="51973"/>
    <cellStyle name="Обычный 3 7 4 3 4 6 7" xfId="51974"/>
    <cellStyle name="Обычный 3 7 4 3 4 6 8" xfId="51975"/>
    <cellStyle name="Обычный 3 7 4 3 4 7" xfId="51976"/>
    <cellStyle name="Обычный 3 7 4 3 4 7 2" xfId="51977"/>
    <cellStyle name="Обычный 3 7 4 3 4 7 3" xfId="51978"/>
    <cellStyle name="Обычный 3 7 4 3 4 7 4" xfId="51979"/>
    <cellStyle name="Обычный 3 7 4 3 4 7 5" xfId="51980"/>
    <cellStyle name="Обычный 3 7 4 3 4 7 6" xfId="51981"/>
    <cellStyle name="Обычный 3 7 4 3 4 7 7" xfId="51982"/>
    <cellStyle name="Обычный 3 7 4 3 4 7 8" xfId="51983"/>
    <cellStyle name="Обычный 3 7 4 3 4 8" xfId="51984"/>
    <cellStyle name="Обычный 3 7 4 3 4 8 2" xfId="51985"/>
    <cellStyle name="Обычный 3 7 4 3 4 8 3" xfId="51986"/>
    <cellStyle name="Обычный 3 7 4 3 4 8 4" xfId="51987"/>
    <cellStyle name="Обычный 3 7 4 3 4 8 5" xfId="51988"/>
    <cellStyle name="Обычный 3 7 4 3 4 8 6" xfId="51989"/>
    <cellStyle name="Обычный 3 7 4 3 4 8 7" xfId="51990"/>
    <cellStyle name="Обычный 3 7 4 3 4 8 8" xfId="51991"/>
    <cellStyle name="Обычный 3 7 4 3 4 9" xfId="51992"/>
    <cellStyle name="Обычный 3 7 4 3 5" xfId="51993"/>
    <cellStyle name="Обычный 3 7 4 3 5 2" xfId="51994"/>
    <cellStyle name="Обычный 3 7 4 3 5 3" xfId="51995"/>
    <cellStyle name="Обычный 3 7 4 3 5 4" xfId="51996"/>
    <cellStyle name="Обычный 3 7 4 3 5 5" xfId="51997"/>
    <cellStyle name="Обычный 3 7 4 3 5 6" xfId="51998"/>
    <cellStyle name="Обычный 3 7 4 3 5 7" xfId="51999"/>
    <cellStyle name="Обычный 3 7 4 3 5 8" xfId="52000"/>
    <cellStyle name="Обычный 3 7 4 3 6" xfId="52001"/>
    <cellStyle name="Обычный 3 7 4 3 6 2" xfId="52002"/>
    <cellStyle name="Обычный 3 7 4 3 6 3" xfId="52003"/>
    <cellStyle name="Обычный 3 7 4 3 6 4" xfId="52004"/>
    <cellStyle name="Обычный 3 7 4 3 6 5" xfId="52005"/>
    <cellStyle name="Обычный 3 7 4 3 6 6" xfId="52006"/>
    <cellStyle name="Обычный 3 7 4 3 6 7" xfId="52007"/>
    <cellStyle name="Обычный 3 7 4 3 6 8" xfId="52008"/>
    <cellStyle name="Обычный 3 7 4 3 7" xfId="52009"/>
    <cellStyle name="Обычный 3 7 4 3 7 2" xfId="52010"/>
    <cellStyle name="Обычный 3 7 4 3 7 3" xfId="52011"/>
    <cellStyle name="Обычный 3 7 4 3 7 4" xfId="52012"/>
    <cellStyle name="Обычный 3 7 4 3 7 5" xfId="52013"/>
    <cellStyle name="Обычный 3 7 4 3 7 6" xfId="52014"/>
    <cellStyle name="Обычный 3 7 4 3 7 7" xfId="52015"/>
    <cellStyle name="Обычный 3 7 4 3 7 8" xfId="52016"/>
    <cellStyle name="Обычный 3 7 4 3 8" xfId="52017"/>
    <cellStyle name="Обычный 3 7 4 3 8 2" xfId="52018"/>
    <cellStyle name="Обычный 3 7 4 3 8 3" xfId="52019"/>
    <cellStyle name="Обычный 3 7 4 3 8 4" xfId="52020"/>
    <cellStyle name="Обычный 3 7 4 3 8 5" xfId="52021"/>
    <cellStyle name="Обычный 3 7 4 3 8 6" xfId="52022"/>
    <cellStyle name="Обычный 3 7 4 3 8 7" xfId="52023"/>
    <cellStyle name="Обычный 3 7 4 3 8 8" xfId="52024"/>
    <cellStyle name="Обычный 3 7 4 3 9" xfId="52025"/>
    <cellStyle name="Обычный 3 7 4 3 9 2" xfId="52026"/>
    <cellStyle name="Обычный 3 7 4 3 9 3" xfId="52027"/>
    <cellStyle name="Обычный 3 7 4 3 9 4" xfId="52028"/>
    <cellStyle name="Обычный 3 7 4 3 9 5" xfId="52029"/>
    <cellStyle name="Обычный 3 7 4 3 9 6" xfId="52030"/>
    <cellStyle name="Обычный 3 7 4 3 9 7" xfId="52031"/>
    <cellStyle name="Обычный 3 7 4 3 9 8" xfId="52032"/>
    <cellStyle name="Обычный 3 7 4 4" xfId="52033"/>
    <cellStyle name="Обычный 3 7 4 4 10" xfId="52034"/>
    <cellStyle name="Обычный 3 7 4 4 10 2" xfId="52035"/>
    <cellStyle name="Обычный 3 7 4 4 10 3" xfId="52036"/>
    <cellStyle name="Обычный 3 7 4 4 10 4" xfId="52037"/>
    <cellStyle name="Обычный 3 7 4 4 10 5" xfId="52038"/>
    <cellStyle name="Обычный 3 7 4 4 10 6" xfId="52039"/>
    <cellStyle name="Обычный 3 7 4 4 10 7" xfId="52040"/>
    <cellStyle name="Обычный 3 7 4 4 10 8" xfId="52041"/>
    <cellStyle name="Обычный 3 7 4 4 11" xfId="52042"/>
    <cellStyle name="Обычный 3 7 4 4 12" xfId="52043"/>
    <cellStyle name="Обычный 3 7 4 4 13" xfId="52044"/>
    <cellStyle name="Обычный 3 7 4 4 14" xfId="52045"/>
    <cellStyle name="Обычный 3 7 4 4 15" xfId="52046"/>
    <cellStyle name="Обычный 3 7 4 4 16" xfId="52047"/>
    <cellStyle name="Обычный 3 7 4 4 17" xfId="52048"/>
    <cellStyle name="Обычный 3 7 4 4 18" xfId="52049"/>
    <cellStyle name="Обычный 3 7 4 4 19" xfId="52050"/>
    <cellStyle name="Обычный 3 7 4 4 2" xfId="52051"/>
    <cellStyle name="Обычный 3 7 4 4 2 10" xfId="52052"/>
    <cellStyle name="Обычный 3 7 4 4 2 11" xfId="52053"/>
    <cellStyle name="Обычный 3 7 4 4 2 12" xfId="52054"/>
    <cellStyle name="Обычный 3 7 4 4 2 13" xfId="52055"/>
    <cellStyle name="Обычный 3 7 4 4 2 14" xfId="52056"/>
    <cellStyle name="Обычный 3 7 4 4 2 15" xfId="52057"/>
    <cellStyle name="Обычный 3 7 4 4 2 16" xfId="52058"/>
    <cellStyle name="Обычный 3 7 4 4 2 17" xfId="52059"/>
    <cellStyle name="Обычный 3 7 4 4 2 18" xfId="52060"/>
    <cellStyle name="Обычный 3 7 4 4 2 2" xfId="52061"/>
    <cellStyle name="Обычный 3 7 4 4 2 2 2" xfId="52062"/>
    <cellStyle name="Обычный 3 7 4 4 2 2 3" xfId="52063"/>
    <cellStyle name="Обычный 3 7 4 4 2 2 4" xfId="52064"/>
    <cellStyle name="Обычный 3 7 4 4 2 2 5" xfId="52065"/>
    <cellStyle name="Обычный 3 7 4 4 2 2 6" xfId="52066"/>
    <cellStyle name="Обычный 3 7 4 4 2 2 7" xfId="52067"/>
    <cellStyle name="Обычный 3 7 4 4 2 2 8" xfId="52068"/>
    <cellStyle name="Обычный 3 7 4 4 2 3" xfId="52069"/>
    <cellStyle name="Обычный 3 7 4 4 2 3 2" xfId="52070"/>
    <cellStyle name="Обычный 3 7 4 4 2 3 3" xfId="52071"/>
    <cellStyle name="Обычный 3 7 4 4 2 3 4" xfId="52072"/>
    <cellStyle name="Обычный 3 7 4 4 2 3 5" xfId="52073"/>
    <cellStyle name="Обычный 3 7 4 4 2 3 6" xfId="52074"/>
    <cellStyle name="Обычный 3 7 4 4 2 3 7" xfId="52075"/>
    <cellStyle name="Обычный 3 7 4 4 2 3 8" xfId="52076"/>
    <cellStyle name="Обычный 3 7 4 4 2 4" xfId="52077"/>
    <cellStyle name="Обычный 3 7 4 4 2 4 2" xfId="52078"/>
    <cellStyle name="Обычный 3 7 4 4 2 4 3" xfId="52079"/>
    <cellStyle name="Обычный 3 7 4 4 2 4 4" xfId="52080"/>
    <cellStyle name="Обычный 3 7 4 4 2 4 5" xfId="52081"/>
    <cellStyle name="Обычный 3 7 4 4 2 4 6" xfId="52082"/>
    <cellStyle name="Обычный 3 7 4 4 2 4 7" xfId="52083"/>
    <cellStyle name="Обычный 3 7 4 4 2 4 8" xfId="52084"/>
    <cellStyle name="Обычный 3 7 4 4 2 5" xfId="52085"/>
    <cellStyle name="Обычный 3 7 4 4 2 5 2" xfId="52086"/>
    <cellStyle name="Обычный 3 7 4 4 2 5 3" xfId="52087"/>
    <cellStyle name="Обычный 3 7 4 4 2 5 4" xfId="52088"/>
    <cellStyle name="Обычный 3 7 4 4 2 5 5" xfId="52089"/>
    <cellStyle name="Обычный 3 7 4 4 2 5 6" xfId="52090"/>
    <cellStyle name="Обычный 3 7 4 4 2 5 7" xfId="52091"/>
    <cellStyle name="Обычный 3 7 4 4 2 5 8" xfId="52092"/>
    <cellStyle name="Обычный 3 7 4 4 2 6" xfId="52093"/>
    <cellStyle name="Обычный 3 7 4 4 2 6 2" xfId="52094"/>
    <cellStyle name="Обычный 3 7 4 4 2 6 3" xfId="52095"/>
    <cellStyle name="Обычный 3 7 4 4 2 6 4" xfId="52096"/>
    <cellStyle name="Обычный 3 7 4 4 2 6 5" xfId="52097"/>
    <cellStyle name="Обычный 3 7 4 4 2 6 6" xfId="52098"/>
    <cellStyle name="Обычный 3 7 4 4 2 6 7" xfId="52099"/>
    <cellStyle name="Обычный 3 7 4 4 2 6 8" xfId="52100"/>
    <cellStyle name="Обычный 3 7 4 4 2 7" xfId="52101"/>
    <cellStyle name="Обычный 3 7 4 4 2 7 2" xfId="52102"/>
    <cellStyle name="Обычный 3 7 4 4 2 7 3" xfId="52103"/>
    <cellStyle name="Обычный 3 7 4 4 2 7 4" xfId="52104"/>
    <cellStyle name="Обычный 3 7 4 4 2 7 5" xfId="52105"/>
    <cellStyle name="Обычный 3 7 4 4 2 7 6" xfId="52106"/>
    <cellStyle name="Обычный 3 7 4 4 2 7 7" xfId="52107"/>
    <cellStyle name="Обычный 3 7 4 4 2 7 8" xfId="52108"/>
    <cellStyle name="Обычный 3 7 4 4 2 8" xfId="52109"/>
    <cellStyle name="Обычный 3 7 4 4 2 8 2" xfId="52110"/>
    <cellStyle name="Обычный 3 7 4 4 2 8 3" xfId="52111"/>
    <cellStyle name="Обычный 3 7 4 4 2 8 4" xfId="52112"/>
    <cellStyle name="Обычный 3 7 4 4 2 8 5" xfId="52113"/>
    <cellStyle name="Обычный 3 7 4 4 2 8 6" xfId="52114"/>
    <cellStyle name="Обычный 3 7 4 4 2 8 7" xfId="52115"/>
    <cellStyle name="Обычный 3 7 4 4 2 8 8" xfId="52116"/>
    <cellStyle name="Обычный 3 7 4 4 2 9" xfId="52117"/>
    <cellStyle name="Обычный 3 7 4 4 20" xfId="52118"/>
    <cellStyle name="Обычный 3 7 4 4 21" xfId="52119"/>
    <cellStyle name="Обычный 3 7 4 4 22" xfId="52120"/>
    <cellStyle name="Обычный 3 7 4 4 3" xfId="52121"/>
    <cellStyle name="Обычный 3 7 4 4 3 10" xfId="52122"/>
    <cellStyle name="Обычный 3 7 4 4 3 11" xfId="52123"/>
    <cellStyle name="Обычный 3 7 4 4 3 12" xfId="52124"/>
    <cellStyle name="Обычный 3 7 4 4 3 13" xfId="52125"/>
    <cellStyle name="Обычный 3 7 4 4 3 14" xfId="52126"/>
    <cellStyle name="Обычный 3 7 4 4 3 15" xfId="52127"/>
    <cellStyle name="Обычный 3 7 4 4 3 16" xfId="52128"/>
    <cellStyle name="Обычный 3 7 4 4 3 17" xfId="52129"/>
    <cellStyle name="Обычный 3 7 4 4 3 18" xfId="52130"/>
    <cellStyle name="Обычный 3 7 4 4 3 2" xfId="52131"/>
    <cellStyle name="Обычный 3 7 4 4 3 2 2" xfId="52132"/>
    <cellStyle name="Обычный 3 7 4 4 3 2 3" xfId="52133"/>
    <cellStyle name="Обычный 3 7 4 4 3 2 4" xfId="52134"/>
    <cellStyle name="Обычный 3 7 4 4 3 2 5" xfId="52135"/>
    <cellStyle name="Обычный 3 7 4 4 3 2 6" xfId="52136"/>
    <cellStyle name="Обычный 3 7 4 4 3 2 7" xfId="52137"/>
    <cellStyle name="Обычный 3 7 4 4 3 2 8" xfId="52138"/>
    <cellStyle name="Обычный 3 7 4 4 3 3" xfId="52139"/>
    <cellStyle name="Обычный 3 7 4 4 3 3 2" xfId="52140"/>
    <cellStyle name="Обычный 3 7 4 4 3 3 3" xfId="52141"/>
    <cellStyle name="Обычный 3 7 4 4 3 3 4" xfId="52142"/>
    <cellStyle name="Обычный 3 7 4 4 3 3 5" xfId="52143"/>
    <cellStyle name="Обычный 3 7 4 4 3 3 6" xfId="52144"/>
    <cellStyle name="Обычный 3 7 4 4 3 3 7" xfId="52145"/>
    <cellStyle name="Обычный 3 7 4 4 3 3 8" xfId="52146"/>
    <cellStyle name="Обычный 3 7 4 4 3 4" xfId="52147"/>
    <cellStyle name="Обычный 3 7 4 4 3 4 2" xfId="52148"/>
    <cellStyle name="Обычный 3 7 4 4 3 4 3" xfId="52149"/>
    <cellStyle name="Обычный 3 7 4 4 3 4 4" xfId="52150"/>
    <cellStyle name="Обычный 3 7 4 4 3 4 5" xfId="52151"/>
    <cellStyle name="Обычный 3 7 4 4 3 4 6" xfId="52152"/>
    <cellStyle name="Обычный 3 7 4 4 3 4 7" xfId="52153"/>
    <cellStyle name="Обычный 3 7 4 4 3 4 8" xfId="52154"/>
    <cellStyle name="Обычный 3 7 4 4 3 5" xfId="52155"/>
    <cellStyle name="Обычный 3 7 4 4 3 5 2" xfId="52156"/>
    <cellStyle name="Обычный 3 7 4 4 3 5 3" xfId="52157"/>
    <cellStyle name="Обычный 3 7 4 4 3 5 4" xfId="52158"/>
    <cellStyle name="Обычный 3 7 4 4 3 5 5" xfId="52159"/>
    <cellStyle name="Обычный 3 7 4 4 3 5 6" xfId="52160"/>
    <cellStyle name="Обычный 3 7 4 4 3 5 7" xfId="52161"/>
    <cellStyle name="Обычный 3 7 4 4 3 5 8" xfId="52162"/>
    <cellStyle name="Обычный 3 7 4 4 3 6" xfId="52163"/>
    <cellStyle name="Обычный 3 7 4 4 3 6 2" xfId="52164"/>
    <cellStyle name="Обычный 3 7 4 4 3 6 3" xfId="52165"/>
    <cellStyle name="Обычный 3 7 4 4 3 6 4" xfId="52166"/>
    <cellStyle name="Обычный 3 7 4 4 3 6 5" xfId="52167"/>
    <cellStyle name="Обычный 3 7 4 4 3 6 6" xfId="52168"/>
    <cellStyle name="Обычный 3 7 4 4 3 6 7" xfId="52169"/>
    <cellStyle name="Обычный 3 7 4 4 3 6 8" xfId="52170"/>
    <cellStyle name="Обычный 3 7 4 4 3 7" xfId="52171"/>
    <cellStyle name="Обычный 3 7 4 4 3 7 2" xfId="52172"/>
    <cellStyle name="Обычный 3 7 4 4 3 7 3" xfId="52173"/>
    <cellStyle name="Обычный 3 7 4 4 3 7 4" xfId="52174"/>
    <cellStyle name="Обычный 3 7 4 4 3 7 5" xfId="52175"/>
    <cellStyle name="Обычный 3 7 4 4 3 7 6" xfId="52176"/>
    <cellStyle name="Обычный 3 7 4 4 3 7 7" xfId="52177"/>
    <cellStyle name="Обычный 3 7 4 4 3 7 8" xfId="52178"/>
    <cellStyle name="Обычный 3 7 4 4 3 8" xfId="52179"/>
    <cellStyle name="Обычный 3 7 4 4 3 8 2" xfId="52180"/>
    <cellStyle name="Обычный 3 7 4 4 3 8 3" xfId="52181"/>
    <cellStyle name="Обычный 3 7 4 4 3 8 4" xfId="52182"/>
    <cellStyle name="Обычный 3 7 4 4 3 8 5" xfId="52183"/>
    <cellStyle name="Обычный 3 7 4 4 3 8 6" xfId="52184"/>
    <cellStyle name="Обычный 3 7 4 4 3 8 7" xfId="52185"/>
    <cellStyle name="Обычный 3 7 4 4 3 8 8" xfId="52186"/>
    <cellStyle name="Обычный 3 7 4 4 3 9" xfId="52187"/>
    <cellStyle name="Обычный 3 7 4 4 4" xfId="52188"/>
    <cellStyle name="Обычный 3 7 4 4 4 2" xfId="52189"/>
    <cellStyle name="Обычный 3 7 4 4 4 3" xfId="52190"/>
    <cellStyle name="Обычный 3 7 4 4 4 4" xfId="52191"/>
    <cellStyle name="Обычный 3 7 4 4 4 5" xfId="52192"/>
    <cellStyle name="Обычный 3 7 4 4 4 6" xfId="52193"/>
    <cellStyle name="Обычный 3 7 4 4 4 7" xfId="52194"/>
    <cellStyle name="Обычный 3 7 4 4 4 8" xfId="52195"/>
    <cellStyle name="Обычный 3 7 4 4 5" xfId="52196"/>
    <cellStyle name="Обычный 3 7 4 4 5 2" xfId="52197"/>
    <cellStyle name="Обычный 3 7 4 4 5 3" xfId="52198"/>
    <cellStyle name="Обычный 3 7 4 4 5 4" xfId="52199"/>
    <cellStyle name="Обычный 3 7 4 4 5 5" xfId="52200"/>
    <cellStyle name="Обычный 3 7 4 4 5 6" xfId="52201"/>
    <cellStyle name="Обычный 3 7 4 4 5 7" xfId="52202"/>
    <cellStyle name="Обычный 3 7 4 4 5 8" xfId="52203"/>
    <cellStyle name="Обычный 3 7 4 4 6" xfId="52204"/>
    <cellStyle name="Обычный 3 7 4 4 6 2" xfId="52205"/>
    <cellStyle name="Обычный 3 7 4 4 6 3" xfId="52206"/>
    <cellStyle name="Обычный 3 7 4 4 6 4" xfId="52207"/>
    <cellStyle name="Обычный 3 7 4 4 6 5" xfId="52208"/>
    <cellStyle name="Обычный 3 7 4 4 6 6" xfId="52209"/>
    <cellStyle name="Обычный 3 7 4 4 6 7" xfId="52210"/>
    <cellStyle name="Обычный 3 7 4 4 6 8" xfId="52211"/>
    <cellStyle name="Обычный 3 7 4 4 7" xfId="52212"/>
    <cellStyle name="Обычный 3 7 4 4 7 2" xfId="52213"/>
    <cellStyle name="Обычный 3 7 4 4 7 3" xfId="52214"/>
    <cellStyle name="Обычный 3 7 4 4 7 4" xfId="52215"/>
    <cellStyle name="Обычный 3 7 4 4 7 5" xfId="52216"/>
    <cellStyle name="Обычный 3 7 4 4 7 6" xfId="52217"/>
    <cellStyle name="Обычный 3 7 4 4 7 7" xfId="52218"/>
    <cellStyle name="Обычный 3 7 4 4 7 8" xfId="52219"/>
    <cellStyle name="Обычный 3 7 4 4 8" xfId="52220"/>
    <cellStyle name="Обычный 3 7 4 4 8 2" xfId="52221"/>
    <cellStyle name="Обычный 3 7 4 4 8 3" xfId="52222"/>
    <cellStyle name="Обычный 3 7 4 4 8 4" xfId="52223"/>
    <cellStyle name="Обычный 3 7 4 4 8 5" xfId="52224"/>
    <cellStyle name="Обычный 3 7 4 4 8 6" xfId="52225"/>
    <cellStyle name="Обычный 3 7 4 4 8 7" xfId="52226"/>
    <cellStyle name="Обычный 3 7 4 4 8 8" xfId="52227"/>
    <cellStyle name="Обычный 3 7 4 4 9" xfId="52228"/>
    <cellStyle name="Обычный 3 7 4 4 9 2" xfId="52229"/>
    <cellStyle name="Обычный 3 7 4 4 9 3" xfId="52230"/>
    <cellStyle name="Обычный 3 7 4 4 9 4" xfId="52231"/>
    <cellStyle name="Обычный 3 7 4 4 9 5" xfId="52232"/>
    <cellStyle name="Обычный 3 7 4 4 9 6" xfId="52233"/>
    <cellStyle name="Обычный 3 7 4 4 9 7" xfId="52234"/>
    <cellStyle name="Обычный 3 7 4 4 9 8" xfId="52235"/>
    <cellStyle name="Обычный 3 7 4 5" xfId="52236"/>
    <cellStyle name="Обычный 3 7 4 5 10" xfId="52237"/>
    <cellStyle name="Обычный 3 7 4 5 11" xfId="52238"/>
    <cellStyle name="Обычный 3 7 4 5 12" xfId="52239"/>
    <cellStyle name="Обычный 3 7 4 5 13" xfId="52240"/>
    <cellStyle name="Обычный 3 7 4 5 14" xfId="52241"/>
    <cellStyle name="Обычный 3 7 4 5 15" xfId="52242"/>
    <cellStyle name="Обычный 3 7 4 5 16" xfId="52243"/>
    <cellStyle name="Обычный 3 7 4 5 17" xfId="52244"/>
    <cellStyle name="Обычный 3 7 4 5 18" xfId="52245"/>
    <cellStyle name="Обычный 3 7 4 5 2" xfId="52246"/>
    <cellStyle name="Обычный 3 7 4 5 2 2" xfId="52247"/>
    <cellStyle name="Обычный 3 7 4 5 2 3" xfId="52248"/>
    <cellStyle name="Обычный 3 7 4 5 2 4" xfId="52249"/>
    <cellStyle name="Обычный 3 7 4 5 2 5" xfId="52250"/>
    <cellStyle name="Обычный 3 7 4 5 2 6" xfId="52251"/>
    <cellStyle name="Обычный 3 7 4 5 2 7" xfId="52252"/>
    <cellStyle name="Обычный 3 7 4 5 2 8" xfId="52253"/>
    <cellStyle name="Обычный 3 7 4 5 3" xfId="52254"/>
    <cellStyle name="Обычный 3 7 4 5 3 2" xfId="52255"/>
    <cellStyle name="Обычный 3 7 4 5 3 3" xfId="52256"/>
    <cellStyle name="Обычный 3 7 4 5 3 4" xfId="52257"/>
    <cellStyle name="Обычный 3 7 4 5 3 5" xfId="52258"/>
    <cellStyle name="Обычный 3 7 4 5 3 6" xfId="52259"/>
    <cellStyle name="Обычный 3 7 4 5 3 7" xfId="52260"/>
    <cellStyle name="Обычный 3 7 4 5 3 8" xfId="52261"/>
    <cellStyle name="Обычный 3 7 4 5 4" xfId="52262"/>
    <cellStyle name="Обычный 3 7 4 5 4 2" xfId="52263"/>
    <cellStyle name="Обычный 3 7 4 5 4 3" xfId="52264"/>
    <cellStyle name="Обычный 3 7 4 5 4 4" xfId="52265"/>
    <cellStyle name="Обычный 3 7 4 5 4 5" xfId="52266"/>
    <cellStyle name="Обычный 3 7 4 5 4 6" xfId="52267"/>
    <cellStyle name="Обычный 3 7 4 5 4 7" xfId="52268"/>
    <cellStyle name="Обычный 3 7 4 5 4 8" xfId="52269"/>
    <cellStyle name="Обычный 3 7 4 5 5" xfId="52270"/>
    <cellStyle name="Обычный 3 7 4 5 5 2" xfId="52271"/>
    <cellStyle name="Обычный 3 7 4 5 5 3" xfId="52272"/>
    <cellStyle name="Обычный 3 7 4 5 5 4" xfId="52273"/>
    <cellStyle name="Обычный 3 7 4 5 5 5" xfId="52274"/>
    <cellStyle name="Обычный 3 7 4 5 5 6" xfId="52275"/>
    <cellStyle name="Обычный 3 7 4 5 5 7" xfId="52276"/>
    <cellStyle name="Обычный 3 7 4 5 5 8" xfId="52277"/>
    <cellStyle name="Обычный 3 7 4 5 6" xfId="52278"/>
    <cellStyle name="Обычный 3 7 4 5 6 2" xfId="52279"/>
    <cellStyle name="Обычный 3 7 4 5 6 3" xfId="52280"/>
    <cellStyle name="Обычный 3 7 4 5 6 4" xfId="52281"/>
    <cellStyle name="Обычный 3 7 4 5 6 5" xfId="52282"/>
    <cellStyle name="Обычный 3 7 4 5 6 6" xfId="52283"/>
    <cellStyle name="Обычный 3 7 4 5 6 7" xfId="52284"/>
    <cellStyle name="Обычный 3 7 4 5 6 8" xfId="52285"/>
    <cellStyle name="Обычный 3 7 4 5 7" xfId="52286"/>
    <cellStyle name="Обычный 3 7 4 5 7 2" xfId="52287"/>
    <cellStyle name="Обычный 3 7 4 5 7 3" xfId="52288"/>
    <cellStyle name="Обычный 3 7 4 5 7 4" xfId="52289"/>
    <cellStyle name="Обычный 3 7 4 5 7 5" xfId="52290"/>
    <cellStyle name="Обычный 3 7 4 5 7 6" xfId="52291"/>
    <cellStyle name="Обычный 3 7 4 5 7 7" xfId="52292"/>
    <cellStyle name="Обычный 3 7 4 5 7 8" xfId="52293"/>
    <cellStyle name="Обычный 3 7 4 5 8" xfId="52294"/>
    <cellStyle name="Обычный 3 7 4 5 8 2" xfId="52295"/>
    <cellStyle name="Обычный 3 7 4 5 8 3" xfId="52296"/>
    <cellStyle name="Обычный 3 7 4 5 8 4" xfId="52297"/>
    <cellStyle name="Обычный 3 7 4 5 8 5" xfId="52298"/>
    <cellStyle name="Обычный 3 7 4 5 8 6" xfId="52299"/>
    <cellStyle name="Обычный 3 7 4 5 8 7" xfId="52300"/>
    <cellStyle name="Обычный 3 7 4 5 8 8" xfId="52301"/>
    <cellStyle name="Обычный 3 7 4 5 9" xfId="52302"/>
    <cellStyle name="Обычный 3 7 4 6" xfId="52303"/>
    <cellStyle name="Обычный 3 7 4 6 10" xfId="52304"/>
    <cellStyle name="Обычный 3 7 4 6 11" xfId="52305"/>
    <cellStyle name="Обычный 3 7 4 6 12" xfId="52306"/>
    <cellStyle name="Обычный 3 7 4 6 13" xfId="52307"/>
    <cellStyle name="Обычный 3 7 4 6 14" xfId="52308"/>
    <cellStyle name="Обычный 3 7 4 6 15" xfId="52309"/>
    <cellStyle name="Обычный 3 7 4 6 16" xfId="52310"/>
    <cellStyle name="Обычный 3 7 4 6 17" xfId="52311"/>
    <cellStyle name="Обычный 3 7 4 6 18" xfId="52312"/>
    <cellStyle name="Обычный 3 7 4 6 2" xfId="52313"/>
    <cellStyle name="Обычный 3 7 4 6 2 2" xfId="52314"/>
    <cellStyle name="Обычный 3 7 4 6 2 3" xfId="52315"/>
    <cellStyle name="Обычный 3 7 4 6 2 4" xfId="52316"/>
    <cellStyle name="Обычный 3 7 4 6 2 5" xfId="52317"/>
    <cellStyle name="Обычный 3 7 4 6 2 6" xfId="52318"/>
    <cellStyle name="Обычный 3 7 4 6 2 7" xfId="52319"/>
    <cellStyle name="Обычный 3 7 4 6 2 8" xfId="52320"/>
    <cellStyle name="Обычный 3 7 4 6 3" xfId="52321"/>
    <cellStyle name="Обычный 3 7 4 6 3 2" xfId="52322"/>
    <cellStyle name="Обычный 3 7 4 6 3 3" xfId="52323"/>
    <cellStyle name="Обычный 3 7 4 6 3 4" xfId="52324"/>
    <cellStyle name="Обычный 3 7 4 6 3 5" xfId="52325"/>
    <cellStyle name="Обычный 3 7 4 6 3 6" xfId="52326"/>
    <cellStyle name="Обычный 3 7 4 6 3 7" xfId="52327"/>
    <cellStyle name="Обычный 3 7 4 6 3 8" xfId="52328"/>
    <cellStyle name="Обычный 3 7 4 6 4" xfId="52329"/>
    <cellStyle name="Обычный 3 7 4 6 4 2" xfId="52330"/>
    <cellStyle name="Обычный 3 7 4 6 4 3" xfId="52331"/>
    <cellStyle name="Обычный 3 7 4 6 4 4" xfId="52332"/>
    <cellStyle name="Обычный 3 7 4 6 4 5" xfId="52333"/>
    <cellStyle name="Обычный 3 7 4 6 4 6" xfId="52334"/>
    <cellStyle name="Обычный 3 7 4 6 4 7" xfId="52335"/>
    <cellStyle name="Обычный 3 7 4 6 4 8" xfId="52336"/>
    <cellStyle name="Обычный 3 7 4 6 5" xfId="52337"/>
    <cellStyle name="Обычный 3 7 4 6 5 2" xfId="52338"/>
    <cellStyle name="Обычный 3 7 4 6 5 3" xfId="52339"/>
    <cellStyle name="Обычный 3 7 4 6 5 4" xfId="52340"/>
    <cellStyle name="Обычный 3 7 4 6 5 5" xfId="52341"/>
    <cellStyle name="Обычный 3 7 4 6 5 6" xfId="52342"/>
    <cellStyle name="Обычный 3 7 4 6 5 7" xfId="52343"/>
    <cellStyle name="Обычный 3 7 4 6 5 8" xfId="52344"/>
    <cellStyle name="Обычный 3 7 4 6 6" xfId="52345"/>
    <cellStyle name="Обычный 3 7 4 6 6 2" xfId="52346"/>
    <cellStyle name="Обычный 3 7 4 6 6 3" xfId="52347"/>
    <cellStyle name="Обычный 3 7 4 6 6 4" xfId="52348"/>
    <cellStyle name="Обычный 3 7 4 6 6 5" xfId="52349"/>
    <cellStyle name="Обычный 3 7 4 6 6 6" xfId="52350"/>
    <cellStyle name="Обычный 3 7 4 6 6 7" xfId="52351"/>
    <cellStyle name="Обычный 3 7 4 6 6 8" xfId="52352"/>
    <cellStyle name="Обычный 3 7 4 6 7" xfId="52353"/>
    <cellStyle name="Обычный 3 7 4 6 7 2" xfId="52354"/>
    <cellStyle name="Обычный 3 7 4 6 7 3" xfId="52355"/>
    <cellStyle name="Обычный 3 7 4 6 7 4" xfId="52356"/>
    <cellStyle name="Обычный 3 7 4 6 7 5" xfId="52357"/>
    <cellStyle name="Обычный 3 7 4 6 7 6" xfId="52358"/>
    <cellStyle name="Обычный 3 7 4 6 7 7" xfId="52359"/>
    <cellStyle name="Обычный 3 7 4 6 7 8" xfId="52360"/>
    <cellStyle name="Обычный 3 7 4 6 8" xfId="52361"/>
    <cellStyle name="Обычный 3 7 4 6 8 2" xfId="52362"/>
    <cellStyle name="Обычный 3 7 4 6 8 3" xfId="52363"/>
    <cellStyle name="Обычный 3 7 4 6 8 4" xfId="52364"/>
    <cellStyle name="Обычный 3 7 4 6 8 5" xfId="52365"/>
    <cellStyle name="Обычный 3 7 4 6 8 6" xfId="52366"/>
    <cellStyle name="Обычный 3 7 4 6 8 7" xfId="52367"/>
    <cellStyle name="Обычный 3 7 4 6 8 8" xfId="52368"/>
    <cellStyle name="Обычный 3 7 4 6 9" xfId="52369"/>
    <cellStyle name="Обычный 3 7 4 7" xfId="52370"/>
    <cellStyle name="Обычный 3 7 4 7 2" xfId="52371"/>
    <cellStyle name="Обычный 3 7 4 7 3" xfId="52372"/>
    <cellStyle name="Обычный 3 7 4 7 4" xfId="52373"/>
    <cellStyle name="Обычный 3 7 4 7 5" xfId="52374"/>
    <cellStyle name="Обычный 3 7 4 7 6" xfId="52375"/>
    <cellStyle name="Обычный 3 7 4 7 7" xfId="52376"/>
    <cellStyle name="Обычный 3 7 4 7 8" xfId="52377"/>
    <cellStyle name="Обычный 3 7 4 8" xfId="52378"/>
    <cellStyle name="Обычный 3 7 4 8 2" xfId="52379"/>
    <cellStyle name="Обычный 3 7 4 8 3" xfId="52380"/>
    <cellStyle name="Обычный 3 7 4 8 4" xfId="52381"/>
    <cellStyle name="Обычный 3 7 4 8 5" xfId="52382"/>
    <cellStyle name="Обычный 3 7 4 8 6" xfId="52383"/>
    <cellStyle name="Обычный 3 7 4 8 7" xfId="52384"/>
    <cellStyle name="Обычный 3 7 4 8 8" xfId="52385"/>
    <cellStyle name="Обычный 3 7 4 9" xfId="52386"/>
    <cellStyle name="Обычный 3 7 4 9 2" xfId="52387"/>
    <cellStyle name="Обычный 3 7 4 9 3" xfId="52388"/>
    <cellStyle name="Обычный 3 7 4 9 4" xfId="52389"/>
    <cellStyle name="Обычный 3 7 4 9 5" xfId="52390"/>
    <cellStyle name="Обычный 3 7 4 9 6" xfId="52391"/>
    <cellStyle name="Обычный 3 7 4 9 7" xfId="52392"/>
    <cellStyle name="Обычный 3 7 4 9 8" xfId="52393"/>
    <cellStyle name="Обычный 3 7 5" xfId="52394"/>
    <cellStyle name="Обычный 3 7 5 10" xfId="52395"/>
    <cellStyle name="Обычный 3 7 5 10 2" xfId="52396"/>
    <cellStyle name="Обычный 3 7 5 10 3" xfId="52397"/>
    <cellStyle name="Обычный 3 7 5 10 4" xfId="52398"/>
    <cellStyle name="Обычный 3 7 5 10 5" xfId="52399"/>
    <cellStyle name="Обычный 3 7 5 10 6" xfId="52400"/>
    <cellStyle name="Обычный 3 7 5 10 7" xfId="52401"/>
    <cellStyle name="Обычный 3 7 5 10 8" xfId="52402"/>
    <cellStyle name="Обычный 3 7 5 11" xfId="52403"/>
    <cellStyle name="Обычный 3 7 5 11 2" xfId="52404"/>
    <cellStyle name="Обычный 3 7 5 11 3" xfId="52405"/>
    <cellStyle name="Обычный 3 7 5 11 4" xfId="52406"/>
    <cellStyle name="Обычный 3 7 5 11 5" xfId="52407"/>
    <cellStyle name="Обычный 3 7 5 11 6" xfId="52408"/>
    <cellStyle name="Обычный 3 7 5 11 7" xfId="52409"/>
    <cellStyle name="Обычный 3 7 5 11 8" xfId="52410"/>
    <cellStyle name="Обычный 3 7 5 12" xfId="52411"/>
    <cellStyle name="Обычный 3 7 5 13" xfId="52412"/>
    <cellStyle name="Обычный 3 7 5 14" xfId="52413"/>
    <cellStyle name="Обычный 3 7 5 15" xfId="52414"/>
    <cellStyle name="Обычный 3 7 5 16" xfId="52415"/>
    <cellStyle name="Обычный 3 7 5 17" xfId="52416"/>
    <cellStyle name="Обычный 3 7 5 18" xfId="52417"/>
    <cellStyle name="Обычный 3 7 5 19" xfId="52418"/>
    <cellStyle name="Обычный 3 7 5 2" xfId="52419"/>
    <cellStyle name="Обычный 3 7 5 2 10" xfId="52420"/>
    <cellStyle name="Обычный 3 7 5 2 10 2" xfId="52421"/>
    <cellStyle name="Обычный 3 7 5 2 10 3" xfId="52422"/>
    <cellStyle name="Обычный 3 7 5 2 10 4" xfId="52423"/>
    <cellStyle name="Обычный 3 7 5 2 10 5" xfId="52424"/>
    <cellStyle name="Обычный 3 7 5 2 10 6" xfId="52425"/>
    <cellStyle name="Обычный 3 7 5 2 10 7" xfId="52426"/>
    <cellStyle name="Обычный 3 7 5 2 10 8" xfId="52427"/>
    <cellStyle name="Обычный 3 7 5 2 11" xfId="52428"/>
    <cellStyle name="Обычный 3 7 5 2 12" xfId="52429"/>
    <cellStyle name="Обычный 3 7 5 2 13" xfId="52430"/>
    <cellStyle name="Обычный 3 7 5 2 14" xfId="52431"/>
    <cellStyle name="Обычный 3 7 5 2 15" xfId="52432"/>
    <cellStyle name="Обычный 3 7 5 2 16" xfId="52433"/>
    <cellStyle name="Обычный 3 7 5 2 17" xfId="52434"/>
    <cellStyle name="Обычный 3 7 5 2 18" xfId="52435"/>
    <cellStyle name="Обычный 3 7 5 2 19" xfId="52436"/>
    <cellStyle name="Обычный 3 7 5 2 2" xfId="52437"/>
    <cellStyle name="Обычный 3 7 5 2 2 10" xfId="52438"/>
    <cellStyle name="Обычный 3 7 5 2 2 11" xfId="52439"/>
    <cellStyle name="Обычный 3 7 5 2 2 12" xfId="52440"/>
    <cellStyle name="Обычный 3 7 5 2 2 13" xfId="52441"/>
    <cellStyle name="Обычный 3 7 5 2 2 14" xfId="52442"/>
    <cellStyle name="Обычный 3 7 5 2 2 15" xfId="52443"/>
    <cellStyle name="Обычный 3 7 5 2 2 16" xfId="52444"/>
    <cellStyle name="Обычный 3 7 5 2 2 17" xfId="52445"/>
    <cellStyle name="Обычный 3 7 5 2 2 18" xfId="52446"/>
    <cellStyle name="Обычный 3 7 5 2 2 2" xfId="52447"/>
    <cellStyle name="Обычный 3 7 5 2 2 2 2" xfId="52448"/>
    <cellStyle name="Обычный 3 7 5 2 2 2 3" xfId="52449"/>
    <cellStyle name="Обычный 3 7 5 2 2 2 4" xfId="52450"/>
    <cellStyle name="Обычный 3 7 5 2 2 2 5" xfId="52451"/>
    <cellStyle name="Обычный 3 7 5 2 2 2 6" xfId="52452"/>
    <cellStyle name="Обычный 3 7 5 2 2 2 7" xfId="52453"/>
    <cellStyle name="Обычный 3 7 5 2 2 2 8" xfId="52454"/>
    <cellStyle name="Обычный 3 7 5 2 2 3" xfId="52455"/>
    <cellStyle name="Обычный 3 7 5 2 2 3 2" xfId="52456"/>
    <cellStyle name="Обычный 3 7 5 2 2 3 3" xfId="52457"/>
    <cellStyle name="Обычный 3 7 5 2 2 3 4" xfId="52458"/>
    <cellStyle name="Обычный 3 7 5 2 2 3 5" xfId="52459"/>
    <cellStyle name="Обычный 3 7 5 2 2 3 6" xfId="52460"/>
    <cellStyle name="Обычный 3 7 5 2 2 3 7" xfId="52461"/>
    <cellStyle name="Обычный 3 7 5 2 2 3 8" xfId="52462"/>
    <cellStyle name="Обычный 3 7 5 2 2 4" xfId="52463"/>
    <cellStyle name="Обычный 3 7 5 2 2 4 2" xfId="52464"/>
    <cellStyle name="Обычный 3 7 5 2 2 4 3" xfId="52465"/>
    <cellStyle name="Обычный 3 7 5 2 2 4 4" xfId="52466"/>
    <cellStyle name="Обычный 3 7 5 2 2 4 5" xfId="52467"/>
    <cellStyle name="Обычный 3 7 5 2 2 4 6" xfId="52468"/>
    <cellStyle name="Обычный 3 7 5 2 2 4 7" xfId="52469"/>
    <cellStyle name="Обычный 3 7 5 2 2 4 8" xfId="52470"/>
    <cellStyle name="Обычный 3 7 5 2 2 5" xfId="52471"/>
    <cellStyle name="Обычный 3 7 5 2 2 5 2" xfId="52472"/>
    <cellStyle name="Обычный 3 7 5 2 2 5 3" xfId="52473"/>
    <cellStyle name="Обычный 3 7 5 2 2 5 4" xfId="52474"/>
    <cellStyle name="Обычный 3 7 5 2 2 5 5" xfId="52475"/>
    <cellStyle name="Обычный 3 7 5 2 2 5 6" xfId="52476"/>
    <cellStyle name="Обычный 3 7 5 2 2 5 7" xfId="52477"/>
    <cellStyle name="Обычный 3 7 5 2 2 5 8" xfId="52478"/>
    <cellStyle name="Обычный 3 7 5 2 2 6" xfId="52479"/>
    <cellStyle name="Обычный 3 7 5 2 2 6 2" xfId="52480"/>
    <cellStyle name="Обычный 3 7 5 2 2 6 3" xfId="52481"/>
    <cellStyle name="Обычный 3 7 5 2 2 6 4" xfId="52482"/>
    <cellStyle name="Обычный 3 7 5 2 2 6 5" xfId="52483"/>
    <cellStyle name="Обычный 3 7 5 2 2 6 6" xfId="52484"/>
    <cellStyle name="Обычный 3 7 5 2 2 6 7" xfId="52485"/>
    <cellStyle name="Обычный 3 7 5 2 2 6 8" xfId="52486"/>
    <cellStyle name="Обычный 3 7 5 2 2 7" xfId="52487"/>
    <cellStyle name="Обычный 3 7 5 2 2 7 2" xfId="52488"/>
    <cellStyle name="Обычный 3 7 5 2 2 7 3" xfId="52489"/>
    <cellStyle name="Обычный 3 7 5 2 2 7 4" xfId="52490"/>
    <cellStyle name="Обычный 3 7 5 2 2 7 5" xfId="52491"/>
    <cellStyle name="Обычный 3 7 5 2 2 7 6" xfId="52492"/>
    <cellStyle name="Обычный 3 7 5 2 2 7 7" xfId="52493"/>
    <cellStyle name="Обычный 3 7 5 2 2 7 8" xfId="52494"/>
    <cellStyle name="Обычный 3 7 5 2 2 8" xfId="52495"/>
    <cellStyle name="Обычный 3 7 5 2 2 8 2" xfId="52496"/>
    <cellStyle name="Обычный 3 7 5 2 2 8 3" xfId="52497"/>
    <cellStyle name="Обычный 3 7 5 2 2 8 4" xfId="52498"/>
    <cellStyle name="Обычный 3 7 5 2 2 8 5" xfId="52499"/>
    <cellStyle name="Обычный 3 7 5 2 2 8 6" xfId="52500"/>
    <cellStyle name="Обычный 3 7 5 2 2 8 7" xfId="52501"/>
    <cellStyle name="Обычный 3 7 5 2 2 8 8" xfId="52502"/>
    <cellStyle name="Обычный 3 7 5 2 2 9" xfId="52503"/>
    <cellStyle name="Обычный 3 7 5 2 20" xfId="52504"/>
    <cellStyle name="Обычный 3 7 5 2 21" xfId="52505"/>
    <cellStyle name="Обычный 3 7 5 2 22" xfId="52506"/>
    <cellStyle name="Обычный 3 7 5 2 3" xfId="52507"/>
    <cellStyle name="Обычный 3 7 5 2 3 10" xfId="52508"/>
    <cellStyle name="Обычный 3 7 5 2 3 11" xfId="52509"/>
    <cellStyle name="Обычный 3 7 5 2 3 12" xfId="52510"/>
    <cellStyle name="Обычный 3 7 5 2 3 13" xfId="52511"/>
    <cellStyle name="Обычный 3 7 5 2 3 14" xfId="52512"/>
    <cellStyle name="Обычный 3 7 5 2 3 15" xfId="52513"/>
    <cellStyle name="Обычный 3 7 5 2 3 16" xfId="52514"/>
    <cellStyle name="Обычный 3 7 5 2 3 17" xfId="52515"/>
    <cellStyle name="Обычный 3 7 5 2 3 18" xfId="52516"/>
    <cellStyle name="Обычный 3 7 5 2 3 2" xfId="52517"/>
    <cellStyle name="Обычный 3 7 5 2 3 2 2" xfId="52518"/>
    <cellStyle name="Обычный 3 7 5 2 3 2 3" xfId="52519"/>
    <cellStyle name="Обычный 3 7 5 2 3 2 4" xfId="52520"/>
    <cellStyle name="Обычный 3 7 5 2 3 2 5" xfId="52521"/>
    <cellStyle name="Обычный 3 7 5 2 3 2 6" xfId="52522"/>
    <cellStyle name="Обычный 3 7 5 2 3 2 7" xfId="52523"/>
    <cellStyle name="Обычный 3 7 5 2 3 2 8" xfId="52524"/>
    <cellStyle name="Обычный 3 7 5 2 3 3" xfId="52525"/>
    <cellStyle name="Обычный 3 7 5 2 3 3 2" xfId="52526"/>
    <cellStyle name="Обычный 3 7 5 2 3 3 3" xfId="52527"/>
    <cellStyle name="Обычный 3 7 5 2 3 3 4" xfId="52528"/>
    <cellStyle name="Обычный 3 7 5 2 3 3 5" xfId="52529"/>
    <cellStyle name="Обычный 3 7 5 2 3 3 6" xfId="52530"/>
    <cellStyle name="Обычный 3 7 5 2 3 3 7" xfId="52531"/>
    <cellStyle name="Обычный 3 7 5 2 3 3 8" xfId="52532"/>
    <cellStyle name="Обычный 3 7 5 2 3 4" xfId="52533"/>
    <cellStyle name="Обычный 3 7 5 2 3 4 2" xfId="52534"/>
    <cellStyle name="Обычный 3 7 5 2 3 4 3" xfId="52535"/>
    <cellStyle name="Обычный 3 7 5 2 3 4 4" xfId="52536"/>
    <cellStyle name="Обычный 3 7 5 2 3 4 5" xfId="52537"/>
    <cellStyle name="Обычный 3 7 5 2 3 4 6" xfId="52538"/>
    <cellStyle name="Обычный 3 7 5 2 3 4 7" xfId="52539"/>
    <cellStyle name="Обычный 3 7 5 2 3 4 8" xfId="52540"/>
    <cellStyle name="Обычный 3 7 5 2 3 5" xfId="52541"/>
    <cellStyle name="Обычный 3 7 5 2 3 5 2" xfId="52542"/>
    <cellStyle name="Обычный 3 7 5 2 3 5 3" xfId="52543"/>
    <cellStyle name="Обычный 3 7 5 2 3 5 4" xfId="52544"/>
    <cellStyle name="Обычный 3 7 5 2 3 5 5" xfId="52545"/>
    <cellStyle name="Обычный 3 7 5 2 3 5 6" xfId="52546"/>
    <cellStyle name="Обычный 3 7 5 2 3 5 7" xfId="52547"/>
    <cellStyle name="Обычный 3 7 5 2 3 5 8" xfId="52548"/>
    <cellStyle name="Обычный 3 7 5 2 3 6" xfId="52549"/>
    <cellStyle name="Обычный 3 7 5 2 3 6 2" xfId="52550"/>
    <cellStyle name="Обычный 3 7 5 2 3 6 3" xfId="52551"/>
    <cellStyle name="Обычный 3 7 5 2 3 6 4" xfId="52552"/>
    <cellStyle name="Обычный 3 7 5 2 3 6 5" xfId="52553"/>
    <cellStyle name="Обычный 3 7 5 2 3 6 6" xfId="52554"/>
    <cellStyle name="Обычный 3 7 5 2 3 6 7" xfId="52555"/>
    <cellStyle name="Обычный 3 7 5 2 3 6 8" xfId="52556"/>
    <cellStyle name="Обычный 3 7 5 2 3 7" xfId="52557"/>
    <cellStyle name="Обычный 3 7 5 2 3 7 2" xfId="52558"/>
    <cellStyle name="Обычный 3 7 5 2 3 7 3" xfId="52559"/>
    <cellStyle name="Обычный 3 7 5 2 3 7 4" xfId="52560"/>
    <cellStyle name="Обычный 3 7 5 2 3 7 5" xfId="52561"/>
    <cellStyle name="Обычный 3 7 5 2 3 7 6" xfId="52562"/>
    <cellStyle name="Обычный 3 7 5 2 3 7 7" xfId="52563"/>
    <cellStyle name="Обычный 3 7 5 2 3 7 8" xfId="52564"/>
    <cellStyle name="Обычный 3 7 5 2 3 8" xfId="52565"/>
    <cellStyle name="Обычный 3 7 5 2 3 8 2" xfId="52566"/>
    <cellStyle name="Обычный 3 7 5 2 3 8 3" xfId="52567"/>
    <cellStyle name="Обычный 3 7 5 2 3 8 4" xfId="52568"/>
    <cellStyle name="Обычный 3 7 5 2 3 8 5" xfId="52569"/>
    <cellStyle name="Обычный 3 7 5 2 3 8 6" xfId="52570"/>
    <cellStyle name="Обычный 3 7 5 2 3 8 7" xfId="52571"/>
    <cellStyle name="Обычный 3 7 5 2 3 8 8" xfId="52572"/>
    <cellStyle name="Обычный 3 7 5 2 3 9" xfId="52573"/>
    <cellStyle name="Обычный 3 7 5 2 4" xfId="52574"/>
    <cellStyle name="Обычный 3 7 5 2 4 2" xfId="52575"/>
    <cellStyle name="Обычный 3 7 5 2 4 3" xfId="52576"/>
    <cellStyle name="Обычный 3 7 5 2 4 4" xfId="52577"/>
    <cellStyle name="Обычный 3 7 5 2 4 5" xfId="52578"/>
    <cellStyle name="Обычный 3 7 5 2 4 6" xfId="52579"/>
    <cellStyle name="Обычный 3 7 5 2 4 7" xfId="52580"/>
    <cellStyle name="Обычный 3 7 5 2 4 8" xfId="52581"/>
    <cellStyle name="Обычный 3 7 5 2 5" xfId="52582"/>
    <cellStyle name="Обычный 3 7 5 2 5 2" xfId="52583"/>
    <cellStyle name="Обычный 3 7 5 2 5 3" xfId="52584"/>
    <cellStyle name="Обычный 3 7 5 2 5 4" xfId="52585"/>
    <cellStyle name="Обычный 3 7 5 2 5 5" xfId="52586"/>
    <cellStyle name="Обычный 3 7 5 2 5 6" xfId="52587"/>
    <cellStyle name="Обычный 3 7 5 2 5 7" xfId="52588"/>
    <cellStyle name="Обычный 3 7 5 2 5 8" xfId="52589"/>
    <cellStyle name="Обычный 3 7 5 2 6" xfId="52590"/>
    <cellStyle name="Обычный 3 7 5 2 6 2" xfId="52591"/>
    <cellStyle name="Обычный 3 7 5 2 6 3" xfId="52592"/>
    <cellStyle name="Обычный 3 7 5 2 6 4" xfId="52593"/>
    <cellStyle name="Обычный 3 7 5 2 6 5" xfId="52594"/>
    <cellStyle name="Обычный 3 7 5 2 6 6" xfId="52595"/>
    <cellStyle name="Обычный 3 7 5 2 6 7" xfId="52596"/>
    <cellStyle name="Обычный 3 7 5 2 6 8" xfId="52597"/>
    <cellStyle name="Обычный 3 7 5 2 7" xfId="52598"/>
    <cellStyle name="Обычный 3 7 5 2 7 2" xfId="52599"/>
    <cellStyle name="Обычный 3 7 5 2 7 3" xfId="52600"/>
    <cellStyle name="Обычный 3 7 5 2 7 4" xfId="52601"/>
    <cellStyle name="Обычный 3 7 5 2 7 5" xfId="52602"/>
    <cellStyle name="Обычный 3 7 5 2 7 6" xfId="52603"/>
    <cellStyle name="Обычный 3 7 5 2 7 7" xfId="52604"/>
    <cellStyle name="Обычный 3 7 5 2 7 8" xfId="52605"/>
    <cellStyle name="Обычный 3 7 5 2 8" xfId="52606"/>
    <cellStyle name="Обычный 3 7 5 2 8 2" xfId="52607"/>
    <cellStyle name="Обычный 3 7 5 2 8 3" xfId="52608"/>
    <cellStyle name="Обычный 3 7 5 2 8 4" xfId="52609"/>
    <cellStyle name="Обычный 3 7 5 2 8 5" xfId="52610"/>
    <cellStyle name="Обычный 3 7 5 2 8 6" xfId="52611"/>
    <cellStyle name="Обычный 3 7 5 2 8 7" xfId="52612"/>
    <cellStyle name="Обычный 3 7 5 2 8 8" xfId="52613"/>
    <cellStyle name="Обычный 3 7 5 2 9" xfId="52614"/>
    <cellStyle name="Обычный 3 7 5 2 9 2" xfId="52615"/>
    <cellStyle name="Обычный 3 7 5 2 9 3" xfId="52616"/>
    <cellStyle name="Обычный 3 7 5 2 9 4" xfId="52617"/>
    <cellStyle name="Обычный 3 7 5 2 9 5" xfId="52618"/>
    <cellStyle name="Обычный 3 7 5 2 9 6" xfId="52619"/>
    <cellStyle name="Обычный 3 7 5 2 9 7" xfId="52620"/>
    <cellStyle name="Обычный 3 7 5 2 9 8" xfId="52621"/>
    <cellStyle name="Обычный 3 7 5 20" xfId="52622"/>
    <cellStyle name="Обычный 3 7 5 21" xfId="52623"/>
    <cellStyle name="Обычный 3 7 5 22" xfId="52624"/>
    <cellStyle name="Обычный 3 7 5 23" xfId="52625"/>
    <cellStyle name="Обычный 3 7 5 3" xfId="52626"/>
    <cellStyle name="Обычный 3 7 5 3 10" xfId="52627"/>
    <cellStyle name="Обычный 3 7 5 3 11" xfId="52628"/>
    <cellStyle name="Обычный 3 7 5 3 12" xfId="52629"/>
    <cellStyle name="Обычный 3 7 5 3 13" xfId="52630"/>
    <cellStyle name="Обычный 3 7 5 3 14" xfId="52631"/>
    <cellStyle name="Обычный 3 7 5 3 15" xfId="52632"/>
    <cellStyle name="Обычный 3 7 5 3 16" xfId="52633"/>
    <cellStyle name="Обычный 3 7 5 3 17" xfId="52634"/>
    <cellStyle name="Обычный 3 7 5 3 18" xfId="52635"/>
    <cellStyle name="Обычный 3 7 5 3 2" xfId="52636"/>
    <cellStyle name="Обычный 3 7 5 3 2 2" xfId="52637"/>
    <cellStyle name="Обычный 3 7 5 3 2 3" xfId="52638"/>
    <cellStyle name="Обычный 3 7 5 3 2 4" xfId="52639"/>
    <cellStyle name="Обычный 3 7 5 3 2 5" xfId="52640"/>
    <cellStyle name="Обычный 3 7 5 3 2 6" xfId="52641"/>
    <cellStyle name="Обычный 3 7 5 3 2 7" xfId="52642"/>
    <cellStyle name="Обычный 3 7 5 3 2 8" xfId="52643"/>
    <cellStyle name="Обычный 3 7 5 3 3" xfId="52644"/>
    <cellStyle name="Обычный 3 7 5 3 3 2" xfId="52645"/>
    <cellStyle name="Обычный 3 7 5 3 3 3" xfId="52646"/>
    <cellStyle name="Обычный 3 7 5 3 3 4" xfId="52647"/>
    <cellStyle name="Обычный 3 7 5 3 3 5" xfId="52648"/>
    <cellStyle name="Обычный 3 7 5 3 3 6" xfId="52649"/>
    <cellStyle name="Обычный 3 7 5 3 3 7" xfId="52650"/>
    <cellStyle name="Обычный 3 7 5 3 3 8" xfId="52651"/>
    <cellStyle name="Обычный 3 7 5 3 4" xfId="52652"/>
    <cellStyle name="Обычный 3 7 5 3 4 2" xfId="52653"/>
    <cellStyle name="Обычный 3 7 5 3 4 3" xfId="52654"/>
    <cellStyle name="Обычный 3 7 5 3 4 4" xfId="52655"/>
    <cellStyle name="Обычный 3 7 5 3 4 5" xfId="52656"/>
    <cellStyle name="Обычный 3 7 5 3 4 6" xfId="52657"/>
    <cellStyle name="Обычный 3 7 5 3 4 7" xfId="52658"/>
    <cellStyle name="Обычный 3 7 5 3 4 8" xfId="52659"/>
    <cellStyle name="Обычный 3 7 5 3 5" xfId="52660"/>
    <cellStyle name="Обычный 3 7 5 3 5 2" xfId="52661"/>
    <cellStyle name="Обычный 3 7 5 3 5 3" xfId="52662"/>
    <cellStyle name="Обычный 3 7 5 3 5 4" xfId="52663"/>
    <cellStyle name="Обычный 3 7 5 3 5 5" xfId="52664"/>
    <cellStyle name="Обычный 3 7 5 3 5 6" xfId="52665"/>
    <cellStyle name="Обычный 3 7 5 3 5 7" xfId="52666"/>
    <cellStyle name="Обычный 3 7 5 3 5 8" xfId="52667"/>
    <cellStyle name="Обычный 3 7 5 3 6" xfId="52668"/>
    <cellStyle name="Обычный 3 7 5 3 6 2" xfId="52669"/>
    <cellStyle name="Обычный 3 7 5 3 6 3" xfId="52670"/>
    <cellStyle name="Обычный 3 7 5 3 6 4" xfId="52671"/>
    <cellStyle name="Обычный 3 7 5 3 6 5" xfId="52672"/>
    <cellStyle name="Обычный 3 7 5 3 6 6" xfId="52673"/>
    <cellStyle name="Обычный 3 7 5 3 6 7" xfId="52674"/>
    <cellStyle name="Обычный 3 7 5 3 6 8" xfId="52675"/>
    <cellStyle name="Обычный 3 7 5 3 7" xfId="52676"/>
    <cellStyle name="Обычный 3 7 5 3 7 2" xfId="52677"/>
    <cellStyle name="Обычный 3 7 5 3 7 3" xfId="52678"/>
    <cellStyle name="Обычный 3 7 5 3 7 4" xfId="52679"/>
    <cellStyle name="Обычный 3 7 5 3 7 5" xfId="52680"/>
    <cellStyle name="Обычный 3 7 5 3 7 6" xfId="52681"/>
    <cellStyle name="Обычный 3 7 5 3 7 7" xfId="52682"/>
    <cellStyle name="Обычный 3 7 5 3 7 8" xfId="52683"/>
    <cellStyle name="Обычный 3 7 5 3 8" xfId="52684"/>
    <cellStyle name="Обычный 3 7 5 3 8 2" xfId="52685"/>
    <cellStyle name="Обычный 3 7 5 3 8 3" xfId="52686"/>
    <cellStyle name="Обычный 3 7 5 3 8 4" xfId="52687"/>
    <cellStyle name="Обычный 3 7 5 3 8 5" xfId="52688"/>
    <cellStyle name="Обычный 3 7 5 3 8 6" xfId="52689"/>
    <cellStyle name="Обычный 3 7 5 3 8 7" xfId="52690"/>
    <cellStyle name="Обычный 3 7 5 3 8 8" xfId="52691"/>
    <cellStyle name="Обычный 3 7 5 3 9" xfId="52692"/>
    <cellStyle name="Обычный 3 7 5 4" xfId="52693"/>
    <cellStyle name="Обычный 3 7 5 4 10" xfId="52694"/>
    <cellStyle name="Обычный 3 7 5 4 11" xfId="52695"/>
    <cellStyle name="Обычный 3 7 5 4 12" xfId="52696"/>
    <cellStyle name="Обычный 3 7 5 4 13" xfId="52697"/>
    <cellStyle name="Обычный 3 7 5 4 14" xfId="52698"/>
    <cellStyle name="Обычный 3 7 5 4 15" xfId="52699"/>
    <cellStyle name="Обычный 3 7 5 4 16" xfId="52700"/>
    <cellStyle name="Обычный 3 7 5 4 17" xfId="52701"/>
    <cellStyle name="Обычный 3 7 5 4 18" xfId="52702"/>
    <cellStyle name="Обычный 3 7 5 4 2" xfId="52703"/>
    <cellStyle name="Обычный 3 7 5 4 2 2" xfId="52704"/>
    <cellStyle name="Обычный 3 7 5 4 2 3" xfId="52705"/>
    <cellStyle name="Обычный 3 7 5 4 2 4" xfId="52706"/>
    <cellStyle name="Обычный 3 7 5 4 2 5" xfId="52707"/>
    <cellStyle name="Обычный 3 7 5 4 2 6" xfId="52708"/>
    <cellStyle name="Обычный 3 7 5 4 2 7" xfId="52709"/>
    <cellStyle name="Обычный 3 7 5 4 2 8" xfId="52710"/>
    <cellStyle name="Обычный 3 7 5 4 3" xfId="52711"/>
    <cellStyle name="Обычный 3 7 5 4 3 2" xfId="52712"/>
    <cellStyle name="Обычный 3 7 5 4 3 3" xfId="52713"/>
    <cellStyle name="Обычный 3 7 5 4 3 4" xfId="52714"/>
    <cellStyle name="Обычный 3 7 5 4 3 5" xfId="52715"/>
    <cellStyle name="Обычный 3 7 5 4 3 6" xfId="52716"/>
    <cellStyle name="Обычный 3 7 5 4 3 7" xfId="52717"/>
    <cellStyle name="Обычный 3 7 5 4 3 8" xfId="52718"/>
    <cellStyle name="Обычный 3 7 5 4 4" xfId="52719"/>
    <cellStyle name="Обычный 3 7 5 4 4 2" xfId="52720"/>
    <cellStyle name="Обычный 3 7 5 4 4 3" xfId="52721"/>
    <cellStyle name="Обычный 3 7 5 4 4 4" xfId="52722"/>
    <cellStyle name="Обычный 3 7 5 4 4 5" xfId="52723"/>
    <cellStyle name="Обычный 3 7 5 4 4 6" xfId="52724"/>
    <cellStyle name="Обычный 3 7 5 4 4 7" xfId="52725"/>
    <cellStyle name="Обычный 3 7 5 4 4 8" xfId="52726"/>
    <cellStyle name="Обычный 3 7 5 4 5" xfId="52727"/>
    <cellStyle name="Обычный 3 7 5 4 5 2" xfId="52728"/>
    <cellStyle name="Обычный 3 7 5 4 5 3" xfId="52729"/>
    <cellStyle name="Обычный 3 7 5 4 5 4" xfId="52730"/>
    <cellStyle name="Обычный 3 7 5 4 5 5" xfId="52731"/>
    <cellStyle name="Обычный 3 7 5 4 5 6" xfId="52732"/>
    <cellStyle name="Обычный 3 7 5 4 5 7" xfId="52733"/>
    <cellStyle name="Обычный 3 7 5 4 5 8" xfId="52734"/>
    <cellStyle name="Обычный 3 7 5 4 6" xfId="52735"/>
    <cellStyle name="Обычный 3 7 5 4 6 2" xfId="52736"/>
    <cellStyle name="Обычный 3 7 5 4 6 3" xfId="52737"/>
    <cellStyle name="Обычный 3 7 5 4 6 4" xfId="52738"/>
    <cellStyle name="Обычный 3 7 5 4 6 5" xfId="52739"/>
    <cellStyle name="Обычный 3 7 5 4 6 6" xfId="52740"/>
    <cellStyle name="Обычный 3 7 5 4 6 7" xfId="52741"/>
    <cellStyle name="Обычный 3 7 5 4 6 8" xfId="52742"/>
    <cellStyle name="Обычный 3 7 5 4 7" xfId="52743"/>
    <cellStyle name="Обычный 3 7 5 4 7 2" xfId="52744"/>
    <cellStyle name="Обычный 3 7 5 4 7 3" xfId="52745"/>
    <cellStyle name="Обычный 3 7 5 4 7 4" xfId="52746"/>
    <cellStyle name="Обычный 3 7 5 4 7 5" xfId="52747"/>
    <cellStyle name="Обычный 3 7 5 4 7 6" xfId="52748"/>
    <cellStyle name="Обычный 3 7 5 4 7 7" xfId="52749"/>
    <cellStyle name="Обычный 3 7 5 4 7 8" xfId="52750"/>
    <cellStyle name="Обычный 3 7 5 4 8" xfId="52751"/>
    <cellStyle name="Обычный 3 7 5 4 8 2" xfId="52752"/>
    <cellStyle name="Обычный 3 7 5 4 8 3" xfId="52753"/>
    <cellStyle name="Обычный 3 7 5 4 8 4" xfId="52754"/>
    <cellStyle name="Обычный 3 7 5 4 8 5" xfId="52755"/>
    <cellStyle name="Обычный 3 7 5 4 8 6" xfId="52756"/>
    <cellStyle name="Обычный 3 7 5 4 8 7" xfId="52757"/>
    <cellStyle name="Обычный 3 7 5 4 8 8" xfId="52758"/>
    <cellStyle name="Обычный 3 7 5 4 9" xfId="52759"/>
    <cellStyle name="Обычный 3 7 5 5" xfId="52760"/>
    <cellStyle name="Обычный 3 7 5 5 2" xfId="52761"/>
    <cellStyle name="Обычный 3 7 5 5 3" xfId="52762"/>
    <cellStyle name="Обычный 3 7 5 5 4" xfId="52763"/>
    <cellStyle name="Обычный 3 7 5 5 5" xfId="52764"/>
    <cellStyle name="Обычный 3 7 5 5 6" xfId="52765"/>
    <cellStyle name="Обычный 3 7 5 5 7" xfId="52766"/>
    <cellStyle name="Обычный 3 7 5 5 8" xfId="52767"/>
    <cellStyle name="Обычный 3 7 5 6" xfId="52768"/>
    <cellStyle name="Обычный 3 7 5 6 2" xfId="52769"/>
    <cellStyle name="Обычный 3 7 5 6 3" xfId="52770"/>
    <cellStyle name="Обычный 3 7 5 6 4" xfId="52771"/>
    <cellStyle name="Обычный 3 7 5 6 5" xfId="52772"/>
    <cellStyle name="Обычный 3 7 5 6 6" xfId="52773"/>
    <cellStyle name="Обычный 3 7 5 6 7" xfId="52774"/>
    <cellStyle name="Обычный 3 7 5 6 8" xfId="52775"/>
    <cellStyle name="Обычный 3 7 5 7" xfId="52776"/>
    <cellStyle name="Обычный 3 7 5 7 2" xfId="52777"/>
    <cellStyle name="Обычный 3 7 5 7 3" xfId="52778"/>
    <cellStyle name="Обычный 3 7 5 7 4" xfId="52779"/>
    <cellStyle name="Обычный 3 7 5 7 5" xfId="52780"/>
    <cellStyle name="Обычный 3 7 5 7 6" xfId="52781"/>
    <cellStyle name="Обычный 3 7 5 7 7" xfId="52782"/>
    <cellStyle name="Обычный 3 7 5 7 8" xfId="52783"/>
    <cellStyle name="Обычный 3 7 5 8" xfId="52784"/>
    <cellStyle name="Обычный 3 7 5 8 2" xfId="52785"/>
    <cellStyle name="Обычный 3 7 5 8 3" xfId="52786"/>
    <cellStyle name="Обычный 3 7 5 8 4" xfId="52787"/>
    <cellStyle name="Обычный 3 7 5 8 5" xfId="52788"/>
    <cellStyle name="Обычный 3 7 5 8 6" xfId="52789"/>
    <cellStyle name="Обычный 3 7 5 8 7" xfId="52790"/>
    <cellStyle name="Обычный 3 7 5 8 8" xfId="52791"/>
    <cellStyle name="Обычный 3 7 5 9" xfId="52792"/>
    <cellStyle name="Обычный 3 7 5 9 2" xfId="52793"/>
    <cellStyle name="Обычный 3 7 5 9 3" xfId="52794"/>
    <cellStyle name="Обычный 3 7 5 9 4" xfId="52795"/>
    <cellStyle name="Обычный 3 7 5 9 5" xfId="52796"/>
    <cellStyle name="Обычный 3 7 5 9 6" xfId="52797"/>
    <cellStyle name="Обычный 3 7 5 9 7" xfId="52798"/>
    <cellStyle name="Обычный 3 7 5 9 8" xfId="52799"/>
    <cellStyle name="Обычный 3 7 6" xfId="52800"/>
    <cellStyle name="Обычный 3 7 6 10" xfId="52801"/>
    <cellStyle name="Обычный 3 7 6 10 2" xfId="52802"/>
    <cellStyle name="Обычный 3 7 6 10 3" xfId="52803"/>
    <cellStyle name="Обычный 3 7 6 10 4" xfId="52804"/>
    <cellStyle name="Обычный 3 7 6 10 5" xfId="52805"/>
    <cellStyle name="Обычный 3 7 6 10 6" xfId="52806"/>
    <cellStyle name="Обычный 3 7 6 10 7" xfId="52807"/>
    <cellStyle name="Обычный 3 7 6 10 8" xfId="52808"/>
    <cellStyle name="Обычный 3 7 6 11" xfId="52809"/>
    <cellStyle name="Обычный 3 7 6 11 2" xfId="52810"/>
    <cellStyle name="Обычный 3 7 6 11 3" xfId="52811"/>
    <cellStyle name="Обычный 3 7 6 11 4" xfId="52812"/>
    <cellStyle name="Обычный 3 7 6 11 5" xfId="52813"/>
    <cellStyle name="Обычный 3 7 6 11 6" xfId="52814"/>
    <cellStyle name="Обычный 3 7 6 11 7" xfId="52815"/>
    <cellStyle name="Обычный 3 7 6 11 8" xfId="52816"/>
    <cellStyle name="Обычный 3 7 6 12" xfId="52817"/>
    <cellStyle name="Обычный 3 7 6 13" xfId="52818"/>
    <cellStyle name="Обычный 3 7 6 14" xfId="52819"/>
    <cellStyle name="Обычный 3 7 6 15" xfId="52820"/>
    <cellStyle name="Обычный 3 7 6 16" xfId="52821"/>
    <cellStyle name="Обычный 3 7 6 17" xfId="52822"/>
    <cellStyle name="Обычный 3 7 6 18" xfId="52823"/>
    <cellStyle name="Обычный 3 7 6 19" xfId="52824"/>
    <cellStyle name="Обычный 3 7 6 2" xfId="52825"/>
    <cellStyle name="Обычный 3 7 6 2 10" xfId="52826"/>
    <cellStyle name="Обычный 3 7 6 2 10 2" xfId="52827"/>
    <cellStyle name="Обычный 3 7 6 2 10 3" xfId="52828"/>
    <cellStyle name="Обычный 3 7 6 2 10 4" xfId="52829"/>
    <cellStyle name="Обычный 3 7 6 2 10 5" xfId="52830"/>
    <cellStyle name="Обычный 3 7 6 2 10 6" xfId="52831"/>
    <cellStyle name="Обычный 3 7 6 2 10 7" xfId="52832"/>
    <cellStyle name="Обычный 3 7 6 2 10 8" xfId="52833"/>
    <cellStyle name="Обычный 3 7 6 2 11" xfId="52834"/>
    <cellStyle name="Обычный 3 7 6 2 12" xfId="52835"/>
    <cellStyle name="Обычный 3 7 6 2 13" xfId="52836"/>
    <cellStyle name="Обычный 3 7 6 2 14" xfId="52837"/>
    <cellStyle name="Обычный 3 7 6 2 15" xfId="52838"/>
    <cellStyle name="Обычный 3 7 6 2 16" xfId="52839"/>
    <cellStyle name="Обычный 3 7 6 2 17" xfId="52840"/>
    <cellStyle name="Обычный 3 7 6 2 18" xfId="52841"/>
    <cellStyle name="Обычный 3 7 6 2 19" xfId="52842"/>
    <cellStyle name="Обычный 3 7 6 2 2" xfId="52843"/>
    <cellStyle name="Обычный 3 7 6 2 2 10" xfId="52844"/>
    <cellStyle name="Обычный 3 7 6 2 2 11" xfId="52845"/>
    <cellStyle name="Обычный 3 7 6 2 2 12" xfId="52846"/>
    <cellStyle name="Обычный 3 7 6 2 2 13" xfId="52847"/>
    <cellStyle name="Обычный 3 7 6 2 2 14" xfId="52848"/>
    <cellStyle name="Обычный 3 7 6 2 2 15" xfId="52849"/>
    <cellStyle name="Обычный 3 7 6 2 2 16" xfId="52850"/>
    <cellStyle name="Обычный 3 7 6 2 2 17" xfId="52851"/>
    <cellStyle name="Обычный 3 7 6 2 2 18" xfId="52852"/>
    <cellStyle name="Обычный 3 7 6 2 2 2" xfId="52853"/>
    <cellStyle name="Обычный 3 7 6 2 2 2 2" xfId="52854"/>
    <cellStyle name="Обычный 3 7 6 2 2 2 3" xfId="52855"/>
    <cellStyle name="Обычный 3 7 6 2 2 2 4" xfId="52856"/>
    <cellStyle name="Обычный 3 7 6 2 2 2 5" xfId="52857"/>
    <cellStyle name="Обычный 3 7 6 2 2 2 6" xfId="52858"/>
    <cellStyle name="Обычный 3 7 6 2 2 2 7" xfId="52859"/>
    <cellStyle name="Обычный 3 7 6 2 2 2 8" xfId="52860"/>
    <cellStyle name="Обычный 3 7 6 2 2 3" xfId="52861"/>
    <cellStyle name="Обычный 3 7 6 2 2 3 2" xfId="52862"/>
    <cellStyle name="Обычный 3 7 6 2 2 3 3" xfId="52863"/>
    <cellStyle name="Обычный 3 7 6 2 2 3 4" xfId="52864"/>
    <cellStyle name="Обычный 3 7 6 2 2 3 5" xfId="52865"/>
    <cellStyle name="Обычный 3 7 6 2 2 3 6" xfId="52866"/>
    <cellStyle name="Обычный 3 7 6 2 2 3 7" xfId="52867"/>
    <cellStyle name="Обычный 3 7 6 2 2 3 8" xfId="52868"/>
    <cellStyle name="Обычный 3 7 6 2 2 4" xfId="52869"/>
    <cellStyle name="Обычный 3 7 6 2 2 4 2" xfId="52870"/>
    <cellStyle name="Обычный 3 7 6 2 2 4 3" xfId="52871"/>
    <cellStyle name="Обычный 3 7 6 2 2 4 4" xfId="52872"/>
    <cellStyle name="Обычный 3 7 6 2 2 4 5" xfId="52873"/>
    <cellStyle name="Обычный 3 7 6 2 2 4 6" xfId="52874"/>
    <cellStyle name="Обычный 3 7 6 2 2 4 7" xfId="52875"/>
    <cellStyle name="Обычный 3 7 6 2 2 4 8" xfId="52876"/>
    <cellStyle name="Обычный 3 7 6 2 2 5" xfId="52877"/>
    <cellStyle name="Обычный 3 7 6 2 2 5 2" xfId="52878"/>
    <cellStyle name="Обычный 3 7 6 2 2 5 3" xfId="52879"/>
    <cellStyle name="Обычный 3 7 6 2 2 5 4" xfId="52880"/>
    <cellStyle name="Обычный 3 7 6 2 2 5 5" xfId="52881"/>
    <cellStyle name="Обычный 3 7 6 2 2 5 6" xfId="52882"/>
    <cellStyle name="Обычный 3 7 6 2 2 5 7" xfId="52883"/>
    <cellStyle name="Обычный 3 7 6 2 2 5 8" xfId="52884"/>
    <cellStyle name="Обычный 3 7 6 2 2 6" xfId="52885"/>
    <cellStyle name="Обычный 3 7 6 2 2 6 2" xfId="52886"/>
    <cellStyle name="Обычный 3 7 6 2 2 6 3" xfId="52887"/>
    <cellStyle name="Обычный 3 7 6 2 2 6 4" xfId="52888"/>
    <cellStyle name="Обычный 3 7 6 2 2 6 5" xfId="52889"/>
    <cellStyle name="Обычный 3 7 6 2 2 6 6" xfId="52890"/>
    <cellStyle name="Обычный 3 7 6 2 2 6 7" xfId="52891"/>
    <cellStyle name="Обычный 3 7 6 2 2 6 8" xfId="52892"/>
    <cellStyle name="Обычный 3 7 6 2 2 7" xfId="52893"/>
    <cellStyle name="Обычный 3 7 6 2 2 7 2" xfId="52894"/>
    <cellStyle name="Обычный 3 7 6 2 2 7 3" xfId="52895"/>
    <cellStyle name="Обычный 3 7 6 2 2 7 4" xfId="52896"/>
    <cellStyle name="Обычный 3 7 6 2 2 7 5" xfId="52897"/>
    <cellStyle name="Обычный 3 7 6 2 2 7 6" xfId="52898"/>
    <cellStyle name="Обычный 3 7 6 2 2 7 7" xfId="52899"/>
    <cellStyle name="Обычный 3 7 6 2 2 7 8" xfId="52900"/>
    <cellStyle name="Обычный 3 7 6 2 2 8" xfId="52901"/>
    <cellStyle name="Обычный 3 7 6 2 2 8 2" xfId="52902"/>
    <cellStyle name="Обычный 3 7 6 2 2 8 3" xfId="52903"/>
    <cellStyle name="Обычный 3 7 6 2 2 8 4" xfId="52904"/>
    <cellStyle name="Обычный 3 7 6 2 2 8 5" xfId="52905"/>
    <cellStyle name="Обычный 3 7 6 2 2 8 6" xfId="52906"/>
    <cellStyle name="Обычный 3 7 6 2 2 8 7" xfId="52907"/>
    <cellStyle name="Обычный 3 7 6 2 2 8 8" xfId="52908"/>
    <cellStyle name="Обычный 3 7 6 2 2 9" xfId="52909"/>
    <cellStyle name="Обычный 3 7 6 2 20" xfId="52910"/>
    <cellStyle name="Обычный 3 7 6 2 21" xfId="52911"/>
    <cellStyle name="Обычный 3 7 6 2 22" xfId="52912"/>
    <cellStyle name="Обычный 3 7 6 2 3" xfId="52913"/>
    <cellStyle name="Обычный 3 7 6 2 3 10" xfId="52914"/>
    <cellStyle name="Обычный 3 7 6 2 3 11" xfId="52915"/>
    <cellStyle name="Обычный 3 7 6 2 3 12" xfId="52916"/>
    <cellStyle name="Обычный 3 7 6 2 3 13" xfId="52917"/>
    <cellStyle name="Обычный 3 7 6 2 3 14" xfId="52918"/>
    <cellStyle name="Обычный 3 7 6 2 3 15" xfId="52919"/>
    <cellStyle name="Обычный 3 7 6 2 3 16" xfId="52920"/>
    <cellStyle name="Обычный 3 7 6 2 3 17" xfId="52921"/>
    <cellStyle name="Обычный 3 7 6 2 3 18" xfId="52922"/>
    <cellStyle name="Обычный 3 7 6 2 3 2" xfId="52923"/>
    <cellStyle name="Обычный 3 7 6 2 3 2 2" xfId="52924"/>
    <cellStyle name="Обычный 3 7 6 2 3 2 3" xfId="52925"/>
    <cellStyle name="Обычный 3 7 6 2 3 2 4" xfId="52926"/>
    <cellStyle name="Обычный 3 7 6 2 3 2 5" xfId="52927"/>
    <cellStyle name="Обычный 3 7 6 2 3 2 6" xfId="52928"/>
    <cellStyle name="Обычный 3 7 6 2 3 2 7" xfId="52929"/>
    <cellStyle name="Обычный 3 7 6 2 3 2 8" xfId="52930"/>
    <cellStyle name="Обычный 3 7 6 2 3 3" xfId="52931"/>
    <cellStyle name="Обычный 3 7 6 2 3 3 2" xfId="52932"/>
    <cellStyle name="Обычный 3 7 6 2 3 3 3" xfId="52933"/>
    <cellStyle name="Обычный 3 7 6 2 3 3 4" xfId="52934"/>
    <cellStyle name="Обычный 3 7 6 2 3 3 5" xfId="52935"/>
    <cellStyle name="Обычный 3 7 6 2 3 3 6" xfId="52936"/>
    <cellStyle name="Обычный 3 7 6 2 3 3 7" xfId="52937"/>
    <cellStyle name="Обычный 3 7 6 2 3 3 8" xfId="52938"/>
    <cellStyle name="Обычный 3 7 6 2 3 4" xfId="52939"/>
    <cellStyle name="Обычный 3 7 6 2 3 4 2" xfId="52940"/>
    <cellStyle name="Обычный 3 7 6 2 3 4 3" xfId="52941"/>
    <cellStyle name="Обычный 3 7 6 2 3 4 4" xfId="52942"/>
    <cellStyle name="Обычный 3 7 6 2 3 4 5" xfId="52943"/>
    <cellStyle name="Обычный 3 7 6 2 3 4 6" xfId="52944"/>
    <cellStyle name="Обычный 3 7 6 2 3 4 7" xfId="52945"/>
    <cellStyle name="Обычный 3 7 6 2 3 4 8" xfId="52946"/>
    <cellStyle name="Обычный 3 7 6 2 3 5" xfId="52947"/>
    <cellStyle name="Обычный 3 7 6 2 3 5 2" xfId="52948"/>
    <cellStyle name="Обычный 3 7 6 2 3 5 3" xfId="52949"/>
    <cellStyle name="Обычный 3 7 6 2 3 5 4" xfId="52950"/>
    <cellStyle name="Обычный 3 7 6 2 3 5 5" xfId="52951"/>
    <cellStyle name="Обычный 3 7 6 2 3 5 6" xfId="52952"/>
    <cellStyle name="Обычный 3 7 6 2 3 5 7" xfId="52953"/>
    <cellStyle name="Обычный 3 7 6 2 3 5 8" xfId="52954"/>
    <cellStyle name="Обычный 3 7 6 2 3 6" xfId="52955"/>
    <cellStyle name="Обычный 3 7 6 2 3 6 2" xfId="52956"/>
    <cellStyle name="Обычный 3 7 6 2 3 6 3" xfId="52957"/>
    <cellStyle name="Обычный 3 7 6 2 3 6 4" xfId="52958"/>
    <cellStyle name="Обычный 3 7 6 2 3 6 5" xfId="52959"/>
    <cellStyle name="Обычный 3 7 6 2 3 6 6" xfId="52960"/>
    <cellStyle name="Обычный 3 7 6 2 3 6 7" xfId="52961"/>
    <cellStyle name="Обычный 3 7 6 2 3 6 8" xfId="52962"/>
    <cellStyle name="Обычный 3 7 6 2 3 7" xfId="52963"/>
    <cellStyle name="Обычный 3 7 6 2 3 7 2" xfId="52964"/>
    <cellStyle name="Обычный 3 7 6 2 3 7 3" xfId="52965"/>
    <cellStyle name="Обычный 3 7 6 2 3 7 4" xfId="52966"/>
    <cellStyle name="Обычный 3 7 6 2 3 7 5" xfId="52967"/>
    <cellStyle name="Обычный 3 7 6 2 3 7 6" xfId="52968"/>
    <cellStyle name="Обычный 3 7 6 2 3 7 7" xfId="52969"/>
    <cellStyle name="Обычный 3 7 6 2 3 7 8" xfId="52970"/>
    <cellStyle name="Обычный 3 7 6 2 3 8" xfId="52971"/>
    <cellStyle name="Обычный 3 7 6 2 3 8 2" xfId="52972"/>
    <cellStyle name="Обычный 3 7 6 2 3 8 3" xfId="52973"/>
    <cellStyle name="Обычный 3 7 6 2 3 8 4" xfId="52974"/>
    <cellStyle name="Обычный 3 7 6 2 3 8 5" xfId="52975"/>
    <cellStyle name="Обычный 3 7 6 2 3 8 6" xfId="52976"/>
    <cellStyle name="Обычный 3 7 6 2 3 8 7" xfId="52977"/>
    <cellStyle name="Обычный 3 7 6 2 3 8 8" xfId="52978"/>
    <cellStyle name="Обычный 3 7 6 2 3 9" xfId="52979"/>
    <cellStyle name="Обычный 3 7 6 2 4" xfId="52980"/>
    <cellStyle name="Обычный 3 7 6 2 4 2" xfId="52981"/>
    <cellStyle name="Обычный 3 7 6 2 4 3" xfId="52982"/>
    <cellStyle name="Обычный 3 7 6 2 4 4" xfId="52983"/>
    <cellStyle name="Обычный 3 7 6 2 4 5" xfId="52984"/>
    <cellStyle name="Обычный 3 7 6 2 4 6" xfId="52985"/>
    <cellStyle name="Обычный 3 7 6 2 4 7" xfId="52986"/>
    <cellStyle name="Обычный 3 7 6 2 4 8" xfId="52987"/>
    <cellStyle name="Обычный 3 7 6 2 5" xfId="52988"/>
    <cellStyle name="Обычный 3 7 6 2 5 2" xfId="52989"/>
    <cellStyle name="Обычный 3 7 6 2 5 3" xfId="52990"/>
    <cellStyle name="Обычный 3 7 6 2 5 4" xfId="52991"/>
    <cellStyle name="Обычный 3 7 6 2 5 5" xfId="52992"/>
    <cellStyle name="Обычный 3 7 6 2 5 6" xfId="52993"/>
    <cellStyle name="Обычный 3 7 6 2 5 7" xfId="52994"/>
    <cellStyle name="Обычный 3 7 6 2 5 8" xfId="52995"/>
    <cellStyle name="Обычный 3 7 6 2 6" xfId="52996"/>
    <cellStyle name="Обычный 3 7 6 2 6 2" xfId="52997"/>
    <cellStyle name="Обычный 3 7 6 2 6 3" xfId="52998"/>
    <cellStyle name="Обычный 3 7 6 2 6 4" xfId="52999"/>
    <cellStyle name="Обычный 3 7 6 2 6 5" xfId="53000"/>
    <cellStyle name="Обычный 3 7 6 2 6 6" xfId="53001"/>
    <cellStyle name="Обычный 3 7 6 2 6 7" xfId="53002"/>
    <cellStyle name="Обычный 3 7 6 2 6 8" xfId="53003"/>
    <cellStyle name="Обычный 3 7 6 2 7" xfId="53004"/>
    <cellStyle name="Обычный 3 7 6 2 7 2" xfId="53005"/>
    <cellStyle name="Обычный 3 7 6 2 7 3" xfId="53006"/>
    <cellStyle name="Обычный 3 7 6 2 7 4" xfId="53007"/>
    <cellStyle name="Обычный 3 7 6 2 7 5" xfId="53008"/>
    <cellStyle name="Обычный 3 7 6 2 7 6" xfId="53009"/>
    <cellStyle name="Обычный 3 7 6 2 7 7" xfId="53010"/>
    <cellStyle name="Обычный 3 7 6 2 7 8" xfId="53011"/>
    <cellStyle name="Обычный 3 7 6 2 8" xfId="53012"/>
    <cellStyle name="Обычный 3 7 6 2 8 2" xfId="53013"/>
    <cellStyle name="Обычный 3 7 6 2 8 3" xfId="53014"/>
    <cellStyle name="Обычный 3 7 6 2 8 4" xfId="53015"/>
    <cellStyle name="Обычный 3 7 6 2 8 5" xfId="53016"/>
    <cellStyle name="Обычный 3 7 6 2 8 6" xfId="53017"/>
    <cellStyle name="Обычный 3 7 6 2 8 7" xfId="53018"/>
    <cellStyle name="Обычный 3 7 6 2 8 8" xfId="53019"/>
    <cellStyle name="Обычный 3 7 6 2 9" xfId="53020"/>
    <cellStyle name="Обычный 3 7 6 2 9 2" xfId="53021"/>
    <cellStyle name="Обычный 3 7 6 2 9 3" xfId="53022"/>
    <cellStyle name="Обычный 3 7 6 2 9 4" xfId="53023"/>
    <cellStyle name="Обычный 3 7 6 2 9 5" xfId="53024"/>
    <cellStyle name="Обычный 3 7 6 2 9 6" xfId="53025"/>
    <cellStyle name="Обычный 3 7 6 2 9 7" xfId="53026"/>
    <cellStyle name="Обычный 3 7 6 2 9 8" xfId="53027"/>
    <cellStyle name="Обычный 3 7 6 20" xfId="53028"/>
    <cellStyle name="Обычный 3 7 6 21" xfId="53029"/>
    <cellStyle name="Обычный 3 7 6 22" xfId="53030"/>
    <cellStyle name="Обычный 3 7 6 23" xfId="53031"/>
    <cellStyle name="Обычный 3 7 6 3" xfId="53032"/>
    <cellStyle name="Обычный 3 7 6 3 10" xfId="53033"/>
    <cellStyle name="Обычный 3 7 6 3 11" xfId="53034"/>
    <cellStyle name="Обычный 3 7 6 3 12" xfId="53035"/>
    <cellStyle name="Обычный 3 7 6 3 13" xfId="53036"/>
    <cellStyle name="Обычный 3 7 6 3 14" xfId="53037"/>
    <cellStyle name="Обычный 3 7 6 3 15" xfId="53038"/>
    <cellStyle name="Обычный 3 7 6 3 16" xfId="53039"/>
    <cellStyle name="Обычный 3 7 6 3 17" xfId="53040"/>
    <cellStyle name="Обычный 3 7 6 3 18" xfId="53041"/>
    <cellStyle name="Обычный 3 7 6 3 2" xfId="53042"/>
    <cellStyle name="Обычный 3 7 6 3 2 2" xfId="53043"/>
    <cellStyle name="Обычный 3 7 6 3 2 3" xfId="53044"/>
    <cellStyle name="Обычный 3 7 6 3 2 4" xfId="53045"/>
    <cellStyle name="Обычный 3 7 6 3 2 5" xfId="53046"/>
    <cellStyle name="Обычный 3 7 6 3 2 6" xfId="53047"/>
    <cellStyle name="Обычный 3 7 6 3 2 7" xfId="53048"/>
    <cellStyle name="Обычный 3 7 6 3 2 8" xfId="53049"/>
    <cellStyle name="Обычный 3 7 6 3 3" xfId="53050"/>
    <cellStyle name="Обычный 3 7 6 3 3 2" xfId="53051"/>
    <cellStyle name="Обычный 3 7 6 3 3 3" xfId="53052"/>
    <cellStyle name="Обычный 3 7 6 3 3 4" xfId="53053"/>
    <cellStyle name="Обычный 3 7 6 3 3 5" xfId="53054"/>
    <cellStyle name="Обычный 3 7 6 3 3 6" xfId="53055"/>
    <cellStyle name="Обычный 3 7 6 3 3 7" xfId="53056"/>
    <cellStyle name="Обычный 3 7 6 3 3 8" xfId="53057"/>
    <cellStyle name="Обычный 3 7 6 3 4" xfId="53058"/>
    <cellStyle name="Обычный 3 7 6 3 4 2" xfId="53059"/>
    <cellStyle name="Обычный 3 7 6 3 4 3" xfId="53060"/>
    <cellStyle name="Обычный 3 7 6 3 4 4" xfId="53061"/>
    <cellStyle name="Обычный 3 7 6 3 4 5" xfId="53062"/>
    <cellStyle name="Обычный 3 7 6 3 4 6" xfId="53063"/>
    <cellStyle name="Обычный 3 7 6 3 4 7" xfId="53064"/>
    <cellStyle name="Обычный 3 7 6 3 4 8" xfId="53065"/>
    <cellStyle name="Обычный 3 7 6 3 5" xfId="53066"/>
    <cellStyle name="Обычный 3 7 6 3 5 2" xfId="53067"/>
    <cellStyle name="Обычный 3 7 6 3 5 3" xfId="53068"/>
    <cellStyle name="Обычный 3 7 6 3 5 4" xfId="53069"/>
    <cellStyle name="Обычный 3 7 6 3 5 5" xfId="53070"/>
    <cellStyle name="Обычный 3 7 6 3 5 6" xfId="53071"/>
    <cellStyle name="Обычный 3 7 6 3 5 7" xfId="53072"/>
    <cellStyle name="Обычный 3 7 6 3 5 8" xfId="53073"/>
    <cellStyle name="Обычный 3 7 6 3 6" xfId="53074"/>
    <cellStyle name="Обычный 3 7 6 3 6 2" xfId="53075"/>
    <cellStyle name="Обычный 3 7 6 3 6 3" xfId="53076"/>
    <cellStyle name="Обычный 3 7 6 3 6 4" xfId="53077"/>
    <cellStyle name="Обычный 3 7 6 3 6 5" xfId="53078"/>
    <cellStyle name="Обычный 3 7 6 3 6 6" xfId="53079"/>
    <cellStyle name="Обычный 3 7 6 3 6 7" xfId="53080"/>
    <cellStyle name="Обычный 3 7 6 3 6 8" xfId="53081"/>
    <cellStyle name="Обычный 3 7 6 3 7" xfId="53082"/>
    <cellStyle name="Обычный 3 7 6 3 7 2" xfId="53083"/>
    <cellStyle name="Обычный 3 7 6 3 7 3" xfId="53084"/>
    <cellStyle name="Обычный 3 7 6 3 7 4" xfId="53085"/>
    <cellStyle name="Обычный 3 7 6 3 7 5" xfId="53086"/>
    <cellStyle name="Обычный 3 7 6 3 7 6" xfId="53087"/>
    <cellStyle name="Обычный 3 7 6 3 7 7" xfId="53088"/>
    <cellStyle name="Обычный 3 7 6 3 7 8" xfId="53089"/>
    <cellStyle name="Обычный 3 7 6 3 8" xfId="53090"/>
    <cellStyle name="Обычный 3 7 6 3 8 2" xfId="53091"/>
    <cellStyle name="Обычный 3 7 6 3 8 3" xfId="53092"/>
    <cellStyle name="Обычный 3 7 6 3 8 4" xfId="53093"/>
    <cellStyle name="Обычный 3 7 6 3 8 5" xfId="53094"/>
    <cellStyle name="Обычный 3 7 6 3 8 6" xfId="53095"/>
    <cellStyle name="Обычный 3 7 6 3 8 7" xfId="53096"/>
    <cellStyle name="Обычный 3 7 6 3 8 8" xfId="53097"/>
    <cellStyle name="Обычный 3 7 6 3 9" xfId="53098"/>
    <cellStyle name="Обычный 3 7 6 4" xfId="53099"/>
    <cellStyle name="Обычный 3 7 6 4 10" xfId="53100"/>
    <cellStyle name="Обычный 3 7 6 4 11" xfId="53101"/>
    <cellStyle name="Обычный 3 7 6 4 12" xfId="53102"/>
    <cellStyle name="Обычный 3 7 6 4 13" xfId="53103"/>
    <cellStyle name="Обычный 3 7 6 4 14" xfId="53104"/>
    <cellStyle name="Обычный 3 7 6 4 15" xfId="53105"/>
    <cellStyle name="Обычный 3 7 6 4 16" xfId="53106"/>
    <cellStyle name="Обычный 3 7 6 4 17" xfId="53107"/>
    <cellStyle name="Обычный 3 7 6 4 18" xfId="53108"/>
    <cellStyle name="Обычный 3 7 6 4 2" xfId="53109"/>
    <cellStyle name="Обычный 3 7 6 4 2 2" xfId="53110"/>
    <cellStyle name="Обычный 3 7 6 4 2 3" xfId="53111"/>
    <cellStyle name="Обычный 3 7 6 4 2 4" xfId="53112"/>
    <cellStyle name="Обычный 3 7 6 4 2 5" xfId="53113"/>
    <cellStyle name="Обычный 3 7 6 4 2 6" xfId="53114"/>
    <cellStyle name="Обычный 3 7 6 4 2 7" xfId="53115"/>
    <cellStyle name="Обычный 3 7 6 4 2 8" xfId="53116"/>
    <cellStyle name="Обычный 3 7 6 4 3" xfId="53117"/>
    <cellStyle name="Обычный 3 7 6 4 3 2" xfId="53118"/>
    <cellStyle name="Обычный 3 7 6 4 3 3" xfId="53119"/>
    <cellStyle name="Обычный 3 7 6 4 3 4" xfId="53120"/>
    <cellStyle name="Обычный 3 7 6 4 3 5" xfId="53121"/>
    <cellStyle name="Обычный 3 7 6 4 3 6" xfId="53122"/>
    <cellStyle name="Обычный 3 7 6 4 3 7" xfId="53123"/>
    <cellStyle name="Обычный 3 7 6 4 3 8" xfId="53124"/>
    <cellStyle name="Обычный 3 7 6 4 4" xfId="53125"/>
    <cellStyle name="Обычный 3 7 6 4 4 2" xfId="53126"/>
    <cellStyle name="Обычный 3 7 6 4 4 3" xfId="53127"/>
    <cellStyle name="Обычный 3 7 6 4 4 4" xfId="53128"/>
    <cellStyle name="Обычный 3 7 6 4 4 5" xfId="53129"/>
    <cellStyle name="Обычный 3 7 6 4 4 6" xfId="53130"/>
    <cellStyle name="Обычный 3 7 6 4 4 7" xfId="53131"/>
    <cellStyle name="Обычный 3 7 6 4 4 8" xfId="53132"/>
    <cellStyle name="Обычный 3 7 6 4 5" xfId="53133"/>
    <cellStyle name="Обычный 3 7 6 4 5 2" xfId="53134"/>
    <cellStyle name="Обычный 3 7 6 4 5 3" xfId="53135"/>
    <cellStyle name="Обычный 3 7 6 4 5 4" xfId="53136"/>
    <cellStyle name="Обычный 3 7 6 4 5 5" xfId="53137"/>
    <cellStyle name="Обычный 3 7 6 4 5 6" xfId="53138"/>
    <cellStyle name="Обычный 3 7 6 4 5 7" xfId="53139"/>
    <cellStyle name="Обычный 3 7 6 4 5 8" xfId="53140"/>
    <cellStyle name="Обычный 3 7 6 4 6" xfId="53141"/>
    <cellStyle name="Обычный 3 7 6 4 6 2" xfId="53142"/>
    <cellStyle name="Обычный 3 7 6 4 6 3" xfId="53143"/>
    <cellStyle name="Обычный 3 7 6 4 6 4" xfId="53144"/>
    <cellStyle name="Обычный 3 7 6 4 6 5" xfId="53145"/>
    <cellStyle name="Обычный 3 7 6 4 6 6" xfId="53146"/>
    <cellStyle name="Обычный 3 7 6 4 6 7" xfId="53147"/>
    <cellStyle name="Обычный 3 7 6 4 6 8" xfId="53148"/>
    <cellStyle name="Обычный 3 7 6 4 7" xfId="53149"/>
    <cellStyle name="Обычный 3 7 6 4 7 2" xfId="53150"/>
    <cellStyle name="Обычный 3 7 6 4 7 3" xfId="53151"/>
    <cellStyle name="Обычный 3 7 6 4 7 4" xfId="53152"/>
    <cellStyle name="Обычный 3 7 6 4 7 5" xfId="53153"/>
    <cellStyle name="Обычный 3 7 6 4 7 6" xfId="53154"/>
    <cellStyle name="Обычный 3 7 6 4 7 7" xfId="53155"/>
    <cellStyle name="Обычный 3 7 6 4 7 8" xfId="53156"/>
    <cellStyle name="Обычный 3 7 6 4 8" xfId="53157"/>
    <cellStyle name="Обычный 3 7 6 4 8 2" xfId="53158"/>
    <cellStyle name="Обычный 3 7 6 4 8 3" xfId="53159"/>
    <cellStyle name="Обычный 3 7 6 4 8 4" xfId="53160"/>
    <cellStyle name="Обычный 3 7 6 4 8 5" xfId="53161"/>
    <cellStyle name="Обычный 3 7 6 4 8 6" xfId="53162"/>
    <cellStyle name="Обычный 3 7 6 4 8 7" xfId="53163"/>
    <cellStyle name="Обычный 3 7 6 4 8 8" xfId="53164"/>
    <cellStyle name="Обычный 3 7 6 4 9" xfId="53165"/>
    <cellStyle name="Обычный 3 7 6 5" xfId="53166"/>
    <cellStyle name="Обычный 3 7 6 5 2" xfId="53167"/>
    <cellStyle name="Обычный 3 7 6 5 3" xfId="53168"/>
    <cellStyle name="Обычный 3 7 6 5 4" xfId="53169"/>
    <cellStyle name="Обычный 3 7 6 5 5" xfId="53170"/>
    <cellStyle name="Обычный 3 7 6 5 6" xfId="53171"/>
    <cellStyle name="Обычный 3 7 6 5 7" xfId="53172"/>
    <cellStyle name="Обычный 3 7 6 5 8" xfId="53173"/>
    <cellStyle name="Обычный 3 7 6 6" xfId="53174"/>
    <cellStyle name="Обычный 3 7 6 6 2" xfId="53175"/>
    <cellStyle name="Обычный 3 7 6 6 3" xfId="53176"/>
    <cellStyle name="Обычный 3 7 6 6 4" xfId="53177"/>
    <cellStyle name="Обычный 3 7 6 6 5" xfId="53178"/>
    <cellStyle name="Обычный 3 7 6 6 6" xfId="53179"/>
    <cellStyle name="Обычный 3 7 6 6 7" xfId="53180"/>
    <cellStyle name="Обычный 3 7 6 6 8" xfId="53181"/>
    <cellStyle name="Обычный 3 7 6 7" xfId="53182"/>
    <cellStyle name="Обычный 3 7 6 7 2" xfId="53183"/>
    <cellStyle name="Обычный 3 7 6 7 3" xfId="53184"/>
    <cellStyle name="Обычный 3 7 6 7 4" xfId="53185"/>
    <cellStyle name="Обычный 3 7 6 7 5" xfId="53186"/>
    <cellStyle name="Обычный 3 7 6 7 6" xfId="53187"/>
    <cellStyle name="Обычный 3 7 6 7 7" xfId="53188"/>
    <cellStyle name="Обычный 3 7 6 7 8" xfId="53189"/>
    <cellStyle name="Обычный 3 7 6 8" xfId="53190"/>
    <cellStyle name="Обычный 3 7 6 8 2" xfId="53191"/>
    <cellStyle name="Обычный 3 7 6 8 3" xfId="53192"/>
    <cellStyle name="Обычный 3 7 6 8 4" xfId="53193"/>
    <cellStyle name="Обычный 3 7 6 8 5" xfId="53194"/>
    <cellStyle name="Обычный 3 7 6 8 6" xfId="53195"/>
    <cellStyle name="Обычный 3 7 6 8 7" xfId="53196"/>
    <cellStyle name="Обычный 3 7 6 8 8" xfId="53197"/>
    <cellStyle name="Обычный 3 7 6 9" xfId="53198"/>
    <cellStyle name="Обычный 3 7 6 9 2" xfId="53199"/>
    <cellStyle name="Обычный 3 7 6 9 3" xfId="53200"/>
    <cellStyle name="Обычный 3 7 6 9 4" xfId="53201"/>
    <cellStyle name="Обычный 3 7 6 9 5" xfId="53202"/>
    <cellStyle name="Обычный 3 7 6 9 6" xfId="53203"/>
    <cellStyle name="Обычный 3 7 6 9 7" xfId="53204"/>
    <cellStyle name="Обычный 3 7 6 9 8" xfId="53205"/>
    <cellStyle name="Обычный 3 7 7" xfId="53206"/>
    <cellStyle name="Обычный 3 7 7 10" xfId="53207"/>
    <cellStyle name="Обычный 3 7 7 10 2" xfId="53208"/>
    <cellStyle name="Обычный 3 7 7 10 3" xfId="53209"/>
    <cellStyle name="Обычный 3 7 7 10 4" xfId="53210"/>
    <cellStyle name="Обычный 3 7 7 10 5" xfId="53211"/>
    <cellStyle name="Обычный 3 7 7 10 6" xfId="53212"/>
    <cellStyle name="Обычный 3 7 7 10 7" xfId="53213"/>
    <cellStyle name="Обычный 3 7 7 10 8" xfId="53214"/>
    <cellStyle name="Обычный 3 7 7 11" xfId="53215"/>
    <cellStyle name="Обычный 3 7 7 12" xfId="53216"/>
    <cellStyle name="Обычный 3 7 7 13" xfId="53217"/>
    <cellStyle name="Обычный 3 7 7 14" xfId="53218"/>
    <cellStyle name="Обычный 3 7 7 15" xfId="53219"/>
    <cellStyle name="Обычный 3 7 7 16" xfId="53220"/>
    <cellStyle name="Обычный 3 7 7 17" xfId="53221"/>
    <cellStyle name="Обычный 3 7 7 18" xfId="53222"/>
    <cellStyle name="Обычный 3 7 7 19" xfId="53223"/>
    <cellStyle name="Обычный 3 7 7 2" xfId="53224"/>
    <cellStyle name="Обычный 3 7 7 2 10" xfId="53225"/>
    <cellStyle name="Обычный 3 7 7 2 11" xfId="53226"/>
    <cellStyle name="Обычный 3 7 7 2 12" xfId="53227"/>
    <cellStyle name="Обычный 3 7 7 2 13" xfId="53228"/>
    <cellStyle name="Обычный 3 7 7 2 14" xfId="53229"/>
    <cellStyle name="Обычный 3 7 7 2 15" xfId="53230"/>
    <cellStyle name="Обычный 3 7 7 2 16" xfId="53231"/>
    <cellStyle name="Обычный 3 7 7 2 17" xfId="53232"/>
    <cellStyle name="Обычный 3 7 7 2 18" xfId="53233"/>
    <cellStyle name="Обычный 3 7 7 2 2" xfId="53234"/>
    <cellStyle name="Обычный 3 7 7 2 2 2" xfId="53235"/>
    <cellStyle name="Обычный 3 7 7 2 2 3" xfId="53236"/>
    <cellStyle name="Обычный 3 7 7 2 2 4" xfId="53237"/>
    <cellStyle name="Обычный 3 7 7 2 2 5" xfId="53238"/>
    <cellStyle name="Обычный 3 7 7 2 2 6" xfId="53239"/>
    <cellStyle name="Обычный 3 7 7 2 2 7" xfId="53240"/>
    <cellStyle name="Обычный 3 7 7 2 2 8" xfId="53241"/>
    <cellStyle name="Обычный 3 7 7 2 3" xfId="53242"/>
    <cellStyle name="Обычный 3 7 7 2 3 2" xfId="53243"/>
    <cellStyle name="Обычный 3 7 7 2 3 3" xfId="53244"/>
    <cellStyle name="Обычный 3 7 7 2 3 4" xfId="53245"/>
    <cellStyle name="Обычный 3 7 7 2 3 5" xfId="53246"/>
    <cellStyle name="Обычный 3 7 7 2 3 6" xfId="53247"/>
    <cellStyle name="Обычный 3 7 7 2 3 7" xfId="53248"/>
    <cellStyle name="Обычный 3 7 7 2 3 8" xfId="53249"/>
    <cellStyle name="Обычный 3 7 7 2 4" xfId="53250"/>
    <cellStyle name="Обычный 3 7 7 2 4 2" xfId="53251"/>
    <cellStyle name="Обычный 3 7 7 2 4 3" xfId="53252"/>
    <cellStyle name="Обычный 3 7 7 2 4 4" xfId="53253"/>
    <cellStyle name="Обычный 3 7 7 2 4 5" xfId="53254"/>
    <cellStyle name="Обычный 3 7 7 2 4 6" xfId="53255"/>
    <cellStyle name="Обычный 3 7 7 2 4 7" xfId="53256"/>
    <cellStyle name="Обычный 3 7 7 2 4 8" xfId="53257"/>
    <cellStyle name="Обычный 3 7 7 2 5" xfId="53258"/>
    <cellStyle name="Обычный 3 7 7 2 5 2" xfId="53259"/>
    <cellStyle name="Обычный 3 7 7 2 5 3" xfId="53260"/>
    <cellStyle name="Обычный 3 7 7 2 5 4" xfId="53261"/>
    <cellStyle name="Обычный 3 7 7 2 5 5" xfId="53262"/>
    <cellStyle name="Обычный 3 7 7 2 5 6" xfId="53263"/>
    <cellStyle name="Обычный 3 7 7 2 5 7" xfId="53264"/>
    <cellStyle name="Обычный 3 7 7 2 5 8" xfId="53265"/>
    <cellStyle name="Обычный 3 7 7 2 6" xfId="53266"/>
    <cellStyle name="Обычный 3 7 7 2 6 2" xfId="53267"/>
    <cellStyle name="Обычный 3 7 7 2 6 3" xfId="53268"/>
    <cellStyle name="Обычный 3 7 7 2 6 4" xfId="53269"/>
    <cellStyle name="Обычный 3 7 7 2 6 5" xfId="53270"/>
    <cellStyle name="Обычный 3 7 7 2 6 6" xfId="53271"/>
    <cellStyle name="Обычный 3 7 7 2 6 7" xfId="53272"/>
    <cellStyle name="Обычный 3 7 7 2 6 8" xfId="53273"/>
    <cellStyle name="Обычный 3 7 7 2 7" xfId="53274"/>
    <cellStyle name="Обычный 3 7 7 2 7 2" xfId="53275"/>
    <cellStyle name="Обычный 3 7 7 2 7 3" xfId="53276"/>
    <cellStyle name="Обычный 3 7 7 2 7 4" xfId="53277"/>
    <cellStyle name="Обычный 3 7 7 2 7 5" xfId="53278"/>
    <cellStyle name="Обычный 3 7 7 2 7 6" xfId="53279"/>
    <cellStyle name="Обычный 3 7 7 2 7 7" xfId="53280"/>
    <cellStyle name="Обычный 3 7 7 2 7 8" xfId="53281"/>
    <cellStyle name="Обычный 3 7 7 2 8" xfId="53282"/>
    <cellStyle name="Обычный 3 7 7 2 8 2" xfId="53283"/>
    <cellStyle name="Обычный 3 7 7 2 8 3" xfId="53284"/>
    <cellStyle name="Обычный 3 7 7 2 8 4" xfId="53285"/>
    <cellStyle name="Обычный 3 7 7 2 8 5" xfId="53286"/>
    <cellStyle name="Обычный 3 7 7 2 8 6" xfId="53287"/>
    <cellStyle name="Обычный 3 7 7 2 8 7" xfId="53288"/>
    <cellStyle name="Обычный 3 7 7 2 8 8" xfId="53289"/>
    <cellStyle name="Обычный 3 7 7 2 9" xfId="53290"/>
    <cellStyle name="Обычный 3 7 7 20" xfId="53291"/>
    <cellStyle name="Обычный 3 7 7 21" xfId="53292"/>
    <cellStyle name="Обычный 3 7 7 22" xfId="53293"/>
    <cellStyle name="Обычный 3 7 7 3" xfId="53294"/>
    <cellStyle name="Обычный 3 7 7 3 10" xfId="53295"/>
    <cellStyle name="Обычный 3 7 7 3 11" xfId="53296"/>
    <cellStyle name="Обычный 3 7 7 3 12" xfId="53297"/>
    <cellStyle name="Обычный 3 7 7 3 13" xfId="53298"/>
    <cellStyle name="Обычный 3 7 7 3 14" xfId="53299"/>
    <cellStyle name="Обычный 3 7 7 3 15" xfId="53300"/>
    <cellStyle name="Обычный 3 7 7 3 16" xfId="53301"/>
    <cellStyle name="Обычный 3 7 7 3 17" xfId="53302"/>
    <cellStyle name="Обычный 3 7 7 3 18" xfId="53303"/>
    <cellStyle name="Обычный 3 7 7 3 2" xfId="53304"/>
    <cellStyle name="Обычный 3 7 7 3 2 2" xfId="53305"/>
    <cellStyle name="Обычный 3 7 7 3 2 3" xfId="53306"/>
    <cellStyle name="Обычный 3 7 7 3 2 4" xfId="53307"/>
    <cellStyle name="Обычный 3 7 7 3 2 5" xfId="53308"/>
    <cellStyle name="Обычный 3 7 7 3 2 6" xfId="53309"/>
    <cellStyle name="Обычный 3 7 7 3 2 7" xfId="53310"/>
    <cellStyle name="Обычный 3 7 7 3 2 8" xfId="53311"/>
    <cellStyle name="Обычный 3 7 7 3 3" xfId="53312"/>
    <cellStyle name="Обычный 3 7 7 3 3 2" xfId="53313"/>
    <cellStyle name="Обычный 3 7 7 3 3 3" xfId="53314"/>
    <cellStyle name="Обычный 3 7 7 3 3 4" xfId="53315"/>
    <cellStyle name="Обычный 3 7 7 3 3 5" xfId="53316"/>
    <cellStyle name="Обычный 3 7 7 3 3 6" xfId="53317"/>
    <cellStyle name="Обычный 3 7 7 3 3 7" xfId="53318"/>
    <cellStyle name="Обычный 3 7 7 3 3 8" xfId="53319"/>
    <cellStyle name="Обычный 3 7 7 3 4" xfId="53320"/>
    <cellStyle name="Обычный 3 7 7 3 4 2" xfId="53321"/>
    <cellStyle name="Обычный 3 7 7 3 4 3" xfId="53322"/>
    <cellStyle name="Обычный 3 7 7 3 4 4" xfId="53323"/>
    <cellStyle name="Обычный 3 7 7 3 4 5" xfId="53324"/>
    <cellStyle name="Обычный 3 7 7 3 4 6" xfId="53325"/>
    <cellStyle name="Обычный 3 7 7 3 4 7" xfId="53326"/>
    <cellStyle name="Обычный 3 7 7 3 4 8" xfId="53327"/>
    <cellStyle name="Обычный 3 7 7 3 5" xfId="53328"/>
    <cellStyle name="Обычный 3 7 7 3 5 2" xfId="53329"/>
    <cellStyle name="Обычный 3 7 7 3 5 3" xfId="53330"/>
    <cellStyle name="Обычный 3 7 7 3 5 4" xfId="53331"/>
    <cellStyle name="Обычный 3 7 7 3 5 5" xfId="53332"/>
    <cellStyle name="Обычный 3 7 7 3 5 6" xfId="53333"/>
    <cellStyle name="Обычный 3 7 7 3 5 7" xfId="53334"/>
    <cellStyle name="Обычный 3 7 7 3 5 8" xfId="53335"/>
    <cellStyle name="Обычный 3 7 7 3 6" xfId="53336"/>
    <cellStyle name="Обычный 3 7 7 3 6 2" xfId="53337"/>
    <cellStyle name="Обычный 3 7 7 3 6 3" xfId="53338"/>
    <cellStyle name="Обычный 3 7 7 3 6 4" xfId="53339"/>
    <cellStyle name="Обычный 3 7 7 3 6 5" xfId="53340"/>
    <cellStyle name="Обычный 3 7 7 3 6 6" xfId="53341"/>
    <cellStyle name="Обычный 3 7 7 3 6 7" xfId="53342"/>
    <cellStyle name="Обычный 3 7 7 3 6 8" xfId="53343"/>
    <cellStyle name="Обычный 3 7 7 3 7" xfId="53344"/>
    <cellStyle name="Обычный 3 7 7 3 7 2" xfId="53345"/>
    <cellStyle name="Обычный 3 7 7 3 7 3" xfId="53346"/>
    <cellStyle name="Обычный 3 7 7 3 7 4" xfId="53347"/>
    <cellStyle name="Обычный 3 7 7 3 7 5" xfId="53348"/>
    <cellStyle name="Обычный 3 7 7 3 7 6" xfId="53349"/>
    <cellStyle name="Обычный 3 7 7 3 7 7" xfId="53350"/>
    <cellStyle name="Обычный 3 7 7 3 7 8" xfId="53351"/>
    <cellStyle name="Обычный 3 7 7 3 8" xfId="53352"/>
    <cellStyle name="Обычный 3 7 7 3 8 2" xfId="53353"/>
    <cellStyle name="Обычный 3 7 7 3 8 3" xfId="53354"/>
    <cellStyle name="Обычный 3 7 7 3 8 4" xfId="53355"/>
    <cellStyle name="Обычный 3 7 7 3 8 5" xfId="53356"/>
    <cellStyle name="Обычный 3 7 7 3 8 6" xfId="53357"/>
    <cellStyle name="Обычный 3 7 7 3 8 7" xfId="53358"/>
    <cellStyle name="Обычный 3 7 7 3 8 8" xfId="53359"/>
    <cellStyle name="Обычный 3 7 7 3 9" xfId="53360"/>
    <cellStyle name="Обычный 3 7 7 4" xfId="53361"/>
    <cellStyle name="Обычный 3 7 7 4 2" xfId="53362"/>
    <cellStyle name="Обычный 3 7 7 4 3" xfId="53363"/>
    <cellStyle name="Обычный 3 7 7 4 4" xfId="53364"/>
    <cellStyle name="Обычный 3 7 7 4 5" xfId="53365"/>
    <cellStyle name="Обычный 3 7 7 4 6" xfId="53366"/>
    <cellStyle name="Обычный 3 7 7 4 7" xfId="53367"/>
    <cellStyle name="Обычный 3 7 7 4 8" xfId="53368"/>
    <cellStyle name="Обычный 3 7 7 5" xfId="53369"/>
    <cellStyle name="Обычный 3 7 7 5 2" xfId="53370"/>
    <cellStyle name="Обычный 3 7 7 5 3" xfId="53371"/>
    <cellStyle name="Обычный 3 7 7 5 4" xfId="53372"/>
    <cellStyle name="Обычный 3 7 7 5 5" xfId="53373"/>
    <cellStyle name="Обычный 3 7 7 5 6" xfId="53374"/>
    <cellStyle name="Обычный 3 7 7 5 7" xfId="53375"/>
    <cellStyle name="Обычный 3 7 7 5 8" xfId="53376"/>
    <cellStyle name="Обычный 3 7 7 6" xfId="53377"/>
    <cellStyle name="Обычный 3 7 7 6 2" xfId="53378"/>
    <cellStyle name="Обычный 3 7 7 6 3" xfId="53379"/>
    <cellStyle name="Обычный 3 7 7 6 4" xfId="53380"/>
    <cellStyle name="Обычный 3 7 7 6 5" xfId="53381"/>
    <cellStyle name="Обычный 3 7 7 6 6" xfId="53382"/>
    <cellStyle name="Обычный 3 7 7 6 7" xfId="53383"/>
    <cellStyle name="Обычный 3 7 7 6 8" xfId="53384"/>
    <cellStyle name="Обычный 3 7 7 7" xfId="53385"/>
    <cellStyle name="Обычный 3 7 7 7 2" xfId="53386"/>
    <cellStyle name="Обычный 3 7 7 7 3" xfId="53387"/>
    <cellStyle name="Обычный 3 7 7 7 4" xfId="53388"/>
    <cellStyle name="Обычный 3 7 7 7 5" xfId="53389"/>
    <cellStyle name="Обычный 3 7 7 7 6" xfId="53390"/>
    <cellStyle name="Обычный 3 7 7 7 7" xfId="53391"/>
    <cellStyle name="Обычный 3 7 7 7 8" xfId="53392"/>
    <cellStyle name="Обычный 3 7 7 8" xfId="53393"/>
    <cellStyle name="Обычный 3 7 7 8 2" xfId="53394"/>
    <cellStyle name="Обычный 3 7 7 8 3" xfId="53395"/>
    <cellStyle name="Обычный 3 7 7 8 4" xfId="53396"/>
    <cellStyle name="Обычный 3 7 7 8 5" xfId="53397"/>
    <cellStyle name="Обычный 3 7 7 8 6" xfId="53398"/>
    <cellStyle name="Обычный 3 7 7 8 7" xfId="53399"/>
    <cellStyle name="Обычный 3 7 7 8 8" xfId="53400"/>
    <cellStyle name="Обычный 3 7 7 9" xfId="53401"/>
    <cellStyle name="Обычный 3 7 7 9 2" xfId="53402"/>
    <cellStyle name="Обычный 3 7 7 9 3" xfId="53403"/>
    <cellStyle name="Обычный 3 7 7 9 4" xfId="53404"/>
    <cellStyle name="Обычный 3 7 7 9 5" xfId="53405"/>
    <cellStyle name="Обычный 3 7 7 9 6" xfId="53406"/>
    <cellStyle name="Обычный 3 7 7 9 7" xfId="53407"/>
    <cellStyle name="Обычный 3 7 7 9 8" xfId="53408"/>
    <cellStyle name="Обычный 3 7 8" xfId="53409"/>
    <cellStyle name="Обычный 3 7 8 10" xfId="53410"/>
    <cellStyle name="Обычный 3 7 8 11" xfId="53411"/>
    <cellStyle name="Обычный 3 7 8 12" xfId="53412"/>
    <cellStyle name="Обычный 3 7 8 13" xfId="53413"/>
    <cellStyle name="Обычный 3 7 8 14" xfId="53414"/>
    <cellStyle name="Обычный 3 7 8 15" xfId="53415"/>
    <cellStyle name="Обычный 3 7 8 16" xfId="53416"/>
    <cellStyle name="Обычный 3 7 8 17" xfId="53417"/>
    <cellStyle name="Обычный 3 7 8 18" xfId="53418"/>
    <cellStyle name="Обычный 3 7 8 2" xfId="53419"/>
    <cellStyle name="Обычный 3 7 8 2 2" xfId="53420"/>
    <cellStyle name="Обычный 3 7 8 2 3" xfId="53421"/>
    <cellStyle name="Обычный 3 7 8 2 4" xfId="53422"/>
    <cellStyle name="Обычный 3 7 8 2 5" xfId="53423"/>
    <cellStyle name="Обычный 3 7 8 2 6" xfId="53424"/>
    <cellStyle name="Обычный 3 7 8 2 7" xfId="53425"/>
    <cellStyle name="Обычный 3 7 8 2 8" xfId="53426"/>
    <cellStyle name="Обычный 3 7 8 3" xfId="53427"/>
    <cellStyle name="Обычный 3 7 8 3 2" xfId="53428"/>
    <cellStyle name="Обычный 3 7 8 3 3" xfId="53429"/>
    <cellStyle name="Обычный 3 7 8 3 4" xfId="53430"/>
    <cellStyle name="Обычный 3 7 8 3 5" xfId="53431"/>
    <cellStyle name="Обычный 3 7 8 3 6" xfId="53432"/>
    <cellStyle name="Обычный 3 7 8 3 7" xfId="53433"/>
    <cellStyle name="Обычный 3 7 8 3 8" xfId="53434"/>
    <cellStyle name="Обычный 3 7 8 4" xfId="53435"/>
    <cellStyle name="Обычный 3 7 8 4 2" xfId="53436"/>
    <cellStyle name="Обычный 3 7 8 4 3" xfId="53437"/>
    <cellStyle name="Обычный 3 7 8 4 4" xfId="53438"/>
    <cellStyle name="Обычный 3 7 8 4 5" xfId="53439"/>
    <cellStyle name="Обычный 3 7 8 4 6" xfId="53440"/>
    <cellStyle name="Обычный 3 7 8 4 7" xfId="53441"/>
    <cellStyle name="Обычный 3 7 8 4 8" xfId="53442"/>
    <cellStyle name="Обычный 3 7 8 5" xfId="53443"/>
    <cellStyle name="Обычный 3 7 8 5 2" xfId="53444"/>
    <cellStyle name="Обычный 3 7 8 5 3" xfId="53445"/>
    <cellStyle name="Обычный 3 7 8 5 4" xfId="53446"/>
    <cellStyle name="Обычный 3 7 8 5 5" xfId="53447"/>
    <cellStyle name="Обычный 3 7 8 5 6" xfId="53448"/>
    <cellStyle name="Обычный 3 7 8 5 7" xfId="53449"/>
    <cellStyle name="Обычный 3 7 8 5 8" xfId="53450"/>
    <cellStyle name="Обычный 3 7 8 6" xfId="53451"/>
    <cellStyle name="Обычный 3 7 8 6 2" xfId="53452"/>
    <cellStyle name="Обычный 3 7 8 6 3" xfId="53453"/>
    <cellStyle name="Обычный 3 7 8 6 4" xfId="53454"/>
    <cellStyle name="Обычный 3 7 8 6 5" xfId="53455"/>
    <cellStyle name="Обычный 3 7 8 6 6" xfId="53456"/>
    <cellStyle name="Обычный 3 7 8 6 7" xfId="53457"/>
    <cellStyle name="Обычный 3 7 8 6 8" xfId="53458"/>
    <cellStyle name="Обычный 3 7 8 7" xfId="53459"/>
    <cellStyle name="Обычный 3 7 8 7 2" xfId="53460"/>
    <cellStyle name="Обычный 3 7 8 7 3" xfId="53461"/>
    <cellStyle name="Обычный 3 7 8 7 4" xfId="53462"/>
    <cellStyle name="Обычный 3 7 8 7 5" xfId="53463"/>
    <cellStyle name="Обычный 3 7 8 7 6" xfId="53464"/>
    <cellStyle name="Обычный 3 7 8 7 7" xfId="53465"/>
    <cellStyle name="Обычный 3 7 8 7 8" xfId="53466"/>
    <cellStyle name="Обычный 3 7 8 8" xfId="53467"/>
    <cellStyle name="Обычный 3 7 8 8 2" xfId="53468"/>
    <cellStyle name="Обычный 3 7 8 8 3" xfId="53469"/>
    <cellStyle name="Обычный 3 7 8 8 4" xfId="53470"/>
    <cellStyle name="Обычный 3 7 8 8 5" xfId="53471"/>
    <cellStyle name="Обычный 3 7 8 8 6" xfId="53472"/>
    <cellStyle name="Обычный 3 7 8 8 7" xfId="53473"/>
    <cellStyle name="Обычный 3 7 8 8 8" xfId="53474"/>
    <cellStyle name="Обычный 3 7 8 9" xfId="53475"/>
    <cellStyle name="Обычный 3 7 9" xfId="53476"/>
    <cellStyle name="Обычный 3 7 9 10" xfId="53477"/>
    <cellStyle name="Обычный 3 7 9 11" xfId="53478"/>
    <cellStyle name="Обычный 3 7 9 12" xfId="53479"/>
    <cellStyle name="Обычный 3 7 9 13" xfId="53480"/>
    <cellStyle name="Обычный 3 7 9 14" xfId="53481"/>
    <cellStyle name="Обычный 3 7 9 15" xfId="53482"/>
    <cellStyle name="Обычный 3 7 9 16" xfId="53483"/>
    <cellStyle name="Обычный 3 7 9 17" xfId="53484"/>
    <cellStyle name="Обычный 3 7 9 18" xfId="53485"/>
    <cellStyle name="Обычный 3 7 9 2" xfId="53486"/>
    <cellStyle name="Обычный 3 7 9 2 2" xfId="53487"/>
    <cellStyle name="Обычный 3 7 9 2 3" xfId="53488"/>
    <cellStyle name="Обычный 3 7 9 2 4" xfId="53489"/>
    <cellStyle name="Обычный 3 7 9 2 5" xfId="53490"/>
    <cellStyle name="Обычный 3 7 9 2 6" xfId="53491"/>
    <cellStyle name="Обычный 3 7 9 2 7" xfId="53492"/>
    <cellStyle name="Обычный 3 7 9 2 8" xfId="53493"/>
    <cellStyle name="Обычный 3 7 9 3" xfId="53494"/>
    <cellStyle name="Обычный 3 7 9 3 2" xfId="53495"/>
    <cellStyle name="Обычный 3 7 9 3 3" xfId="53496"/>
    <cellStyle name="Обычный 3 7 9 3 4" xfId="53497"/>
    <cellStyle name="Обычный 3 7 9 3 5" xfId="53498"/>
    <cellStyle name="Обычный 3 7 9 3 6" xfId="53499"/>
    <cellStyle name="Обычный 3 7 9 3 7" xfId="53500"/>
    <cellStyle name="Обычный 3 7 9 3 8" xfId="53501"/>
    <cellStyle name="Обычный 3 7 9 4" xfId="53502"/>
    <cellStyle name="Обычный 3 7 9 4 2" xfId="53503"/>
    <cellStyle name="Обычный 3 7 9 4 3" xfId="53504"/>
    <cellStyle name="Обычный 3 7 9 4 4" xfId="53505"/>
    <cellStyle name="Обычный 3 7 9 4 5" xfId="53506"/>
    <cellStyle name="Обычный 3 7 9 4 6" xfId="53507"/>
    <cellStyle name="Обычный 3 7 9 4 7" xfId="53508"/>
    <cellStyle name="Обычный 3 7 9 4 8" xfId="53509"/>
    <cellStyle name="Обычный 3 7 9 5" xfId="53510"/>
    <cellStyle name="Обычный 3 7 9 5 2" xfId="53511"/>
    <cellStyle name="Обычный 3 7 9 5 3" xfId="53512"/>
    <cellStyle name="Обычный 3 7 9 5 4" xfId="53513"/>
    <cellStyle name="Обычный 3 7 9 5 5" xfId="53514"/>
    <cellStyle name="Обычный 3 7 9 5 6" xfId="53515"/>
    <cellStyle name="Обычный 3 7 9 5 7" xfId="53516"/>
    <cellStyle name="Обычный 3 7 9 5 8" xfId="53517"/>
    <cellStyle name="Обычный 3 7 9 6" xfId="53518"/>
    <cellStyle name="Обычный 3 7 9 6 2" xfId="53519"/>
    <cellStyle name="Обычный 3 7 9 6 3" xfId="53520"/>
    <cellStyle name="Обычный 3 7 9 6 4" xfId="53521"/>
    <cellStyle name="Обычный 3 7 9 6 5" xfId="53522"/>
    <cellStyle name="Обычный 3 7 9 6 6" xfId="53523"/>
    <cellStyle name="Обычный 3 7 9 6 7" xfId="53524"/>
    <cellStyle name="Обычный 3 7 9 6 8" xfId="53525"/>
    <cellStyle name="Обычный 3 7 9 7" xfId="53526"/>
    <cellStyle name="Обычный 3 7 9 7 2" xfId="53527"/>
    <cellStyle name="Обычный 3 7 9 7 3" xfId="53528"/>
    <cellStyle name="Обычный 3 7 9 7 4" xfId="53529"/>
    <cellStyle name="Обычный 3 7 9 7 5" xfId="53530"/>
    <cellStyle name="Обычный 3 7 9 7 6" xfId="53531"/>
    <cellStyle name="Обычный 3 7 9 7 7" xfId="53532"/>
    <cellStyle name="Обычный 3 7 9 7 8" xfId="53533"/>
    <cellStyle name="Обычный 3 7 9 8" xfId="53534"/>
    <cellStyle name="Обычный 3 7 9 8 2" xfId="53535"/>
    <cellStyle name="Обычный 3 7 9 8 3" xfId="53536"/>
    <cellStyle name="Обычный 3 7 9 8 4" xfId="53537"/>
    <cellStyle name="Обычный 3 7 9 8 5" xfId="53538"/>
    <cellStyle name="Обычный 3 7 9 8 6" xfId="53539"/>
    <cellStyle name="Обычный 3 7 9 8 7" xfId="53540"/>
    <cellStyle name="Обычный 3 7 9 8 8" xfId="53541"/>
    <cellStyle name="Обычный 3 7 9 9" xfId="53542"/>
    <cellStyle name="Обычный 3 8" xfId="53543"/>
    <cellStyle name="Обычный 3 8 2" xfId="53544"/>
    <cellStyle name="Обычный 3 8 2 10" xfId="53545"/>
    <cellStyle name="Обычный 3 8 2 10 2" xfId="53546"/>
    <cellStyle name="Обычный 3 8 2 10 3" xfId="53547"/>
    <cellStyle name="Обычный 3 8 2 10 4" xfId="53548"/>
    <cellStyle name="Обычный 3 8 2 10 5" xfId="53549"/>
    <cellStyle name="Обычный 3 8 2 10 6" xfId="53550"/>
    <cellStyle name="Обычный 3 8 2 10 7" xfId="53551"/>
    <cellStyle name="Обычный 3 8 2 10 8" xfId="53552"/>
    <cellStyle name="Обычный 3 8 2 11" xfId="53553"/>
    <cellStyle name="Обычный 3 8 2 11 2" xfId="53554"/>
    <cellStyle name="Обычный 3 8 2 11 3" xfId="53555"/>
    <cellStyle name="Обычный 3 8 2 11 4" xfId="53556"/>
    <cellStyle name="Обычный 3 8 2 11 5" xfId="53557"/>
    <cellStyle name="Обычный 3 8 2 11 6" xfId="53558"/>
    <cellStyle name="Обычный 3 8 2 11 7" xfId="53559"/>
    <cellStyle name="Обычный 3 8 2 11 8" xfId="53560"/>
    <cellStyle name="Обычный 3 8 2 12" xfId="53561"/>
    <cellStyle name="Обычный 3 8 2 13" xfId="53562"/>
    <cellStyle name="Обычный 3 8 2 14" xfId="53563"/>
    <cellStyle name="Обычный 3 8 2 15" xfId="53564"/>
    <cellStyle name="Обычный 3 8 2 16" xfId="53565"/>
    <cellStyle name="Обычный 3 8 2 17" xfId="53566"/>
    <cellStyle name="Обычный 3 8 2 18" xfId="53567"/>
    <cellStyle name="Обычный 3 8 2 19" xfId="53568"/>
    <cellStyle name="Обычный 3 8 2 2" xfId="53569"/>
    <cellStyle name="Обычный 3 8 2 2 10" xfId="53570"/>
    <cellStyle name="Обычный 3 8 2 2 10 2" xfId="53571"/>
    <cellStyle name="Обычный 3 8 2 2 10 3" xfId="53572"/>
    <cellStyle name="Обычный 3 8 2 2 10 4" xfId="53573"/>
    <cellStyle name="Обычный 3 8 2 2 10 5" xfId="53574"/>
    <cellStyle name="Обычный 3 8 2 2 10 6" xfId="53575"/>
    <cellStyle name="Обычный 3 8 2 2 10 7" xfId="53576"/>
    <cellStyle name="Обычный 3 8 2 2 10 8" xfId="53577"/>
    <cellStyle name="Обычный 3 8 2 2 11" xfId="53578"/>
    <cellStyle name="Обычный 3 8 2 2 12" xfId="53579"/>
    <cellStyle name="Обычный 3 8 2 2 13" xfId="53580"/>
    <cellStyle name="Обычный 3 8 2 2 14" xfId="53581"/>
    <cellStyle name="Обычный 3 8 2 2 15" xfId="53582"/>
    <cellStyle name="Обычный 3 8 2 2 16" xfId="53583"/>
    <cellStyle name="Обычный 3 8 2 2 17" xfId="53584"/>
    <cellStyle name="Обычный 3 8 2 2 18" xfId="53585"/>
    <cellStyle name="Обычный 3 8 2 2 19" xfId="53586"/>
    <cellStyle name="Обычный 3 8 2 2 2" xfId="53587"/>
    <cellStyle name="Обычный 3 8 2 2 2 10" xfId="53588"/>
    <cellStyle name="Обычный 3 8 2 2 2 11" xfId="53589"/>
    <cellStyle name="Обычный 3 8 2 2 2 12" xfId="53590"/>
    <cellStyle name="Обычный 3 8 2 2 2 13" xfId="53591"/>
    <cellStyle name="Обычный 3 8 2 2 2 14" xfId="53592"/>
    <cellStyle name="Обычный 3 8 2 2 2 15" xfId="53593"/>
    <cellStyle name="Обычный 3 8 2 2 2 16" xfId="53594"/>
    <cellStyle name="Обычный 3 8 2 2 2 17" xfId="53595"/>
    <cellStyle name="Обычный 3 8 2 2 2 18" xfId="53596"/>
    <cellStyle name="Обычный 3 8 2 2 2 2" xfId="53597"/>
    <cellStyle name="Обычный 3 8 2 2 2 2 2" xfId="53598"/>
    <cellStyle name="Обычный 3 8 2 2 2 2 3" xfId="53599"/>
    <cellStyle name="Обычный 3 8 2 2 2 2 4" xfId="53600"/>
    <cellStyle name="Обычный 3 8 2 2 2 2 5" xfId="53601"/>
    <cellStyle name="Обычный 3 8 2 2 2 2 6" xfId="53602"/>
    <cellStyle name="Обычный 3 8 2 2 2 2 7" xfId="53603"/>
    <cellStyle name="Обычный 3 8 2 2 2 2 8" xfId="53604"/>
    <cellStyle name="Обычный 3 8 2 2 2 3" xfId="53605"/>
    <cellStyle name="Обычный 3 8 2 2 2 3 2" xfId="53606"/>
    <cellStyle name="Обычный 3 8 2 2 2 3 3" xfId="53607"/>
    <cellStyle name="Обычный 3 8 2 2 2 3 4" xfId="53608"/>
    <cellStyle name="Обычный 3 8 2 2 2 3 5" xfId="53609"/>
    <cellStyle name="Обычный 3 8 2 2 2 3 6" xfId="53610"/>
    <cellStyle name="Обычный 3 8 2 2 2 3 7" xfId="53611"/>
    <cellStyle name="Обычный 3 8 2 2 2 3 8" xfId="53612"/>
    <cellStyle name="Обычный 3 8 2 2 2 4" xfId="53613"/>
    <cellStyle name="Обычный 3 8 2 2 2 4 2" xfId="53614"/>
    <cellStyle name="Обычный 3 8 2 2 2 4 3" xfId="53615"/>
    <cellStyle name="Обычный 3 8 2 2 2 4 4" xfId="53616"/>
    <cellStyle name="Обычный 3 8 2 2 2 4 5" xfId="53617"/>
    <cellStyle name="Обычный 3 8 2 2 2 4 6" xfId="53618"/>
    <cellStyle name="Обычный 3 8 2 2 2 4 7" xfId="53619"/>
    <cellStyle name="Обычный 3 8 2 2 2 4 8" xfId="53620"/>
    <cellStyle name="Обычный 3 8 2 2 2 5" xfId="53621"/>
    <cellStyle name="Обычный 3 8 2 2 2 5 2" xfId="53622"/>
    <cellStyle name="Обычный 3 8 2 2 2 5 3" xfId="53623"/>
    <cellStyle name="Обычный 3 8 2 2 2 5 4" xfId="53624"/>
    <cellStyle name="Обычный 3 8 2 2 2 5 5" xfId="53625"/>
    <cellStyle name="Обычный 3 8 2 2 2 5 6" xfId="53626"/>
    <cellStyle name="Обычный 3 8 2 2 2 5 7" xfId="53627"/>
    <cellStyle name="Обычный 3 8 2 2 2 5 8" xfId="53628"/>
    <cellStyle name="Обычный 3 8 2 2 2 6" xfId="53629"/>
    <cellStyle name="Обычный 3 8 2 2 2 6 2" xfId="53630"/>
    <cellStyle name="Обычный 3 8 2 2 2 6 3" xfId="53631"/>
    <cellStyle name="Обычный 3 8 2 2 2 6 4" xfId="53632"/>
    <cellStyle name="Обычный 3 8 2 2 2 6 5" xfId="53633"/>
    <cellStyle name="Обычный 3 8 2 2 2 6 6" xfId="53634"/>
    <cellStyle name="Обычный 3 8 2 2 2 6 7" xfId="53635"/>
    <cellStyle name="Обычный 3 8 2 2 2 6 8" xfId="53636"/>
    <cellStyle name="Обычный 3 8 2 2 2 7" xfId="53637"/>
    <cellStyle name="Обычный 3 8 2 2 2 7 2" xfId="53638"/>
    <cellStyle name="Обычный 3 8 2 2 2 7 3" xfId="53639"/>
    <cellStyle name="Обычный 3 8 2 2 2 7 4" xfId="53640"/>
    <cellStyle name="Обычный 3 8 2 2 2 7 5" xfId="53641"/>
    <cellStyle name="Обычный 3 8 2 2 2 7 6" xfId="53642"/>
    <cellStyle name="Обычный 3 8 2 2 2 7 7" xfId="53643"/>
    <cellStyle name="Обычный 3 8 2 2 2 7 8" xfId="53644"/>
    <cellStyle name="Обычный 3 8 2 2 2 8" xfId="53645"/>
    <cellStyle name="Обычный 3 8 2 2 2 8 2" xfId="53646"/>
    <cellStyle name="Обычный 3 8 2 2 2 8 3" xfId="53647"/>
    <cellStyle name="Обычный 3 8 2 2 2 8 4" xfId="53648"/>
    <cellStyle name="Обычный 3 8 2 2 2 8 5" xfId="53649"/>
    <cellStyle name="Обычный 3 8 2 2 2 8 6" xfId="53650"/>
    <cellStyle name="Обычный 3 8 2 2 2 8 7" xfId="53651"/>
    <cellStyle name="Обычный 3 8 2 2 2 8 8" xfId="53652"/>
    <cellStyle name="Обычный 3 8 2 2 2 9" xfId="53653"/>
    <cellStyle name="Обычный 3 8 2 2 20" xfId="53654"/>
    <cellStyle name="Обычный 3 8 2 2 21" xfId="53655"/>
    <cellStyle name="Обычный 3 8 2 2 22" xfId="53656"/>
    <cellStyle name="Обычный 3 8 2 2 3" xfId="53657"/>
    <cellStyle name="Обычный 3 8 2 2 3 10" xfId="53658"/>
    <cellStyle name="Обычный 3 8 2 2 3 11" xfId="53659"/>
    <cellStyle name="Обычный 3 8 2 2 3 12" xfId="53660"/>
    <cellStyle name="Обычный 3 8 2 2 3 13" xfId="53661"/>
    <cellStyle name="Обычный 3 8 2 2 3 14" xfId="53662"/>
    <cellStyle name="Обычный 3 8 2 2 3 15" xfId="53663"/>
    <cellStyle name="Обычный 3 8 2 2 3 16" xfId="53664"/>
    <cellStyle name="Обычный 3 8 2 2 3 17" xfId="53665"/>
    <cellStyle name="Обычный 3 8 2 2 3 18" xfId="53666"/>
    <cellStyle name="Обычный 3 8 2 2 3 2" xfId="53667"/>
    <cellStyle name="Обычный 3 8 2 2 3 2 2" xfId="53668"/>
    <cellStyle name="Обычный 3 8 2 2 3 2 3" xfId="53669"/>
    <cellStyle name="Обычный 3 8 2 2 3 2 4" xfId="53670"/>
    <cellStyle name="Обычный 3 8 2 2 3 2 5" xfId="53671"/>
    <cellStyle name="Обычный 3 8 2 2 3 2 6" xfId="53672"/>
    <cellStyle name="Обычный 3 8 2 2 3 2 7" xfId="53673"/>
    <cellStyle name="Обычный 3 8 2 2 3 2 8" xfId="53674"/>
    <cellStyle name="Обычный 3 8 2 2 3 3" xfId="53675"/>
    <cellStyle name="Обычный 3 8 2 2 3 3 2" xfId="53676"/>
    <cellStyle name="Обычный 3 8 2 2 3 3 3" xfId="53677"/>
    <cellStyle name="Обычный 3 8 2 2 3 3 4" xfId="53678"/>
    <cellStyle name="Обычный 3 8 2 2 3 3 5" xfId="53679"/>
    <cellStyle name="Обычный 3 8 2 2 3 3 6" xfId="53680"/>
    <cellStyle name="Обычный 3 8 2 2 3 3 7" xfId="53681"/>
    <cellStyle name="Обычный 3 8 2 2 3 3 8" xfId="53682"/>
    <cellStyle name="Обычный 3 8 2 2 3 4" xfId="53683"/>
    <cellStyle name="Обычный 3 8 2 2 3 4 2" xfId="53684"/>
    <cellStyle name="Обычный 3 8 2 2 3 4 3" xfId="53685"/>
    <cellStyle name="Обычный 3 8 2 2 3 4 4" xfId="53686"/>
    <cellStyle name="Обычный 3 8 2 2 3 4 5" xfId="53687"/>
    <cellStyle name="Обычный 3 8 2 2 3 4 6" xfId="53688"/>
    <cellStyle name="Обычный 3 8 2 2 3 4 7" xfId="53689"/>
    <cellStyle name="Обычный 3 8 2 2 3 4 8" xfId="53690"/>
    <cellStyle name="Обычный 3 8 2 2 3 5" xfId="53691"/>
    <cellStyle name="Обычный 3 8 2 2 3 5 2" xfId="53692"/>
    <cellStyle name="Обычный 3 8 2 2 3 5 3" xfId="53693"/>
    <cellStyle name="Обычный 3 8 2 2 3 5 4" xfId="53694"/>
    <cellStyle name="Обычный 3 8 2 2 3 5 5" xfId="53695"/>
    <cellStyle name="Обычный 3 8 2 2 3 5 6" xfId="53696"/>
    <cellStyle name="Обычный 3 8 2 2 3 5 7" xfId="53697"/>
    <cellStyle name="Обычный 3 8 2 2 3 5 8" xfId="53698"/>
    <cellStyle name="Обычный 3 8 2 2 3 6" xfId="53699"/>
    <cellStyle name="Обычный 3 8 2 2 3 6 2" xfId="53700"/>
    <cellStyle name="Обычный 3 8 2 2 3 6 3" xfId="53701"/>
    <cellStyle name="Обычный 3 8 2 2 3 6 4" xfId="53702"/>
    <cellStyle name="Обычный 3 8 2 2 3 6 5" xfId="53703"/>
    <cellStyle name="Обычный 3 8 2 2 3 6 6" xfId="53704"/>
    <cellStyle name="Обычный 3 8 2 2 3 6 7" xfId="53705"/>
    <cellStyle name="Обычный 3 8 2 2 3 6 8" xfId="53706"/>
    <cellStyle name="Обычный 3 8 2 2 3 7" xfId="53707"/>
    <cellStyle name="Обычный 3 8 2 2 3 7 2" xfId="53708"/>
    <cellStyle name="Обычный 3 8 2 2 3 7 3" xfId="53709"/>
    <cellStyle name="Обычный 3 8 2 2 3 7 4" xfId="53710"/>
    <cellStyle name="Обычный 3 8 2 2 3 7 5" xfId="53711"/>
    <cellStyle name="Обычный 3 8 2 2 3 7 6" xfId="53712"/>
    <cellStyle name="Обычный 3 8 2 2 3 7 7" xfId="53713"/>
    <cellStyle name="Обычный 3 8 2 2 3 7 8" xfId="53714"/>
    <cellStyle name="Обычный 3 8 2 2 3 8" xfId="53715"/>
    <cellStyle name="Обычный 3 8 2 2 3 8 2" xfId="53716"/>
    <cellStyle name="Обычный 3 8 2 2 3 8 3" xfId="53717"/>
    <cellStyle name="Обычный 3 8 2 2 3 8 4" xfId="53718"/>
    <cellStyle name="Обычный 3 8 2 2 3 8 5" xfId="53719"/>
    <cellStyle name="Обычный 3 8 2 2 3 8 6" xfId="53720"/>
    <cellStyle name="Обычный 3 8 2 2 3 8 7" xfId="53721"/>
    <cellStyle name="Обычный 3 8 2 2 3 8 8" xfId="53722"/>
    <cellStyle name="Обычный 3 8 2 2 3 9" xfId="53723"/>
    <cellStyle name="Обычный 3 8 2 2 4" xfId="53724"/>
    <cellStyle name="Обычный 3 8 2 2 4 2" xfId="53725"/>
    <cellStyle name="Обычный 3 8 2 2 4 3" xfId="53726"/>
    <cellStyle name="Обычный 3 8 2 2 4 4" xfId="53727"/>
    <cellStyle name="Обычный 3 8 2 2 4 5" xfId="53728"/>
    <cellStyle name="Обычный 3 8 2 2 4 6" xfId="53729"/>
    <cellStyle name="Обычный 3 8 2 2 4 7" xfId="53730"/>
    <cellStyle name="Обычный 3 8 2 2 4 8" xfId="53731"/>
    <cellStyle name="Обычный 3 8 2 2 5" xfId="53732"/>
    <cellStyle name="Обычный 3 8 2 2 5 2" xfId="53733"/>
    <cellStyle name="Обычный 3 8 2 2 5 3" xfId="53734"/>
    <cellStyle name="Обычный 3 8 2 2 5 4" xfId="53735"/>
    <cellStyle name="Обычный 3 8 2 2 5 5" xfId="53736"/>
    <cellStyle name="Обычный 3 8 2 2 5 6" xfId="53737"/>
    <cellStyle name="Обычный 3 8 2 2 5 7" xfId="53738"/>
    <cellStyle name="Обычный 3 8 2 2 5 8" xfId="53739"/>
    <cellStyle name="Обычный 3 8 2 2 6" xfId="53740"/>
    <cellStyle name="Обычный 3 8 2 2 6 2" xfId="53741"/>
    <cellStyle name="Обычный 3 8 2 2 6 3" xfId="53742"/>
    <cellStyle name="Обычный 3 8 2 2 6 4" xfId="53743"/>
    <cellStyle name="Обычный 3 8 2 2 6 5" xfId="53744"/>
    <cellStyle name="Обычный 3 8 2 2 6 6" xfId="53745"/>
    <cellStyle name="Обычный 3 8 2 2 6 7" xfId="53746"/>
    <cellStyle name="Обычный 3 8 2 2 6 8" xfId="53747"/>
    <cellStyle name="Обычный 3 8 2 2 7" xfId="53748"/>
    <cellStyle name="Обычный 3 8 2 2 7 2" xfId="53749"/>
    <cellStyle name="Обычный 3 8 2 2 7 3" xfId="53750"/>
    <cellStyle name="Обычный 3 8 2 2 7 4" xfId="53751"/>
    <cellStyle name="Обычный 3 8 2 2 7 5" xfId="53752"/>
    <cellStyle name="Обычный 3 8 2 2 7 6" xfId="53753"/>
    <cellStyle name="Обычный 3 8 2 2 7 7" xfId="53754"/>
    <cellStyle name="Обычный 3 8 2 2 7 8" xfId="53755"/>
    <cellStyle name="Обычный 3 8 2 2 8" xfId="53756"/>
    <cellStyle name="Обычный 3 8 2 2 8 2" xfId="53757"/>
    <cellStyle name="Обычный 3 8 2 2 8 3" xfId="53758"/>
    <cellStyle name="Обычный 3 8 2 2 8 4" xfId="53759"/>
    <cellStyle name="Обычный 3 8 2 2 8 5" xfId="53760"/>
    <cellStyle name="Обычный 3 8 2 2 8 6" xfId="53761"/>
    <cellStyle name="Обычный 3 8 2 2 8 7" xfId="53762"/>
    <cellStyle name="Обычный 3 8 2 2 8 8" xfId="53763"/>
    <cellStyle name="Обычный 3 8 2 2 9" xfId="53764"/>
    <cellStyle name="Обычный 3 8 2 2 9 2" xfId="53765"/>
    <cellStyle name="Обычный 3 8 2 2 9 3" xfId="53766"/>
    <cellStyle name="Обычный 3 8 2 2 9 4" xfId="53767"/>
    <cellStyle name="Обычный 3 8 2 2 9 5" xfId="53768"/>
    <cellStyle name="Обычный 3 8 2 2 9 6" xfId="53769"/>
    <cellStyle name="Обычный 3 8 2 2 9 7" xfId="53770"/>
    <cellStyle name="Обычный 3 8 2 2 9 8" xfId="53771"/>
    <cellStyle name="Обычный 3 8 2 20" xfId="53772"/>
    <cellStyle name="Обычный 3 8 2 21" xfId="53773"/>
    <cellStyle name="Обычный 3 8 2 22" xfId="53774"/>
    <cellStyle name="Обычный 3 8 2 23" xfId="53775"/>
    <cellStyle name="Обычный 3 8 2 3" xfId="53776"/>
    <cellStyle name="Обычный 3 8 2 3 10" xfId="53777"/>
    <cellStyle name="Обычный 3 8 2 3 11" xfId="53778"/>
    <cellStyle name="Обычный 3 8 2 3 12" xfId="53779"/>
    <cellStyle name="Обычный 3 8 2 3 13" xfId="53780"/>
    <cellStyle name="Обычный 3 8 2 3 14" xfId="53781"/>
    <cellStyle name="Обычный 3 8 2 3 15" xfId="53782"/>
    <cellStyle name="Обычный 3 8 2 3 16" xfId="53783"/>
    <cellStyle name="Обычный 3 8 2 3 17" xfId="53784"/>
    <cellStyle name="Обычный 3 8 2 3 18" xfId="53785"/>
    <cellStyle name="Обычный 3 8 2 3 2" xfId="53786"/>
    <cellStyle name="Обычный 3 8 2 3 2 2" xfId="53787"/>
    <cellStyle name="Обычный 3 8 2 3 2 3" xfId="53788"/>
    <cellStyle name="Обычный 3 8 2 3 2 4" xfId="53789"/>
    <cellStyle name="Обычный 3 8 2 3 2 5" xfId="53790"/>
    <cellStyle name="Обычный 3 8 2 3 2 6" xfId="53791"/>
    <cellStyle name="Обычный 3 8 2 3 2 7" xfId="53792"/>
    <cellStyle name="Обычный 3 8 2 3 2 8" xfId="53793"/>
    <cellStyle name="Обычный 3 8 2 3 3" xfId="53794"/>
    <cellStyle name="Обычный 3 8 2 3 3 2" xfId="53795"/>
    <cellStyle name="Обычный 3 8 2 3 3 3" xfId="53796"/>
    <cellStyle name="Обычный 3 8 2 3 3 4" xfId="53797"/>
    <cellStyle name="Обычный 3 8 2 3 3 5" xfId="53798"/>
    <cellStyle name="Обычный 3 8 2 3 3 6" xfId="53799"/>
    <cellStyle name="Обычный 3 8 2 3 3 7" xfId="53800"/>
    <cellStyle name="Обычный 3 8 2 3 3 8" xfId="53801"/>
    <cellStyle name="Обычный 3 8 2 3 4" xfId="53802"/>
    <cellStyle name="Обычный 3 8 2 3 4 2" xfId="53803"/>
    <cellStyle name="Обычный 3 8 2 3 4 3" xfId="53804"/>
    <cellStyle name="Обычный 3 8 2 3 4 4" xfId="53805"/>
    <cellStyle name="Обычный 3 8 2 3 4 5" xfId="53806"/>
    <cellStyle name="Обычный 3 8 2 3 4 6" xfId="53807"/>
    <cellStyle name="Обычный 3 8 2 3 4 7" xfId="53808"/>
    <cellStyle name="Обычный 3 8 2 3 4 8" xfId="53809"/>
    <cellStyle name="Обычный 3 8 2 3 5" xfId="53810"/>
    <cellStyle name="Обычный 3 8 2 3 5 2" xfId="53811"/>
    <cellStyle name="Обычный 3 8 2 3 5 3" xfId="53812"/>
    <cellStyle name="Обычный 3 8 2 3 5 4" xfId="53813"/>
    <cellStyle name="Обычный 3 8 2 3 5 5" xfId="53814"/>
    <cellStyle name="Обычный 3 8 2 3 5 6" xfId="53815"/>
    <cellStyle name="Обычный 3 8 2 3 5 7" xfId="53816"/>
    <cellStyle name="Обычный 3 8 2 3 5 8" xfId="53817"/>
    <cellStyle name="Обычный 3 8 2 3 6" xfId="53818"/>
    <cellStyle name="Обычный 3 8 2 3 6 2" xfId="53819"/>
    <cellStyle name="Обычный 3 8 2 3 6 3" xfId="53820"/>
    <cellStyle name="Обычный 3 8 2 3 6 4" xfId="53821"/>
    <cellStyle name="Обычный 3 8 2 3 6 5" xfId="53822"/>
    <cellStyle name="Обычный 3 8 2 3 6 6" xfId="53823"/>
    <cellStyle name="Обычный 3 8 2 3 6 7" xfId="53824"/>
    <cellStyle name="Обычный 3 8 2 3 6 8" xfId="53825"/>
    <cellStyle name="Обычный 3 8 2 3 7" xfId="53826"/>
    <cellStyle name="Обычный 3 8 2 3 7 2" xfId="53827"/>
    <cellStyle name="Обычный 3 8 2 3 7 3" xfId="53828"/>
    <cellStyle name="Обычный 3 8 2 3 7 4" xfId="53829"/>
    <cellStyle name="Обычный 3 8 2 3 7 5" xfId="53830"/>
    <cellStyle name="Обычный 3 8 2 3 7 6" xfId="53831"/>
    <cellStyle name="Обычный 3 8 2 3 7 7" xfId="53832"/>
    <cellStyle name="Обычный 3 8 2 3 7 8" xfId="53833"/>
    <cellStyle name="Обычный 3 8 2 3 8" xfId="53834"/>
    <cellStyle name="Обычный 3 8 2 3 8 2" xfId="53835"/>
    <cellStyle name="Обычный 3 8 2 3 8 3" xfId="53836"/>
    <cellStyle name="Обычный 3 8 2 3 8 4" xfId="53837"/>
    <cellStyle name="Обычный 3 8 2 3 8 5" xfId="53838"/>
    <cellStyle name="Обычный 3 8 2 3 8 6" xfId="53839"/>
    <cellStyle name="Обычный 3 8 2 3 8 7" xfId="53840"/>
    <cellStyle name="Обычный 3 8 2 3 8 8" xfId="53841"/>
    <cellStyle name="Обычный 3 8 2 3 9" xfId="53842"/>
    <cellStyle name="Обычный 3 8 2 4" xfId="53843"/>
    <cellStyle name="Обычный 3 8 2 4 10" xfId="53844"/>
    <cellStyle name="Обычный 3 8 2 4 11" xfId="53845"/>
    <cellStyle name="Обычный 3 8 2 4 12" xfId="53846"/>
    <cellStyle name="Обычный 3 8 2 4 13" xfId="53847"/>
    <cellStyle name="Обычный 3 8 2 4 14" xfId="53848"/>
    <cellStyle name="Обычный 3 8 2 4 15" xfId="53849"/>
    <cellStyle name="Обычный 3 8 2 4 16" xfId="53850"/>
    <cellStyle name="Обычный 3 8 2 4 17" xfId="53851"/>
    <cellStyle name="Обычный 3 8 2 4 18" xfId="53852"/>
    <cellStyle name="Обычный 3 8 2 4 2" xfId="53853"/>
    <cellStyle name="Обычный 3 8 2 4 2 2" xfId="53854"/>
    <cellStyle name="Обычный 3 8 2 4 2 3" xfId="53855"/>
    <cellStyle name="Обычный 3 8 2 4 2 4" xfId="53856"/>
    <cellStyle name="Обычный 3 8 2 4 2 5" xfId="53857"/>
    <cellStyle name="Обычный 3 8 2 4 2 6" xfId="53858"/>
    <cellStyle name="Обычный 3 8 2 4 2 7" xfId="53859"/>
    <cellStyle name="Обычный 3 8 2 4 2 8" xfId="53860"/>
    <cellStyle name="Обычный 3 8 2 4 3" xfId="53861"/>
    <cellStyle name="Обычный 3 8 2 4 3 2" xfId="53862"/>
    <cellStyle name="Обычный 3 8 2 4 3 3" xfId="53863"/>
    <cellStyle name="Обычный 3 8 2 4 3 4" xfId="53864"/>
    <cellStyle name="Обычный 3 8 2 4 3 5" xfId="53865"/>
    <cellStyle name="Обычный 3 8 2 4 3 6" xfId="53866"/>
    <cellStyle name="Обычный 3 8 2 4 3 7" xfId="53867"/>
    <cellStyle name="Обычный 3 8 2 4 3 8" xfId="53868"/>
    <cellStyle name="Обычный 3 8 2 4 4" xfId="53869"/>
    <cellStyle name="Обычный 3 8 2 4 4 2" xfId="53870"/>
    <cellStyle name="Обычный 3 8 2 4 4 3" xfId="53871"/>
    <cellStyle name="Обычный 3 8 2 4 4 4" xfId="53872"/>
    <cellStyle name="Обычный 3 8 2 4 4 5" xfId="53873"/>
    <cellStyle name="Обычный 3 8 2 4 4 6" xfId="53874"/>
    <cellStyle name="Обычный 3 8 2 4 4 7" xfId="53875"/>
    <cellStyle name="Обычный 3 8 2 4 4 8" xfId="53876"/>
    <cellStyle name="Обычный 3 8 2 4 5" xfId="53877"/>
    <cellStyle name="Обычный 3 8 2 4 5 2" xfId="53878"/>
    <cellStyle name="Обычный 3 8 2 4 5 3" xfId="53879"/>
    <cellStyle name="Обычный 3 8 2 4 5 4" xfId="53880"/>
    <cellStyle name="Обычный 3 8 2 4 5 5" xfId="53881"/>
    <cellStyle name="Обычный 3 8 2 4 5 6" xfId="53882"/>
    <cellStyle name="Обычный 3 8 2 4 5 7" xfId="53883"/>
    <cellStyle name="Обычный 3 8 2 4 5 8" xfId="53884"/>
    <cellStyle name="Обычный 3 8 2 4 6" xfId="53885"/>
    <cellStyle name="Обычный 3 8 2 4 6 2" xfId="53886"/>
    <cellStyle name="Обычный 3 8 2 4 6 3" xfId="53887"/>
    <cellStyle name="Обычный 3 8 2 4 6 4" xfId="53888"/>
    <cellStyle name="Обычный 3 8 2 4 6 5" xfId="53889"/>
    <cellStyle name="Обычный 3 8 2 4 6 6" xfId="53890"/>
    <cellStyle name="Обычный 3 8 2 4 6 7" xfId="53891"/>
    <cellStyle name="Обычный 3 8 2 4 6 8" xfId="53892"/>
    <cellStyle name="Обычный 3 8 2 4 7" xfId="53893"/>
    <cellStyle name="Обычный 3 8 2 4 7 2" xfId="53894"/>
    <cellStyle name="Обычный 3 8 2 4 7 3" xfId="53895"/>
    <cellStyle name="Обычный 3 8 2 4 7 4" xfId="53896"/>
    <cellStyle name="Обычный 3 8 2 4 7 5" xfId="53897"/>
    <cellStyle name="Обычный 3 8 2 4 7 6" xfId="53898"/>
    <cellStyle name="Обычный 3 8 2 4 7 7" xfId="53899"/>
    <cellStyle name="Обычный 3 8 2 4 7 8" xfId="53900"/>
    <cellStyle name="Обычный 3 8 2 4 8" xfId="53901"/>
    <cellStyle name="Обычный 3 8 2 4 8 2" xfId="53902"/>
    <cellStyle name="Обычный 3 8 2 4 8 3" xfId="53903"/>
    <cellStyle name="Обычный 3 8 2 4 8 4" xfId="53904"/>
    <cellStyle name="Обычный 3 8 2 4 8 5" xfId="53905"/>
    <cellStyle name="Обычный 3 8 2 4 8 6" xfId="53906"/>
    <cellStyle name="Обычный 3 8 2 4 8 7" xfId="53907"/>
    <cellStyle name="Обычный 3 8 2 4 8 8" xfId="53908"/>
    <cellStyle name="Обычный 3 8 2 4 9" xfId="53909"/>
    <cellStyle name="Обычный 3 8 2 5" xfId="53910"/>
    <cellStyle name="Обычный 3 8 2 5 2" xfId="53911"/>
    <cellStyle name="Обычный 3 8 2 5 3" xfId="53912"/>
    <cellStyle name="Обычный 3 8 2 5 4" xfId="53913"/>
    <cellStyle name="Обычный 3 8 2 5 5" xfId="53914"/>
    <cellStyle name="Обычный 3 8 2 5 6" xfId="53915"/>
    <cellStyle name="Обычный 3 8 2 5 7" xfId="53916"/>
    <cellStyle name="Обычный 3 8 2 5 8" xfId="53917"/>
    <cellStyle name="Обычный 3 8 2 6" xfId="53918"/>
    <cellStyle name="Обычный 3 8 2 6 2" xfId="53919"/>
    <cellStyle name="Обычный 3 8 2 6 3" xfId="53920"/>
    <cellStyle name="Обычный 3 8 2 6 4" xfId="53921"/>
    <cellStyle name="Обычный 3 8 2 6 5" xfId="53922"/>
    <cellStyle name="Обычный 3 8 2 6 6" xfId="53923"/>
    <cellStyle name="Обычный 3 8 2 6 7" xfId="53924"/>
    <cellStyle name="Обычный 3 8 2 6 8" xfId="53925"/>
    <cellStyle name="Обычный 3 8 2 7" xfId="53926"/>
    <cellStyle name="Обычный 3 8 2 7 2" xfId="53927"/>
    <cellStyle name="Обычный 3 8 2 7 3" xfId="53928"/>
    <cellStyle name="Обычный 3 8 2 7 4" xfId="53929"/>
    <cellStyle name="Обычный 3 8 2 7 5" xfId="53930"/>
    <cellStyle name="Обычный 3 8 2 7 6" xfId="53931"/>
    <cellStyle name="Обычный 3 8 2 7 7" xfId="53932"/>
    <cellStyle name="Обычный 3 8 2 7 8" xfId="53933"/>
    <cellStyle name="Обычный 3 8 2 8" xfId="53934"/>
    <cellStyle name="Обычный 3 8 2 8 2" xfId="53935"/>
    <cellStyle name="Обычный 3 8 2 8 3" xfId="53936"/>
    <cellStyle name="Обычный 3 8 2 8 4" xfId="53937"/>
    <cellStyle name="Обычный 3 8 2 8 5" xfId="53938"/>
    <cellStyle name="Обычный 3 8 2 8 6" xfId="53939"/>
    <cellStyle name="Обычный 3 8 2 8 7" xfId="53940"/>
    <cellStyle name="Обычный 3 8 2 8 8" xfId="53941"/>
    <cellStyle name="Обычный 3 8 2 9" xfId="53942"/>
    <cellStyle name="Обычный 3 8 2 9 2" xfId="53943"/>
    <cellStyle name="Обычный 3 8 2 9 3" xfId="53944"/>
    <cellStyle name="Обычный 3 8 2 9 4" xfId="53945"/>
    <cellStyle name="Обычный 3 8 2 9 5" xfId="53946"/>
    <cellStyle name="Обычный 3 8 2 9 6" xfId="53947"/>
    <cellStyle name="Обычный 3 8 2 9 7" xfId="53948"/>
    <cellStyle name="Обычный 3 8 2 9 8" xfId="53949"/>
    <cellStyle name="Обычный 3 8 3" xfId="53950"/>
    <cellStyle name="Обычный 3 8 3 10" xfId="53951"/>
    <cellStyle name="Обычный 3 8 3 10 2" xfId="53952"/>
    <cellStyle name="Обычный 3 8 3 10 3" xfId="53953"/>
    <cellStyle name="Обычный 3 8 3 10 4" xfId="53954"/>
    <cellStyle name="Обычный 3 8 3 10 5" xfId="53955"/>
    <cellStyle name="Обычный 3 8 3 10 6" xfId="53956"/>
    <cellStyle name="Обычный 3 8 3 10 7" xfId="53957"/>
    <cellStyle name="Обычный 3 8 3 10 8" xfId="53958"/>
    <cellStyle name="Обычный 3 8 3 11" xfId="53959"/>
    <cellStyle name="Обычный 3 8 3 12" xfId="53960"/>
    <cellStyle name="Обычный 3 8 3 13" xfId="53961"/>
    <cellStyle name="Обычный 3 8 3 14" xfId="53962"/>
    <cellStyle name="Обычный 3 8 3 15" xfId="53963"/>
    <cellStyle name="Обычный 3 8 3 16" xfId="53964"/>
    <cellStyle name="Обычный 3 8 3 17" xfId="53965"/>
    <cellStyle name="Обычный 3 8 3 18" xfId="53966"/>
    <cellStyle name="Обычный 3 8 3 19" xfId="53967"/>
    <cellStyle name="Обычный 3 8 3 2" xfId="53968"/>
    <cellStyle name="Обычный 3 8 3 2 10" xfId="53969"/>
    <cellStyle name="Обычный 3 8 3 2 11" xfId="53970"/>
    <cellStyle name="Обычный 3 8 3 2 12" xfId="53971"/>
    <cellStyle name="Обычный 3 8 3 2 13" xfId="53972"/>
    <cellStyle name="Обычный 3 8 3 2 14" xfId="53973"/>
    <cellStyle name="Обычный 3 8 3 2 15" xfId="53974"/>
    <cellStyle name="Обычный 3 8 3 2 16" xfId="53975"/>
    <cellStyle name="Обычный 3 8 3 2 17" xfId="53976"/>
    <cellStyle name="Обычный 3 8 3 2 18" xfId="53977"/>
    <cellStyle name="Обычный 3 8 3 2 2" xfId="53978"/>
    <cellStyle name="Обычный 3 8 3 2 2 2" xfId="53979"/>
    <cellStyle name="Обычный 3 8 3 2 2 3" xfId="53980"/>
    <cellStyle name="Обычный 3 8 3 2 2 4" xfId="53981"/>
    <cellStyle name="Обычный 3 8 3 2 2 5" xfId="53982"/>
    <cellStyle name="Обычный 3 8 3 2 2 6" xfId="53983"/>
    <cellStyle name="Обычный 3 8 3 2 2 7" xfId="53984"/>
    <cellStyle name="Обычный 3 8 3 2 2 8" xfId="53985"/>
    <cellStyle name="Обычный 3 8 3 2 3" xfId="53986"/>
    <cellStyle name="Обычный 3 8 3 2 3 2" xfId="53987"/>
    <cellStyle name="Обычный 3 8 3 2 3 3" xfId="53988"/>
    <cellStyle name="Обычный 3 8 3 2 3 4" xfId="53989"/>
    <cellStyle name="Обычный 3 8 3 2 3 5" xfId="53990"/>
    <cellStyle name="Обычный 3 8 3 2 3 6" xfId="53991"/>
    <cellStyle name="Обычный 3 8 3 2 3 7" xfId="53992"/>
    <cellStyle name="Обычный 3 8 3 2 3 8" xfId="53993"/>
    <cellStyle name="Обычный 3 8 3 2 4" xfId="53994"/>
    <cellStyle name="Обычный 3 8 3 2 4 2" xfId="53995"/>
    <cellStyle name="Обычный 3 8 3 2 4 3" xfId="53996"/>
    <cellStyle name="Обычный 3 8 3 2 4 4" xfId="53997"/>
    <cellStyle name="Обычный 3 8 3 2 4 5" xfId="53998"/>
    <cellStyle name="Обычный 3 8 3 2 4 6" xfId="53999"/>
    <cellStyle name="Обычный 3 8 3 2 4 7" xfId="54000"/>
    <cellStyle name="Обычный 3 8 3 2 4 8" xfId="54001"/>
    <cellStyle name="Обычный 3 8 3 2 5" xfId="54002"/>
    <cellStyle name="Обычный 3 8 3 2 5 2" xfId="54003"/>
    <cellStyle name="Обычный 3 8 3 2 5 3" xfId="54004"/>
    <cellStyle name="Обычный 3 8 3 2 5 4" xfId="54005"/>
    <cellStyle name="Обычный 3 8 3 2 5 5" xfId="54006"/>
    <cellStyle name="Обычный 3 8 3 2 5 6" xfId="54007"/>
    <cellStyle name="Обычный 3 8 3 2 5 7" xfId="54008"/>
    <cellStyle name="Обычный 3 8 3 2 5 8" xfId="54009"/>
    <cellStyle name="Обычный 3 8 3 2 6" xfId="54010"/>
    <cellStyle name="Обычный 3 8 3 2 6 2" xfId="54011"/>
    <cellStyle name="Обычный 3 8 3 2 6 3" xfId="54012"/>
    <cellStyle name="Обычный 3 8 3 2 6 4" xfId="54013"/>
    <cellStyle name="Обычный 3 8 3 2 6 5" xfId="54014"/>
    <cellStyle name="Обычный 3 8 3 2 6 6" xfId="54015"/>
    <cellStyle name="Обычный 3 8 3 2 6 7" xfId="54016"/>
    <cellStyle name="Обычный 3 8 3 2 6 8" xfId="54017"/>
    <cellStyle name="Обычный 3 8 3 2 7" xfId="54018"/>
    <cellStyle name="Обычный 3 8 3 2 7 2" xfId="54019"/>
    <cellStyle name="Обычный 3 8 3 2 7 3" xfId="54020"/>
    <cellStyle name="Обычный 3 8 3 2 7 4" xfId="54021"/>
    <cellStyle name="Обычный 3 8 3 2 7 5" xfId="54022"/>
    <cellStyle name="Обычный 3 8 3 2 7 6" xfId="54023"/>
    <cellStyle name="Обычный 3 8 3 2 7 7" xfId="54024"/>
    <cellStyle name="Обычный 3 8 3 2 7 8" xfId="54025"/>
    <cellStyle name="Обычный 3 8 3 2 8" xfId="54026"/>
    <cellStyle name="Обычный 3 8 3 2 8 2" xfId="54027"/>
    <cellStyle name="Обычный 3 8 3 2 8 3" xfId="54028"/>
    <cellStyle name="Обычный 3 8 3 2 8 4" xfId="54029"/>
    <cellStyle name="Обычный 3 8 3 2 8 5" xfId="54030"/>
    <cellStyle name="Обычный 3 8 3 2 8 6" xfId="54031"/>
    <cellStyle name="Обычный 3 8 3 2 8 7" xfId="54032"/>
    <cellStyle name="Обычный 3 8 3 2 8 8" xfId="54033"/>
    <cellStyle name="Обычный 3 8 3 2 9" xfId="54034"/>
    <cellStyle name="Обычный 3 8 3 20" xfId="54035"/>
    <cellStyle name="Обычный 3 8 3 21" xfId="54036"/>
    <cellStyle name="Обычный 3 8 3 22" xfId="54037"/>
    <cellStyle name="Обычный 3 8 3 3" xfId="54038"/>
    <cellStyle name="Обычный 3 8 3 3 10" xfId="54039"/>
    <cellStyle name="Обычный 3 8 3 3 11" xfId="54040"/>
    <cellStyle name="Обычный 3 8 3 3 12" xfId="54041"/>
    <cellStyle name="Обычный 3 8 3 3 13" xfId="54042"/>
    <cellStyle name="Обычный 3 8 3 3 14" xfId="54043"/>
    <cellStyle name="Обычный 3 8 3 3 15" xfId="54044"/>
    <cellStyle name="Обычный 3 8 3 3 16" xfId="54045"/>
    <cellStyle name="Обычный 3 8 3 3 17" xfId="54046"/>
    <cellStyle name="Обычный 3 8 3 3 18" xfId="54047"/>
    <cellStyle name="Обычный 3 8 3 3 2" xfId="54048"/>
    <cellStyle name="Обычный 3 8 3 3 2 2" xfId="54049"/>
    <cellStyle name="Обычный 3 8 3 3 2 3" xfId="54050"/>
    <cellStyle name="Обычный 3 8 3 3 2 4" xfId="54051"/>
    <cellStyle name="Обычный 3 8 3 3 2 5" xfId="54052"/>
    <cellStyle name="Обычный 3 8 3 3 2 6" xfId="54053"/>
    <cellStyle name="Обычный 3 8 3 3 2 7" xfId="54054"/>
    <cellStyle name="Обычный 3 8 3 3 2 8" xfId="54055"/>
    <cellStyle name="Обычный 3 8 3 3 3" xfId="54056"/>
    <cellStyle name="Обычный 3 8 3 3 3 2" xfId="54057"/>
    <cellStyle name="Обычный 3 8 3 3 3 3" xfId="54058"/>
    <cellStyle name="Обычный 3 8 3 3 3 4" xfId="54059"/>
    <cellStyle name="Обычный 3 8 3 3 3 5" xfId="54060"/>
    <cellStyle name="Обычный 3 8 3 3 3 6" xfId="54061"/>
    <cellStyle name="Обычный 3 8 3 3 3 7" xfId="54062"/>
    <cellStyle name="Обычный 3 8 3 3 3 8" xfId="54063"/>
    <cellStyle name="Обычный 3 8 3 3 4" xfId="54064"/>
    <cellStyle name="Обычный 3 8 3 3 4 2" xfId="54065"/>
    <cellStyle name="Обычный 3 8 3 3 4 3" xfId="54066"/>
    <cellStyle name="Обычный 3 8 3 3 4 4" xfId="54067"/>
    <cellStyle name="Обычный 3 8 3 3 4 5" xfId="54068"/>
    <cellStyle name="Обычный 3 8 3 3 4 6" xfId="54069"/>
    <cellStyle name="Обычный 3 8 3 3 4 7" xfId="54070"/>
    <cellStyle name="Обычный 3 8 3 3 4 8" xfId="54071"/>
    <cellStyle name="Обычный 3 8 3 3 5" xfId="54072"/>
    <cellStyle name="Обычный 3 8 3 3 5 2" xfId="54073"/>
    <cellStyle name="Обычный 3 8 3 3 5 3" xfId="54074"/>
    <cellStyle name="Обычный 3 8 3 3 5 4" xfId="54075"/>
    <cellStyle name="Обычный 3 8 3 3 5 5" xfId="54076"/>
    <cellStyle name="Обычный 3 8 3 3 5 6" xfId="54077"/>
    <cellStyle name="Обычный 3 8 3 3 5 7" xfId="54078"/>
    <cellStyle name="Обычный 3 8 3 3 5 8" xfId="54079"/>
    <cellStyle name="Обычный 3 8 3 3 6" xfId="54080"/>
    <cellStyle name="Обычный 3 8 3 3 6 2" xfId="54081"/>
    <cellStyle name="Обычный 3 8 3 3 6 3" xfId="54082"/>
    <cellStyle name="Обычный 3 8 3 3 6 4" xfId="54083"/>
    <cellStyle name="Обычный 3 8 3 3 6 5" xfId="54084"/>
    <cellStyle name="Обычный 3 8 3 3 6 6" xfId="54085"/>
    <cellStyle name="Обычный 3 8 3 3 6 7" xfId="54086"/>
    <cellStyle name="Обычный 3 8 3 3 6 8" xfId="54087"/>
    <cellStyle name="Обычный 3 8 3 3 7" xfId="54088"/>
    <cellStyle name="Обычный 3 8 3 3 7 2" xfId="54089"/>
    <cellStyle name="Обычный 3 8 3 3 7 3" xfId="54090"/>
    <cellStyle name="Обычный 3 8 3 3 7 4" xfId="54091"/>
    <cellStyle name="Обычный 3 8 3 3 7 5" xfId="54092"/>
    <cellStyle name="Обычный 3 8 3 3 7 6" xfId="54093"/>
    <cellStyle name="Обычный 3 8 3 3 7 7" xfId="54094"/>
    <cellStyle name="Обычный 3 8 3 3 7 8" xfId="54095"/>
    <cellStyle name="Обычный 3 8 3 3 8" xfId="54096"/>
    <cellStyle name="Обычный 3 8 3 3 8 2" xfId="54097"/>
    <cellStyle name="Обычный 3 8 3 3 8 3" xfId="54098"/>
    <cellStyle name="Обычный 3 8 3 3 8 4" xfId="54099"/>
    <cellStyle name="Обычный 3 8 3 3 8 5" xfId="54100"/>
    <cellStyle name="Обычный 3 8 3 3 8 6" xfId="54101"/>
    <cellStyle name="Обычный 3 8 3 3 8 7" xfId="54102"/>
    <cellStyle name="Обычный 3 8 3 3 8 8" xfId="54103"/>
    <cellStyle name="Обычный 3 8 3 3 9" xfId="54104"/>
    <cellStyle name="Обычный 3 8 3 4" xfId="54105"/>
    <cellStyle name="Обычный 3 8 3 4 2" xfId="54106"/>
    <cellStyle name="Обычный 3 8 3 4 3" xfId="54107"/>
    <cellStyle name="Обычный 3 8 3 4 4" xfId="54108"/>
    <cellStyle name="Обычный 3 8 3 4 5" xfId="54109"/>
    <cellStyle name="Обычный 3 8 3 4 6" xfId="54110"/>
    <cellStyle name="Обычный 3 8 3 4 7" xfId="54111"/>
    <cellStyle name="Обычный 3 8 3 4 8" xfId="54112"/>
    <cellStyle name="Обычный 3 8 3 5" xfId="54113"/>
    <cellStyle name="Обычный 3 8 3 5 2" xfId="54114"/>
    <cellStyle name="Обычный 3 8 3 5 3" xfId="54115"/>
    <cellStyle name="Обычный 3 8 3 5 4" xfId="54116"/>
    <cellStyle name="Обычный 3 8 3 5 5" xfId="54117"/>
    <cellStyle name="Обычный 3 8 3 5 6" xfId="54118"/>
    <cellStyle name="Обычный 3 8 3 5 7" xfId="54119"/>
    <cellStyle name="Обычный 3 8 3 5 8" xfId="54120"/>
    <cellStyle name="Обычный 3 8 3 6" xfId="54121"/>
    <cellStyle name="Обычный 3 8 3 6 2" xfId="54122"/>
    <cellStyle name="Обычный 3 8 3 6 3" xfId="54123"/>
    <cellStyle name="Обычный 3 8 3 6 4" xfId="54124"/>
    <cellStyle name="Обычный 3 8 3 6 5" xfId="54125"/>
    <cellStyle name="Обычный 3 8 3 6 6" xfId="54126"/>
    <cellStyle name="Обычный 3 8 3 6 7" xfId="54127"/>
    <cellStyle name="Обычный 3 8 3 6 8" xfId="54128"/>
    <cellStyle name="Обычный 3 8 3 7" xfId="54129"/>
    <cellStyle name="Обычный 3 8 3 7 2" xfId="54130"/>
    <cellStyle name="Обычный 3 8 3 7 3" xfId="54131"/>
    <cellStyle name="Обычный 3 8 3 7 4" xfId="54132"/>
    <cellStyle name="Обычный 3 8 3 7 5" xfId="54133"/>
    <cellStyle name="Обычный 3 8 3 7 6" xfId="54134"/>
    <cellStyle name="Обычный 3 8 3 7 7" xfId="54135"/>
    <cellStyle name="Обычный 3 8 3 7 8" xfId="54136"/>
    <cellStyle name="Обычный 3 8 3 8" xfId="54137"/>
    <cellStyle name="Обычный 3 8 3 8 2" xfId="54138"/>
    <cellStyle name="Обычный 3 8 3 8 3" xfId="54139"/>
    <cellStyle name="Обычный 3 8 3 8 4" xfId="54140"/>
    <cellStyle name="Обычный 3 8 3 8 5" xfId="54141"/>
    <cellStyle name="Обычный 3 8 3 8 6" xfId="54142"/>
    <cellStyle name="Обычный 3 8 3 8 7" xfId="54143"/>
    <cellStyle name="Обычный 3 8 3 8 8" xfId="54144"/>
    <cellStyle name="Обычный 3 8 3 9" xfId="54145"/>
    <cellStyle name="Обычный 3 8 3 9 2" xfId="54146"/>
    <cellStyle name="Обычный 3 8 3 9 3" xfId="54147"/>
    <cellStyle name="Обычный 3 8 3 9 4" xfId="54148"/>
    <cellStyle name="Обычный 3 8 3 9 5" xfId="54149"/>
    <cellStyle name="Обычный 3 8 3 9 6" xfId="54150"/>
    <cellStyle name="Обычный 3 8 3 9 7" xfId="54151"/>
    <cellStyle name="Обычный 3 8 3 9 8" xfId="54152"/>
    <cellStyle name="Обычный 3 8 4" xfId="54153"/>
    <cellStyle name="Обычный 3 8 5" xfId="54154"/>
    <cellStyle name="Обычный 3 8 6" xfId="54155"/>
    <cellStyle name="Обычный 3 9" xfId="54156"/>
    <cellStyle name="Обычный 3 9 10" xfId="54157"/>
    <cellStyle name="Обычный 3 9 10 2" xfId="54158"/>
    <cellStyle name="Обычный 3 9 10 3" xfId="54159"/>
    <cellStyle name="Обычный 3 9 10 4" xfId="54160"/>
    <cellStyle name="Обычный 3 9 10 5" xfId="54161"/>
    <cellStyle name="Обычный 3 9 10 6" xfId="54162"/>
    <cellStyle name="Обычный 3 9 10 7" xfId="54163"/>
    <cellStyle name="Обычный 3 9 10 8" xfId="54164"/>
    <cellStyle name="Обычный 3 9 11" xfId="54165"/>
    <cellStyle name="Обычный 3 9 11 2" xfId="54166"/>
    <cellStyle name="Обычный 3 9 11 3" xfId="54167"/>
    <cellStyle name="Обычный 3 9 11 4" xfId="54168"/>
    <cellStyle name="Обычный 3 9 11 5" xfId="54169"/>
    <cellStyle name="Обычный 3 9 11 6" xfId="54170"/>
    <cellStyle name="Обычный 3 9 11 7" xfId="54171"/>
    <cellStyle name="Обычный 3 9 11 8" xfId="54172"/>
    <cellStyle name="Обычный 3 9 12" xfId="54173"/>
    <cellStyle name="Обычный 3 9 12 2" xfId="54174"/>
    <cellStyle name="Обычный 3 9 12 3" xfId="54175"/>
    <cellStyle name="Обычный 3 9 12 4" xfId="54176"/>
    <cellStyle name="Обычный 3 9 12 5" xfId="54177"/>
    <cellStyle name="Обычный 3 9 12 6" xfId="54178"/>
    <cellStyle name="Обычный 3 9 12 7" xfId="54179"/>
    <cellStyle name="Обычный 3 9 12 8" xfId="54180"/>
    <cellStyle name="Обычный 3 9 13" xfId="54181"/>
    <cellStyle name="Обычный 3 9 14" xfId="54182"/>
    <cellStyle name="Обычный 3 9 15" xfId="54183"/>
    <cellStyle name="Обычный 3 9 16" xfId="54184"/>
    <cellStyle name="Обычный 3 9 17" xfId="54185"/>
    <cellStyle name="Обычный 3 9 18" xfId="54186"/>
    <cellStyle name="Обычный 3 9 19" xfId="54187"/>
    <cellStyle name="Обычный 3 9 2" xfId="54188"/>
    <cellStyle name="Обычный 3 9 2 10" xfId="54189"/>
    <cellStyle name="Обычный 3 9 2 10 2" xfId="54190"/>
    <cellStyle name="Обычный 3 9 2 10 3" xfId="54191"/>
    <cellStyle name="Обычный 3 9 2 10 4" xfId="54192"/>
    <cellStyle name="Обычный 3 9 2 10 5" xfId="54193"/>
    <cellStyle name="Обычный 3 9 2 10 6" xfId="54194"/>
    <cellStyle name="Обычный 3 9 2 10 7" xfId="54195"/>
    <cellStyle name="Обычный 3 9 2 10 8" xfId="54196"/>
    <cellStyle name="Обычный 3 9 2 11" xfId="54197"/>
    <cellStyle name="Обычный 3 9 2 11 2" xfId="54198"/>
    <cellStyle name="Обычный 3 9 2 11 3" xfId="54199"/>
    <cellStyle name="Обычный 3 9 2 11 4" xfId="54200"/>
    <cellStyle name="Обычный 3 9 2 11 5" xfId="54201"/>
    <cellStyle name="Обычный 3 9 2 11 6" xfId="54202"/>
    <cellStyle name="Обычный 3 9 2 11 7" xfId="54203"/>
    <cellStyle name="Обычный 3 9 2 11 8" xfId="54204"/>
    <cellStyle name="Обычный 3 9 2 12" xfId="54205"/>
    <cellStyle name="Обычный 3 9 2 13" xfId="54206"/>
    <cellStyle name="Обычный 3 9 2 14" xfId="54207"/>
    <cellStyle name="Обычный 3 9 2 15" xfId="54208"/>
    <cellStyle name="Обычный 3 9 2 16" xfId="54209"/>
    <cellStyle name="Обычный 3 9 2 17" xfId="54210"/>
    <cellStyle name="Обычный 3 9 2 18" xfId="54211"/>
    <cellStyle name="Обычный 3 9 2 19" xfId="54212"/>
    <cellStyle name="Обычный 3 9 2 2" xfId="54213"/>
    <cellStyle name="Обычный 3 9 2 2 10" xfId="54214"/>
    <cellStyle name="Обычный 3 9 2 2 10 2" xfId="54215"/>
    <cellStyle name="Обычный 3 9 2 2 10 3" xfId="54216"/>
    <cellStyle name="Обычный 3 9 2 2 10 4" xfId="54217"/>
    <cellStyle name="Обычный 3 9 2 2 10 5" xfId="54218"/>
    <cellStyle name="Обычный 3 9 2 2 10 6" xfId="54219"/>
    <cellStyle name="Обычный 3 9 2 2 10 7" xfId="54220"/>
    <cellStyle name="Обычный 3 9 2 2 10 8" xfId="54221"/>
    <cellStyle name="Обычный 3 9 2 2 11" xfId="54222"/>
    <cellStyle name="Обычный 3 9 2 2 12" xfId="54223"/>
    <cellStyle name="Обычный 3 9 2 2 13" xfId="54224"/>
    <cellStyle name="Обычный 3 9 2 2 14" xfId="54225"/>
    <cellStyle name="Обычный 3 9 2 2 15" xfId="54226"/>
    <cellStyle name="Обычный 3 9 2 2 16" xfId="54227"/>
    <cellStyle name="Обычный 3 9 2 2 17" xfId="54228"/>
    <cellStyle name="Обычный 3 9 2 2 18" xfId="54229"/>
    <cellStyle name="Обычный 3 9 2 2 19" xfId="54230"/>
    <cellStyle name="Обычный 3 9 2 2 2" xfId="54231"/>
    <cellStyle name="Обычный 3 9 2 2 2 10" xfId="54232"/>
    <cellStyle name="Обычный 3 9 2 2 2 11" xfId="54233"/>
    <cellStyle name="Обычный 3 9 2 2 2 12" xfId="54234"/>
    <cellStyle name="Обычный 3 9 2 2 2 13" xfId="54235"/>
    <cellStyle name="Обычный 3 9 2 2 2 14" xfId="54236"/>
    <cellStyle name="Обычный 3 9 2 2 2 15" xfId="54237"/>
    <cellStyle name="Обычный 3 9 2 2 2 16" xfId="54238"/>
    <cellStyle name="Обычный 3 9 2 2 2 17" xfId="54239"/>
    <cellStyle name="Обычный 3 9 2 2 2 18" xfId="54240"/>
    <cellStyle name="Обычный 3 9 2 2 2 2" xfId="54241"/>
    <cellStyle name="Обычный 3 9 2 2 2 2 2" xfId="54242"/>
    <cellStyle name="Обычный 3 9 2 2 2 2 3" xfId="54243"/>
    <cellStyle name="Обычный 3 9 2 2 2 2 4" xfId="54244"/>
    <cellStyle name="Обычный 3 9 2 2 2 2 5" xfId="54245"/>
    <cellStyle name="Обычный 3 9 2 2 2 2 6" xfId="54246"/>
    <cellStyle name="Обычный 3 9 2 2 2 2 7" xfId="54247"/>
    <cellStyle name="Обычный 3 9 2 2 2 2 8" xfId="54248"/>
    <cellStyle name="Обычный 3 9 2 2 2 3" xfId="54249"/>
    <cellStyle name="Обычный 3 9 2 2 2 3 2" xfId="54250"/>
    <cellStyle name="Обычный 3 9 2 2 2 3 3" xfId="54251"/>
    <cellStyle name="Обычный 3 9 2 2 2 3 4" xfId="54252"/>
    <cellStyle name="Обычный 3 9 2 2 2 3 5" xfId="54253"/>
    <cellStyle name="Обычный 3 9 2 2 2 3 6" xfId="54254"/>
    <cellStyle name="Обычный 3 9 2 2 2 3 7" xfId="54255"/>
    <cellStyle name="Обычный 3 9 2 2 2 3 8" xfId="54256"/>
    <cellStyle name="Обычный 3 9 2 2 2 4" xfId="54257"/>
    <cellStyle name="Обычный 3 9 2 2 2 4 2" xfId="54258"/>
    <cellStyle name="Обычный 3 9 2 2 2 4 3" xfId="54259"/>
    <cellStyle name="Обычный 3 9 2 2 2 4 4" xfId="54260"/>
    <cellStyle name="Обычный 3 9 2 2 2 4 5" xfId="54261"/>
    <cellStyle name="Обычный 3 9 2 2 2 4 6" xfId="54262"/>
    <cellStyle name="Обычный 3 9 2 2 2 4 7" xfId="54263"/>
    <cellStyle name="Обычный 3 9 2 2 2 4 8" xfId="54264"/>
    <cellStyle name="Обычный 3 9 2 2 2 5" xfId="54265"/>
    <cellStyle name="Обычный 3 9 2 2 2 5 2" xfId="54266"/>
    <cellStyle name="Обычный 3 9 2 2 2 5 3" xfId="54267"/>
    <cellStyle name="Обычный 3 9 2 2 2 5 4" xfId="54268"/>
    <cellStyle name="Обычный 3 9 2 2 2 5 5" xfId="54269"/>
    <cellStyle name="Обычный 3 9 2 2 2 5 6" xfId="54270"/>
    <cellStyle name="Обычный 3 9 2 2 2 5 7" xfId="54271"/>
    <cellStyle name="Обычный 3 9 2 2 2 5 8" xfId="54272"/>
    <cellStyle name="Обычный 3 9 2 2 2 6" xfId="54273"/>
    <cellStyle name="Обычный 3 9 2 2 2 6 2" xfId="54274"/>
    <cellStyle name="Обычный 3 9 2 2 2 6 3" xfId="54275"/>
    <cellStyle name="Обычный 3 9 2 2 2 6 4" xfId="54276"/>
    <cellStyle name="Обычный 3 9 2 2 2 6 5" xfId="54277"/>
    <cellStyle name="Обычный 3 9 2 2 2 6 6" xfId="54278"/>
    <cellStyle name="Обычный 3 9 2 2 2 6 7" xfId="54279"/>
    <cellStyle name="Обычный 3 9 2 2 2 6 8" xfId="54280"/>
    <cellStyle name="Обычный 3 9 2 2 2 7" xfId="54281"/>
    <cellStyle name="Обычный 3 9 2 2 2 7 2" xfId="54282"/>
    <cellStyle name="Обычный 3 9 2 2 2 7 3" xfId="54283"/>
    <cellStyle name="Обычный 3 9 2 2 2 7 4" xfId="54284"/>
    <cellStyle name="Обычный 3 9 2 2 2 7 5" xfId="54285"/>
    <cellStyle name="Обычный 3 9 2 2 2 7 6" xfId="54286"/>
    <cellStyle name="Обычный 3 9 2 2 2 7 7" xfId="54287"/>
    <cellStyle name="Обычный 3 9 2 2 2 7 8" xfId="54288"/>
    <cellStyle name="Обычный 3 9 2 2 2 8" xfId="54289"/>
    <cellStyle name="Обычный 3 9 2 2 2 8 2" xfId="54290"/>
    <cellStyle name="Обычный 3 9 2 2 2 8 3" xfId="54291"/>
    <cellStyle name="Обычный 3 9 2 2 2 8 4" xfId="54292"/>
    <cellStyle name="Обычный 3 9 2 2 2 8 5" xfId="54293"/>
    <cellStyle name="Обычный 3 9 2 2 2 8 6" xfId="54294"/>
    <cellStyle name="Обычный 3 9 2 2 2 8 7" xfId="54295"/>
    <cellStyle name="Обычный 3 9 2 2 2 8 8" xfId="54296"/>
    <cellStyle name="Обычный 3 9 2 2 2 9" xfId="54297"/>
    <cellStyle name="Обычный 3 9 2 2 20" xfId="54298"/>
    <cellStyle name="Обычный 3 9 2 2 21" xfId="54299"/>
    <cellStyle name="Обычный 3 9 2 2 22" xfId="54300"/>
    <cellStyle name="Обычный 3 9 2 2 3" xfId="54301"/>
    <cellStyle name="Обычный 3 9 2 2 3 10" xfId="54302"/>
    <cellStyle name="Обычный 3 9 2 2 3 11" xfId="54303"/>
    <cellStyle name="Обычный 3 9 2 2 3 12" xfId="54304"/>
    <cellStyle name="Обычный 3 9 2 2 3 13" xfId="54305"/>
    <cellStyle name="Обычный 3 9 2 2 3 14" xfId="54306"/>
    <cellStyle name="Обычный 3 9 2 2 3 15" xfId="54307"/>
    <cellStyle name="Обычный 3 9 2 2 3 16" xfId="54308"/>
    <cellStyle name="Обычный 3 9 2 2 3 17" xfId="54309"/>
    <cellStyle name="Обычный 3 9 2 2 3 18" xfId="54310"/>
    <cellStyle name="Обычный 3 9 2 2 3 2" xfId="54311"/>
    <cellStyle name="Обычный 3 9 2 2 3 2 2" xfId="54312"/>
    <cellStyle name="Обычный 3 9 2 2 3 2 3" xfId="54313"/>
    <cellStyle name="Обычный 3 9 2 2 3 2 4" xfId="54314"/>
    <cellStyle name="Обычный 3 9 2 2 3 2 5" xfId="54315"/>
    <cellStyle name="Обычный 3 9 2 2 3 2 6" xfId="54316"/>
    <cellStyle name="Обычный 3 9 2 2 3 2 7" xfId="54317"/>
    <cellStyle name="Обычный 3 9 2 2 3 2 8" xfId="54318"/>
    <cellStyle name="Обычный 3 9 2 2 3 3" xfId="54319"/>
    <cellStyle name="Обычный 3 9 2 2 3 3 2" xfId="54320"/>
    <cellStyle name="Обычный 3 9 2 2 3 3 3" xfId="54321"/>
    <cellStyle name="Обычный 3 9 2 2 3 3 4" xfId="54322"/>
    <cellStyle name="Обычный 3 9 2 2 3 3 5" xfId="54323"/>
    <cellStyle name="Обычный 3 9 2 2 3 3 6" xfId="54324"/>
    <cellStyle name="Обычный 3 9 2 2 3 3 7" xfId="54325"/>
    <cellStyle name="Обычный 3 9 2 2 3 3 8" xfId="54326"/>
    <cellStyle name="Обычный 3 9 2 2 3 4" xfId="54327"/>
    <cellStyle name="Обычный 3 9 2 2 3 4 2" xfId="54328"/>
    <cellStyle name="Обычный 3 9 2 2 3 4 3" xfId="54329"/>
    <cellStyle name="Обычный 3 9 2 2 3 4 4" xfId="54330"/>
    <cellStyle name="Обычный 3 9 2 2 3 4 5" xfId="54331"/>
    <cellStyle name="Обычный 3 9 2 2 3 4 6" xfId="54332"/>
    <cellStyle name="Обычный 3 9 2 2 3 4 7" xfId="54333"/>
    <cellStyle name="Обычный 3 9 2 2 3 4 8" xfId="54334"/>
    <cellStyle name="Обычный 3 9 2 2 3 5" xfId="54335"/>
    <cellStyle name="Обычный 3 9 2 2 3 5 2" xfId="54336"/>
    <cellStyle name="Обычный 3 9 2 2 3 5 3" xfId="54337"/>
    <cellStyle name="Обычный 3 9 2 2 3 5 4" xfId="54338"/>
    <cellStyle name="Обычный 3 9 2 2 3 5 5" xfId="54339"/>
    <cellStyle name="Обычный 3 9 2 2 3 5 6" xfId="54340"/>
    <cellStyle name="Обычный 3 9 2 2 3 5 7" xfId="54341"/>
    <cellStyle name="Обычный 3 9 2 2 3 5 8" xfId="54342"/>
    <cellStyle name="Обычный 3 9 2 2 3 6" xfId="54343"/>
    <cellStyle name="Обычный 3 9 2 2 3 6 2" xfId="54344"/>
    <cellStyle name="Обычный 3 9 2 2 3 6 3" xfId="54345"/>
    <cellStyle name="Обычный 3 9 2 2 3 6 4" xfId="54346"/>
    <cellStyle name="Обычный 3 9 2 2 3 6 5" xfId="54347"/>
    <cellStyle name="Обычный 3 9 2 2 3 6 6" xfId="54348"/>
    <cellStyle name="Обычный 3 9 2 2 3 6 7" xfId="54349"/>
    <cellStyle name="Обычный 3 9 2 2 3 6 8" xfId="54350"/>
    <cellStyle name="Обычный 3 9 2 2 3 7" xfId="54351"/>
    <cellStyle name="Обычный 3 9 2 2 3 7 2" xfId="54352"/>
    <cellStyle name="Обычный 3 9 2 2 3 7 3" xfId="54353"/>
    <cellStyle name="Обычный 3 9 2 2 3 7 4" xfId="54354"/>
    <cellStyle name="Обычный 3 9 2 2 3 7 5" xfId="54355"/>
    <cellStyle name="Обычный 3 9 2 2 3 7 6" xfId="54356"/>
    <cellStyle name="Обычный 3 9 2 2 3 7 7" xfId="54357"/>
    <cellStyle name="Обычный 3 9 2 2 3 7 8" xfId="54358"/>
    <cellStyle name="Обычный 3 9 2 2 3 8" xfId="54359"/>
    <cellStyle name="Обычный 3 9 2 2 3 8 2" xfId="54360"/>
    <cellStyle name="Обычный 3 9 2 2 3 8 3" xfId="54361"/>
    <cellStyle name="Обычный 3 9 2 2 3 8 4" xfId="54362"/>
    <cellStyle name="Обычный 3 9 2 2 3 8 5" xfId="54363"/>
    <cellStyle name="Обычный 3 9 2 2 3 8 6" xfId="54364"/>
    <cellStyle name="Обычный 3 9 2 2 3 8 7" xfId="54365"/>
    <cellStyle name="Обычный 3 9 2 2 3 8 8" xfId="54366"/>
    <cellStyle name="Обычный 3 9 2 2 3 9" xfId="54367"/>
    <cellStyle name="Обычный 3 9 2 2 4" xfId="54368"/>
    <cellStyle name="Обычный 3 9 2 2 4 2" xfId="54369"/>
    <cellStyle name="Обычный 3 9 2 2 4 3" xfId="54370"/>
    <cellStyle name="Обычный 3 9 2 2 4 4" xfId="54371"/>
    <cellStyle name="Обычный 3 9 2 2 4 5" xfId="54372"/>
    <cellStyle name="Обычный 3 9 2 2 4 6" xfId="54373"/>
    <cellStyle name="Обычный 3 9 2 2 4 7" xfId="54374"/>
    <cellStyle name="Обычный 3 9 2 2 4 8" xfId="54375"/>
    <cellStyle name="Обычный 3 9 2 2 5" xfId="54376"/>
    <cellStyle name="Обычный 3 9 2 2 5 2" xfId="54377"/>
    <cellStyle name="Обычный 3 9 2 2 5 3" xfId="54378"/>
    <cellStyle name="Обычный 3 9 2 2 5 4" xfId="54379"/>
    <cellStyle name="Обычный 3 9 2 2 5 5" xfId="54380"/>
    <cellStyle name="Обычный 3 9 2 2 5 6" xfId="54381"/>
    <cellStyle name="Обычный 3 9 2 2 5 7" xfId="54382"/>
    <cellStyle name="Обычный 3 9 2 2 5 8" xfId="54383"/>
    <cellStyle name="Обычный 3 9 2 2 6" xfId="54384"/>
    <cellStyle name="Обычный 3 9 2 2 6 2" xfId="54385"/>
    <cellStyle name="Обычный 3 9 2 2 6 3" xfId="54386"/>
    <cellStyle name="Обычный 3 9 2 2 6 4" xfId="54387"/>
    <cellStyle name="Обычный 3 9 2 2 6 5" xfId="54388"/>
    <cellStyle name="Обычный 3 9 2 2 6 6" xfId="54389"/>
    <cellStyle name="Обычный 3 9 2 2 6 7" xfId="54390"/>
    <cellStyle name="Обычный 3 9 2 2 6 8" xfId="54391"/>
    <cellStyle name="Обычный 3 9 2 2 7" xfId="54392"/>
    <cellStyle name="Обычный 3 9 2 2 7 2" xfId="54393"/>
    <cellStyle name="Обычный 3 9 2 2 7 3" xfId="54394"/>
    <cellStyle name="Обычный 3 9 2 2 7 4" xfId="54395"/>
    <cellStyle name="Обычный 3 9 2 2 7 5" xfId="54396"/>
    <cellStyle name="Обычный 3 9 2 2 7 6" xfId="54397"/>
    <cellStyle name="Обычный 3 9 2 2 7 7" xfId="54398"/>
    <cellStyle name="Обычный 3 9 2 2 7 8" xfId="54399"/>
    <cellStyle name="Обычный 3 9 2 2 8" xfId="54400"/>
    <cellStyle name="Обычный 3 9 2 2 8 2" xfId="54401"/>
    <cellStyle name="Обычный 3 9 2 2 8 3" xfId="54402"/>
    <cellStyle name="Обычный 3 9 2 2 8 4" xfId="54403"/>
    <cellStyle name="Обычный 3 9 2 2 8 5" xfId="54404"/>
    <cellStyle name="Обычный 3 9 2 2 8 6" xfId="54405"/>
    <cellStyle name="Обычный 3 9 2 2 8 7" xfId="54406"/>
    <cellStyle name="Обычный 3 9 2 2 8 8" xfId="54407"/>
    <cellStyle name="Обычный 3 9 2 2 9" xfId="54408"/>
    <cellStyle name="Обычный 3 9 2 2 9 2" xfId="54409"/>
    <cellStyle name="Обычный 3 9 2 2 9 3" xfId="54410"/>
    <cellStyle name="Обычный 3 9 2 2 9 4" xfId="54411"/>
    <cellStyle name="Обычный 3 9 2 2 9 5" xfId="54412"/>
    <cellStyle name="Обычный 3 9 2 2 9 6" xfId="54413"/>
    <cellStyle name="Обычный 3 9 2 2 9 7" xfId="54414"/>
    <cellStyle name="Обычный 3 9 2 2 9 8" xfId="54415"/>
    <cellStyle name="Обычный 3 9 2 20" xfId="54416"/>
    <cellStyle name="Обычный 3 9 2 21" xfId="54417"/>
    <cellStyle name="Обычный 3 9 2 22" xfId="54418"/>
    <cellStyle name="Обычный 3 9 2 23" xfId="54419"/>
    <cellStyle name="Обычный 3 9 2 3" xfId="54420"/>
    <cellStyle name="Обычный 3 9 2 3 10" xfId="54421"/>
    <cellStyle name="Обычный 3 9 2 3 11" xfId="54422"/>
    <cellStyle name="Обычный 3 9 2 3 12" xfId="54423"/>
    <cellStyle name="Обычный 3 9 2 3 13" xfId="54424"/>
    <cellStyle name="Обычный 3 9 2 3 14" xfId="54425"/>
    <cellStyle name="Обычный 3 9 2 3 15" xfId="54426"/>
    <cellStyle name="Обычный 3 9 2 3 16" xfId="54427"/>
    <cellStyle name="Обычный 3 9 2 3 17" xfId="54428"/>
    <cellStyle name="Обычный 3 9 2 3 18" xfId="54429"/>
    <cellStyle name="Обычный 3 9 2 3 2" xfId="54430"/>
    <cellStyle name="Обычный 3 9 2 3 2 2" xfId="54431"/>
    <cellStyle name="Обычный 3 9 2 3 2 3" xfId="54432"/>
    <cellStyle name="Обычный 3 9 2 3 2 4" xfId="54433"/>
    <cellStyle name="Обычный 3 9 2 3 2 5" xfId="54434"/>
    <cellStyle name="Обычный 3 9 2 3 2 6" xfId="54435"/>
    <cellStyle name="Обычный 3 9 2 3 2 7" xfId="54436"/>
    <cellStyle name="Обычный 3 9 2 3 2 8" xfId="54437"/>
    <cellStyle name="Обычный 3 9 2 3 3" xfId="54438"/>
    <cellStyle name="Обычный 3 9 2 3 3 2" xfId="54439"/>
    <cellStyle name="Обычный 3 9 2 3 3 3" xfId="54440"/>
    <cellStyle name="Обычный 3 9 2 3 3 4" xfId="54441"/>
    <cellStyle name="Обычный 3 9 2 3 3 5" xfId="54442"/>
    <cellStyle name="Обычный 3 9 2 3 3 6" xfId="54443"/>
    <cellStyle name="Обычный 3 9 2 3 3 7" xfId="54444"/>
    <cellStyle name="Обычный 3 9 2 3 3 8" xfId="54445"/>
    <cellStyle name="Обычный 3 9 2 3 4" xfId="54446"/>
    <cellStyle name="Обычный 3 9 2 3 4 2" xfId="54447"/>
    <cellStyle name="Обычный 3 9 2 3 4 3" xfId="54448"/>
    <cellStyle name="Обычный 3 9 2 3 4 4" xfId="54449"/>
    <cellStyle name="Обычный 3 9 2 3 4 5" xfId="54450"/>
    <cellStyle name="Обычный 3 9 2 3 4 6" xfId="54451"/>
    <cellStyle name="Обычный 3 9 2 3 4 7" xfId="54452"/>
    <cellStyle name="Обычный 3 9 2 3 4 8" xfId="54453"/>
    <cellStyle name="Обычный 3 9 2 3 5" xfId="54454"/>
    <cellStyle name="Обычный 3 9 2 3 5 2" xfId="54455"/>
    <cellStyle name="Обычный 3 9 2 3 5 3" xfId="54456"/>
    <cellStyle name="Обычный 3 9 2 3 5 4" xfId="54457"/>
    <cellStyle name="Обычный 3 9 2 3 5 5" xfId="54458"/>
    <cellStyle name="Обычный 3 9 2 3 5 6" xfId="54459"/>
    <cellStyle name="Обычный 3 9 2 3 5 7" xfId="54460"/>
    <cellStyle name="Обычный 3 9 2 3 5 8" xfId="54461"/>
    <cellStyle name="Обычный 3 9 2 3 6" xfId="54462"/>
    <cellStyle name="Обычный 3 9 2 3 6 2" xfId="54463"/>
    <cellStyle name="Обычный 3 9 2 3 6 3" xfId="54464"/>
    <cellStyle name="Обычный 3 9 2 3 6 4" xfId="54465"/>
    <cellStyle name="Обычный 3 9 2 3 6 5" xfId="54466"/>
    <cellStyle name="Обычный 3 9 2 3 6 6" xfId="54467"/>
    <cellStyle name="Обычный 3 9 2 3 6 7" xfId="54468"/>
    <cellStyle name="Обычный 3 9 2 3 6 8" xfId="54469"/>
    <cellStyle name="Обычный 3 9 2 3 7" xfId="54470"/>
    <cellStyle name="Обычный 3 9 2 3 7 2" xfId="54471"/>
    <cellStyle name="Обычный 3 9 2 3 7 3" xfId="54472"/>
    <cellStyle name="Обычный 3 9 2 3 7 4" xfId="54473"/>
    <cellStyle name="Обычный 3 9 2 3 7 5" xfId="54474"/>
    <cellStyle name="Обычный 3 9 2 3 7 6" xfId="54475"/>
    <cellStyle name="Обычный 3 9 2 3 7 7" xfId="54476"/>
    <cellStyle name="Обычный 3 9 2 3 7 8" xfId="54477"/>
    <cellStyle name="Обычный 3 9 2 3 8" xfId="54478"/>
    <cellStyle name="Обычный 3 9 2 3 8 2" xfId="54479"/>
    <cellStyle name="Обычный 3 9 2 3 8 3" xfId="54480"/>
    <cellStyle name="Обычный 3 9 2 3 8 4" xfId="54481"/>
    <cellStyle name="Обычный 3 9 2 3 8 5" xfId="54482"/>
    <cellStyle name="Обычный 3 9 2 3 8 6" xfId="54483"/>
    <cellStyle name="Обычный 3 9 2 3 8 7" xfId="54484"/>
    <cellStyle name="Обычный 3 9 2 3 8 8" xfId="54485"/>
    <cellStyle name="Обычный 3 9 2 3 9" xfId="54486"/>
    <cellStyle name="Обычный 3 9 2 4" xfId="54487"/>
    <cellStyle name="Обычный 3 9 2 4 10" xfId="54488"/>
    <cellStyle name="Обычный 3 9 2 4 11" xfId="54489"/>
    <cellStyle name="Обычный 3 9 2 4 12" xfId="54490"/>
    <cellStyle name="Обычный 3 9 2 4 13" xfId="54491"/>
    <cellStyle name="Обычный 3 9 2 4 14" xfId="54492"/>
    <cellStyle name="Обычный 3 9 2 4 15" xfId="54493"/>
    <cellStyle name="Обычный 3 9 2 4 16" xfId="54494"/>
    <cellStyle name="Обычный 3 9 2 4 17" xfId="54495"/>
    <cellStyle name="Обычный 3 9 2 4 18" xfId="54496"/>
    <cellStyle name="Обычный 3 9 2 4 2" xfId="54497"/>
    <cellStyle name="Обычный 3 9 2 4 2 2" xfId="54498"/>
    <cellStyle name="Обычный 3 9 2 4 2 3" xfId="54499"/>
    <cellStyle name="Обычный 3 9 2 4 2 4" xfId="54500"/>
    <cellStyle name="Обычный 3 9 2 4 2 5" xfId="54501"/>
    <cellStyle name="Обычный 3 9 2 4 2 6" xfId="54502"/>
    <cellStyle name="Обычный 3 9 2 4 2 7" xfId="54503"/>
    <cellStyle name="Обычный 3 9 2 4 2 8" xfId="54504"/>
    <cellStyle name="Обычный 3 9 2 4 3" xfId="54505"/>
    <cellStyle name="Обычный 3 9 2 4 3 2" xfId="54506"/>
    <cellStyle name="Обычный 3 9 2 4 3 3" xfId="54507"/>
    <cellStyle name="Обычный 3 9 2 4 3 4" xfId="54508"/>
    <cellStyle name="Обычный 3 9 2 4 3 5" xfId="54509"/>
    <cellStyle name="Обычный 3 9 2 4 3 6" xfId="54510"/>
    <cellStyle name="Обычный 3 9 2 4 3 7" xfId="54511"/>
    <cellStyle name="Обычный 3 9 2 4 3 8" xfId="54512"/>
    <cellStyle name="Обычный 3 9 2 4 4" xfId="54513"/>
    <cellStyle name="Обычный 3 9 2 4 4 2" xfId="54514"/>
    <cellStyle name="Обычный 3 9 2 4 4 3" xfId="54515"/>
    <cellStyle name="Обычный 3 9 2 4 4 4" xfId="54516"/>
    <cellStyle name="Обычный 3 9 2 4 4 5" xfId="54517"/>
    <cellStyle name="Обычный 3 9 2 4 4 6" xfId="54518"/>
    <cellStyle name="Обычный 3 9 2 4 4 7" xfId="54519"/>
    <cellStyle name="Обычный 3 9 2 4 4 8" xfId="54520"/>
    <cellStyle name="Обычный 3 9 2 4 5" xfId="54521"/>
    <cellStyle name="Обычный 3 9 2 4 5 2" xfId="54522"/>
    <cellStyle name="Обычный 3 9 2 4 5 3" xfId="54523"/>
    <cellStyle name="Обычный 3 9 2 4 5 4" xfId="54524"/>
    <cellStyle name="Обычный 3 9 2 4 5 5" xfId="54525"/>
    <cellStyle name="Обычный 3 9 2 4 5 6" xfId="54526"/>
    <cellStyle name="Обычный 3 9 2 4 5 7" xfId="54527"/>
    <cellStyle name="Обычный 3 9 2 4 5 8" xfId="54528"/>
    <cellStyle name="Обычный 3 9 2 4 6" xfId="54529"/>
    <cellStyle name="Обычный 3 9 2 4 6 2" xfId="54530"/>
    <cellStyle name="Обычный 3 9 2 4 6 3" xfId="54531"/>
    <cellStyle name="Обычный 3 9 2 4 6 4" xfId="54532"/>
    <cellStyle name="Обычный 3 9 2 4 6 5" xfId="54533"/>
    <cellStyle name="Обычный 3 9 2 4 6 6" xfId="54534"/>
    <cellStyle name="Обычный 3 9 2 4 6 7" xfId="54535"/>
    <cellStyle name="Обычный 3 9 2 4 6 8" xfId="54536"/>
    <cellStyle name="Обычный 3 9 2 4 7" xfId="54537"/>
    <cellStyle name="Обычный 3 9 2 4 7 2" xfId="54538"/>
    <cellStyle name="Обычный 3 9 2 4 7 3" xfId="54539"/>
    <cellStyle name="Обычный 3 9 2 4 7 4" xfId="54540"/>
    <cellStyle name="Обычный 3 9 2 4 7 5" xfId="54541"/>
    <cellStyle name="Обычный 3 9 2 4 7 6" xfId="54542"/>
    <cellStyle name="Обычный 3 9 2 4 7 7" xfId="54543"/>
    <cellStyle name="Обычный 3 9 2 4 7 8" xfId="54544"/>
    <cellStyle name="Обычный 3 9 2 4 8" xfId="54545"/>
    <cellStyle name="Обычный 3 9 2 4 8 2" xfId="54546"/>
    <cellStyle name="Обычный 3 9 2 4 8 3" xfId="54547"/>
    <cellStyle name="Обычный 3 9 2 4 8 4" xfId="54548"/>
    <cellStyle name="Обычный 3 9 2 4 8 5" xfId="54549"/>
    <cellStyle name="Обычный 3 9 2 4 8 6" xfId="54550"/>
    <cellStyle name="Обычный 3 9 2 4 8 7" xfId="54551"/>
    <cellStyle name="Обычный 3 9 2 4 8 8" xfId="54552"/>
    <cellStyle name="Обычный 3 9 2 4 9" xfId="54553"/>
    <cellStyle name="Обычный 3 9 2 5" xfId="54554"/>
    <cellStyle name="Обычный 3 9 2 5 2" xfId="54555"/>
    <cellStyle name="Обычный 3 9 2 5 3" xfId="54556"/>
    <cellStyle name="Обычный 3 9 2 5 4" xfId="54557"/>
    <cellStyle name="Обычный 3 9 2 5 5" xfId="54558"/>
    <cellStyle name="Обычный 3 9 2 5 6" xfId="54559"/>
    <cellStyle name="Обычный 3 9 2 5 7" xfId="54560"/>
    <cellStyle name="Обычный 3 9 2 5 8" xfId="54561"/>
    <cellStyle name="Обычный 3 9 2 6" xfId="54562"/>
    <cellStyle name="Обычный 3 9 2 6 2" xfId="54563"/>
    <cellStyle name="Обычный 3 9 2 6 3" xfId="54564"/>
    <cellStyle name="Обычный 3 9 2 6 4" xfId="54565"/>
    <cellStyle name="Обычный 3 9 2 6 5" xfId="54566"/>
    <cellStyle name="Обычный 3 9 2 6 6" xfId="54567"/>
    <cellStyle name="Обычный 3 9 2 6 7" xfId="54568"/>
    <cellStyle name="Обычный 3 9 2 6 8" xfId="54569"/>
    <cellStyle name="Обычный 3 9 2 7" xfId="54570"/>
    <cellStyle name="Обычный 3 9 2 7 2" xfId="54571"/>
    <cellStyle name="Обычный 3 9 2 7 3" xfId="54572"/>
    <cellStyle name="Обычный 3 9 2 7 4" xfId="54573"/>
    <cellStyle name="Обычный 3 9 2 7 5" xfId="54574"/>
    <cellStyle name="Обычный 3 9 2 7 6" xfId="54575"/>
    <cellStyle name="Обычный 3 9 2 7 7" xfId="54576"/>
    <cellStyle name="Обычный 3 9 2 7 8" xfId="54577"/>
    <cellStyle name="Обычный 3 9 2 8" xfId="54578"/>
    <cellStyle name="Обычный 3 9 2 8 2" xfId="54579"/>
    <cellStyle name="Обычный 3 9 2 8 3" xfId="54580"/>
    <cellStyle name="Обычный 3 9 2 8 4" xfId="54581"/>
    <cellStyle name="Обычный 3 9 2 8 5" xfId="54582"/>
    <cellStyle name="Обычный 3 9 2 8 6" xfId="54583"/>
    <cellStyle name="Обычный 3 9 2 8 7" xfId="54584"/>
    <cellStyle name="Обычный 3 9 2 8 8" xfId="54585"/>
    <cellStyle name="Обычный 3 9 2 9" xfId="54586"/>
    <cellStyle name="Обычный 3 9 2 9 2" xfId="54587"/>
    <cellStyle name="Обычный 3 9 2 9 3" xfId="54588"/>
    <cellStyle name="Обычный 3 9 2 9 4" xfId="54589"/>
    <cellStyle name="Обычный 3 9 2 9 5" xfId="54590"/>
    <cellStyle name="Обычный 3 9 2 9 6" xfId="54591"/>
    <cellStyle name="Обычный 3 9 2 9 7" xfId="54592"/>
    <cellStyle name="Обычный 3 9 2 9 8" xfId="54593"/>
    <cellStyle name="Обычный 3 9 20" xfId="54594"/>
    <cellStyle name="Обычный 3 9 21" xfId="54595"/>
    <cellStyle name="Обычный 3 9 22" xfId="54596"/>
    <cellStyle name="Обычный 3 9 23" xfId="54597"/>
    <cellStyle name="Обычный 3 9 24" xfId="54598"/>
    <cellStyle name="Обычный 3 9 3" xfId="54599"/>
    <cellStyle name="Обычный 3 9 3 10" xfId="54600"/>
    <cellStyle name="Обычный 3 9 3 10 2" xfId="54601"/>
    <cellStyle name="Обычный 3 9 3 10 3" xfId="54602"/>
    <cellStyle name="Обычный 3 9 3 10 4" xfId="54603"/>
    <cellStyle name="Обычный 3 9 3 10 5" xfId="54604"/>
    <cellStyle name="Обычный 3 9 3 10 6" xfId="54605"/>
    <cellStyle name="Обычный 3 9 3 10 7" xfId="54606"/>
    <cellStyle name="Обычный 3 9 3 10 8" xfId="54607"/>
    <cellStyle name="Обычный 3 9 3 11" xfId="54608"/>
    <cellStyle name="Обычный 3 9 3 12" xfId="54609"/>
    <cellStyle name="Обычный 3 9 3 13" xfId="54610"/>
    <cellStyle name="Обычный 3 9 3 14" xfId="54611"/>
    <cellStyle name="Обычный 3 9 3 15" xfId="54612"/>
    <cellStyle name="Обычный 3 9 3 16" xfId="54613"/>
    <cellStyle name="Обычный 3 9 3 17" xfId="54614"/>
    <cellStyle name="Обычный 3 9 3 18" xfId="54615"/>
    <cellStyle name="Обычный 3 9 3 19" xfId="54616"/>
    <cellStyle name="Обычный 3 9 3 2" xfId="54617"/>
    <cellStyle name="Обычный 3 9 3 2 10" xfId="54618"/>
    <cellStyle name="Обычный 3 9 3 2 11" xfId="54619"/>
    <cellStyle name="Обычный 3 9 3 2 12" xfId="54620"/>
    <cellStyle name="Обычный 3 9 3 2 13" xfId="54621"/>
    <cellStyle name="Обычный 3 9 3 2 14" xfId="54622"/>
    <cellStyle name="Обычный 3 9 3 2 15" xfId="54623"/>
    <cellStyle name="Обычный 3 9 3 2 16" xfId="54624"/>
    <cellStyle name="Обычный 3 9 3 2 17" xfId="54625"/>
    <cellStyle name="Обычный 3 9 3 2 18" xfId="54626"/>
    <cellStyle name="Обычный 3 9 3 2 2" xfId="54627"/>
    <cellStyle name="Обычный 3 9 3 2 2 2" xfId="54628"/>
    <cellStyle name="Обычный 3 9 3 2 2 3" xfId="54629"/>
    <cellStyle name="Обычный 3 9 3 2 2 4" xfId="54630"/>
    <cellStyle name="Обычный 3 9 3 2 2 5" xfId="54631"/>
    <cellStyle name="Обычный 3 9 3 2 2 6" xfId="54632"/>
    <cellStyle name="Обычный 3 9 3 2 2 7" xfId="54633"/>
    <cellStyle name="Обычный 3 9 3 2 2 8" xfId="54634"/>
    <cellStyle name="Обычный 3 9 3 2 3" xfId="54635"/>
    <cellStyle name="Обычный 3 9 3 2 3 2" xfId="54636"/>
    <cellStyle name="Обычный 3 9 3 2 3 3" xfId="54637"/>
    <cellStyle name="Обычный 3 9 3 2 3 4" xfId="54638"/>
    <cellStyle name="Обычный 3 9 3 2 3 5" xfId="54639"/>
    <cellStyle name="Обычный 3 9 3 2 3 6" xfId="54640"/>
    <cellStyle name="Обычный 3 9 3 2 3 7" xfId="54641"/>
    <cellStyle name="Обычный 3 9 3 2 3 8" xfId="54642"/>
    <cellStyle name="Обычный 3 9 3 2 4" xfId="54643"/>
    <cellStyle name="Обычный 3 9 3 2 4 2" xfId="54644"/>
    <cellStyle name="Обычный 3 9 3 2 4 3" xfId="54645"/>
    <cellStyle name="Обычный 3 9 3 2 4 4" xfId="54646"/>
    <cellStyle name="Обычный 3 9 3 2 4 5" xfId="54647"/>
    <cellStyle name="Обычный 3 9 3 2 4 6" xfId="54648"/>
    <cellStyle name="Обычный 3 9 3 2 4 7" xfId="54649"/>
    <cellStyle name="Обычный 3 9 3 2 4 8" xfId="54650"/>
    <cellStyle name="Обычный 3 9 3 2 5" xfId="54651"/>
    <cellStyle name="Обычный 3 9 3 2 5 2" xfId="54652"/>
    <cellStyle name="Обычный 3 9 3 2 5 3" xfId="54653"/>
    <cellStyle name="Обычный 3 9 3 2 5 4" xfId="54654"/>
    <cellStyle name="Обычный 3 9 3 2 5 5" xfId="54655"/>
    <cellStyle name="Обычный 3 9 3 2 5 6" xfId="54656"/>
    <cellStyle name="Обычный 3 9 3 2 5 7" xfId="54657"/>
    <cellStyle name="Обычный 3 9 3 2 5 8" xfId="54658"/>
    <cellStyle name="Обычный 3 9 3 2 6" xfId="54659"/>
    <cellStyle name="Обычный 3 9 3 2 6 2" xfId="54660"/>
    <cellStyle name="Обычный 3 9 3 2 6 3" xfId="54661"/>
    <cellStyle name="Обычный 3 9 3 2 6 4" xfId="54662"/>
    <cellStyle name="Обычный 3 9 3 2 6 5" xfId="54663"/>
    <cellStyle name="Обычный 3 9 3 2 6 6" xfId="54664"/>
    <cellStyle name="Обычный 3 9 3 2 6 7" xfId="54665"/>
    <cellStyle name="Обычный 3 9 3 2 6 8" xfId="54666"/>
    <cellStyle name="Обычный 3 9 3 2 7" xfId="54667"/>
    <cellStyle name="Обычный 3 9 3 2 7 2" xfId="54668"/>
    <cellStyle name="Обычный 3 9 3 2 7 3" xfId="54669"/>
    <cellStyle name="Обычный 3 9 3 2 7 4" xfId="54670"/>
    <cellStyle name="Обычный 3 9 3 2 7 5" xfId="54671"/>
    <cellStyle name="Обычный 3 9 3 2 7 6" xfId="54672"/>
    <cellStyle name="Обычный 3 9 3 2 7 7" xfId="54673"/>
    <cellStyle name="Обычный 3 9 3 2 7 8" xfId="54674"/>
    <cellStyle name="Обычный 3 9 3 2 8" xfId="54675"/>
    <cellStyle name="Обычный 3 9 3 2 8 2" xfId="54676"/>
    <cellStyle name="Обычный 3 9 3 2 8 3" xfId="54677"/>
    <cellStyle name="Обычный 3 9 3 2 8 4" xfId="54678"/>
    <cellStyle name="Обычный 3 9 3 2 8 5" xfId="54679"/>
    <cellStyle name="Обычный 3 9 3 2 8 6" xfId="54680"/>
    <cellStyle name="Обычный 3 9 3 2 8 7" xfId="54681"/>
    <cellStyle name="Обычный 3 9 3 2 8 8" xfId="54682"/>
    <cellStyle name="Обычный 3 9 3 2 9" xfId="54683"/>
    <cellStyle name="Обычный 3 9 3 20" xfId="54684"/>
    <cellStyle name="Обычный 3 9 3 21" xfId="54685"/>
    <cellStyle name="Обычный 3 9 3 22" xfId="54686"/>
    <cellStyle name="Обычный 3 9 3 3" xfId="54687"/>
    <cellStyle name="Обычный 3 9 3 3 10" xfId="54688"/>
    <cellStyle name="Обычный 3 9 3 3 11" xfId="54689"/>
    <cellStyle name="Обычный 3 9 3 3 12" xfId="54690"/>
    <cellStyle name="Обычный 3 9 3 3 13" xfId="54691"/>
    <cellStyle name="Обычный 3 9 3 3 14" xfId="54692"/>
    <cellStyle name="Обычный 3 9 3 3 15" xfId="54693"/>
    <cellStyle name="Обычный 3 9 3 3 16" xfId="54694"/>
    <cellStyle name="Обычный 3 9 3 3 17" xfId="54695"/>
    <cellStyle name="Обычный 3 9 3 3 18" xfId="54696"/>
    <cellStyle name="Обычный 3 9 3 3 2" xfId="54697"/>
    <cellStyle name="Обычный 3 9 3 3 2 2" xfId="54698"/>
    <cellStyle name="Обычный 3 9 3 3 2 3" xfId="54699"/>
    <cellStyle name="Обычный 3 9 3 3 2 4" xfId="54700"/>
    <cellStyle name="Обычный 3 9 3 3 2 5" xfId="54701"/>
    <cellStyle name="Обычный 3 9 3 3 2 6" xfId="54702"/>
    <cellStyle name="Обычный 3 9 3 3 2 7" xfId="54703"/>
    <cellStyle name="Обычный 3 9 3 3 2 8" xfId="54704"/>
    <cellStyle name="Обычный 3 9 3 3 3" xfId="54705"/>
    <cellStyle name="Обычный 3 9 3 3 3 2" xfId="54706"/>
    <cellStyle name="Обычный 3 9 3 3 3 3" xfId="54707"/>
    <cellStyle name="Обычный 3 9 3 3 3 4" xfId="54708"/>
    <cellStyle name="Обычный 3 9 3 3 3 5" xfId="54709"/>
    <cellStyle name="Обычный 3 9 3 3 3 6" xfId="54710"/>
    <cellStyle name="Обычный 3 9 3 3 3 7" xfId="54711"/>
    <cellStyle name="Обычный 3 9 3 3 3 8" xfId="54712"/>
    <cellStyle name="Обычный 3 9 3 3 4" xfId="54713"/>
    <cellStyle name="Обычный 3 9 3 3 4 2" xfId="54714"/>
    <cellStyle name="Обычный 3 9 3 3 4 3" xfId="54715"/>
    <cellStyle name="Обычный 3 9 3 3 4 4" xfId="54716"/>
    <cellStyle name="Обычный 3 9 3 3 4 5" xfId="54717"/>
    <cellStyle name="Обычный 3 9 3 3 4 6" xfId="54718"/>
    <cellStyle name="Обычный 3 9 3 3 4 7" xfId="54719"/>
    <cellStyle name="Обычный 3 9 3 3 4 8" xfId="54720"/>
    <cellStyle name="Обычный 3 9 3 3 5" xfId="54721"/>
    <cellStyle name="Обычный 3 9 3 3 5 2" xfId="54722"/>
    <cellStyle name="Обычный 3 9 3 3 5 3" xfId="54723"/>
    <cellStyle name="Обычный 3 9 3 3 5 4" xfId="54724"/>
    <cellStyle name="Обычный 3 9 3 3 5 5" xfId="54725"/>
    <cellStyle name="Обычный 3 9 3 3 5 6" xfId="54726"/>
    <cellStyle name="Обычный 3 9 3 3 5 7" xfId="54727"/>
    <cellStyle name="Обычный 3 9 3 3 5 8" xfId="54728"/>
    <cellStyle name="Обычный 3 9 3 3 6" xfId="54729"/>
    <cellStyle name="Обычный 3 9 3 3 6 2" xfId="54730"/>
    <cellStyle name="Обычный 3 9 3 3 6 3" xfId="54731"/>
    <cellStyle name="Обычный 3 9 3 3 6 4" xfId="54732"/>
    <cellStyle name="Обычный 3 9 3 3 6 5" xfId="54733"/>
    <cellStyle name="Обычный 3 9 3 3 6 6" xfId="54734"/>
    <cellStyle name="Обычный 3 9 3 3 6 7" xfId="54735"/>
    <cellStyle name="Обычный 3 9 3 3 6 8" xfId="54736"/>
    <cellStyle name="Обычный 3 9 3 3 7" xfId="54737"/>
    <cellStyle name="Обычный 3 9 3 3 7 2" xfId="54738"/>
    <cellStyle name="Обычный 3 9 3 3 7 3" xfId="54739"/>
    <cellStyle name="Обычный 3 9 3 3 7 4" xfId="54740"/>
    <cellStyle name="Обычный 3 9 3 3 7 5" xfId="54741"/>
    <cellStyle name="Обычный 3 9 3 3 7 6" xfId="54742"/>
    <cellStyle name="Обычный 3 9 3 3 7 7" xfId="54743"/>
    <cellStyle name="Обычный 3 9 3 3 7 8" xfId="54744"/>
    <cellStyle name="Обычный 3 9 3 3 8" xfId="54745"/>
    <cellStyle name="Обычный 3 9 3 3 8 2" xfId="54746"/>
    <cellStyle name="Обычный 3 9 3 3 8 3" xfId="54747"/>
    <cellStyle name="Обычный 3 9 3 3 8 4" xfId="54748"/>
    <cellStyle name="Обычный 3 9 3 3 8 5" xfId="54749"/>
    <cellStyle name="Обычный 3 9 3 3 8 6" xfId="54750"/>
    <cellStyle name="Обычный 3 9 3 3 8 7" xfId="54751"/>
    <cellStyle name="Обычный 3 9 3 3 8 8" xfId="54752"/>
    <cellStyle name="Обычный 3 9 3 3 9" xfId="54753"/>
    <cellStyle name="Обычный 3 9 3 4" xfId="54754"/>
    <cellStyle name="Обычный 3 9 3 4 2" xfId="54755"/>
    <cellStyle name="Обычный 3 9 3 4 3" xfId="54756"/>
    <cellStyle name="Обычный 3 9 3 4 4" xfId="54757"/>
    <cellStyle name="Обычный 3 9 3 4 5" xfId="54758"/>
    <cellStyle name="Обычный 3 9 3 4 6" xfId="54759"/>
    <cellStyle name="Обычный 3 9 3 4 7" xfId="54760"/>
    <cellStyle name="Обычный 3 9 3 4 8" xfId="54761"/>
    <cellStyle name="Обычный 3 9 3 5" xfId="54762"/>
    <cellStyle name="Обычный 3 9 3 5 2" xfId="54763"/>
    <cellStyle name="Обычный 3 9 3 5 3" xfId="54764"/>
    <cellStyle name="Обычный 3 9 3 5 4" xfId="54765"/>
    <cellStyle name="Обычный 3 9 3 5 5" xfId="54766"/>
    <cellStyle name="Обычный 3 9 3 5 6" xfId="54767"/>
    <cellStyle name="Обычный 3 9 3 5 7" xfId="54768"/>
    <cellStyle name="Обычный 3 9 3 5 8" xfId="54769"/>
    <cellStyle name="Обычный 3 9 3 6" xfId="54770"/>
    <cellStyle name="Обычный 3 9 3 6 2" xfId="54771"/>
    <cellStyle name="Обычный 3 9 3 6 3" xfId="54772"/>
    <cellStyle name="Обычный 3 9 3 6 4" xfId="54773"/>
    <cellStyle name="Обычный 3 9 3 6 5" xfId="54774"/>
    <cellStyle name="Обычный 3 9 3 6 6" xfId="54775"/>
    <cellStyle name="Обычный 3 9 3 6 7" xfId="54776"/>
    <cellStyle name="Обычный 3 9 3 6 8" xfId="54777"/>
    <cellStyle name="Обычный 3 9 3 7" xfId="54778"/>
    <cellStyle name="Обычный 3 9 3 7 2" xfId="54779"/>
    <cellStyle name="Обычный 3 9 3 7 3" xfId="54780"/>
    <cellStyle name="Обычный 3 9 3 7 4" xfId="54781"/>
    <cellStyle name="Обычный 3 9 3 7 5" xfId="54782"/>
    <cellStyle name="Обычный 3 9 3 7 6" xfId="54783"/>
    <cellStyle name="Обычный 3 9 3 7 7" xfId="54784"/>
    <cellStyle name="Обычный 3 9 3 7 8" xfId="54785"/>
    <cellStyle name="Обычный 3 9 3 8" xfId="54786"/>
    <cellStyle name="Обычный 3 9 3 8 2" xfId="54787"/>
    <cellStyle name="Обычный 3 9 3 8 3" xfId="54788"/>
    <cellStyle name="Обычный 3 9 3 8 4" xfId="54789"/>
    <cellStyle name="Обычный 3 9 3 8 5" xfId="54790"/>
    <cellStyle name="Обычный 3 9 3 8 6" xfId="54791"/>
    <cellStyle name="Обычный 3 9 3 8 7" xfId="54792"/>
    <cellStyle name="Обычный 3 9 3 8 8" xfId="54793"/>
    <cellStyle name="Обычный 3 9 3 9" xfId="54794"/>
    <cellStyle name="Обычный 3 9 3 9 2" xfId="54795"/>
    <cellStyle name="Обычный 3 9 3 9 3" xfId="54796"/>
    <cellStyle name="Обычный 3 9 3 9 4" xfId="54797"/>
    <cellStyle name="Обычный 3 9 3 9 5" xfId="54798"/>
    <cellStyle name="Обычный 3 9 3 9 6" xfId="54799"/>
    <cellStyle name="Обычный 3 9 3 9 7" xfId="54800"/>
    <cellStyle name="Обычный 3 9 3 9 8" xfId="54801"/>
    <cellStyle name="Обычный 3 9 4" xfId="54802"/>
    <cellStyle name="Обычный 3 9 4 10" xfId="54803"/>
    <cellStyle name="Обычный 3 9 4 11" xfId="54804"/>
    <cellStyle name="Обычный 3 9 4 12" xfId="54805"/>
    <cellStyle name="Обычный 3 9 4 13" xfId="54806"/>
    <cellStyle name="Обычный 3 9 4 14" xfId="54807"/>
    <cellStyle name="Обычный 3 9 4 15" xfId="54808"/>
    <cellStyle name="Обычный 3 9 4 16" xfId="54809"/>
    <cellStyle name="Обычный 3 9 4 17" xfId="54810"/>
    <cellStyle name="Обычный 3 9 4 18" xfId="54811"/>
    <cellStyle name="Обычный 3 9 4 2" xfId="54812"/>
    <cellStyle name="Обычный 3 9 4 2 2" xfId="54813"/>
    <cellStyle name="Обычный 3 9 4 2 3" xfId="54814"/>
    <cellStyle name="Обычный 3 9 4 2 4" xfId="54815"/>
    <cellStyle name="Обычный 3 9 4 2 5" xfId="54816"/>
    <cellStyle name="Обычный 3 9 4 2 6" xfId="54817"/>
    <cellStyle name="Обычный 3 9 4 2 7" xfId="54818"/>
    <cellStyle name="Обычный 3 9 4 2 8" xfId="54819"/>
    <cellStyle name="Обычный 3 9 4 3" xfId="54820"/>
    <cellStyle name="Обычный 3 9 4 3 2" xfId="54821"/>
    <cellStyle name="Обычный 3 9 4 3 3" xfId="54822"/>
    <cellStyle name="Обычный 3 9 4 3 4" xfId="54823"/>
    <cellStyle name="Обычный 3 9 4 3 5" xfId="54824"/>
    <cellStyle name="Обычный 3 9 4 3 6" xfId="54825"/>
    <cellStyle name="Обычный 3 9 4 3 7" xfId="54826"/>
    <cellStyle name="Обычный 3 9 4 3 8" xfId="54827"/>
    <cellStyle name="Обычный 3 9 4 4" xfId="54828"/>
    <cellStyle name="Обычный 3 9 4 4 2" xfId="54829"/>
    <cellStyle name="Обычный 3 9 4 4 3" xfId="54830"/>
    <cellStyle name="Обычный 3 9 4 4 4" xfId="54831"/>
    <cellStyle name="Обычный 3 9 4 4 5" xfId="54832"/>
    <cellStyle name="Обычный 3 9 4 4 6" xfId="54833"/>
    <cellStyle name="Обычный 3 9 4 4 7" xfId="54834"/>
    <cellStyle name="Обычный 3 9 4 4 8" xfId="54835"/>
    <cellStyle name="Обычный 3 9 4 5" xfId="54836"/>
    <cellStyle name="Обычный 3 9 4 5 2" xfId="54837"/>
    <cellStyle name="Обычный 3 9 4 5 3" xfId="54838"/>
    <cellStyle name="Обычный 3 9 4 5 4" xfId="54839"/>
    <cellStyle name="Обычный 3 9 4 5 5" xfId="54840"/>
    <cellStyle name="Обычный 3 9 4 5 6" xfId="54841"/>
    <cellStyle name="Обычный 3 9 4 5 7" xfId="54842"/>
    <cellStyle name="Обычный 3 9 4 5 8" xfId="54843"/>
    <cellStyle name="Обычный 3 9 4 6" xfId="54844"/>
    <cellStyle name="Обычный 3 9 4 6 2" xfId="54845"/>
    <cellStyle name="Обычный 3 9 4 6 3" xfId="54846"/>
    <cellStyle name="Обычный 3 9 4 6 4" xfId="54847"/>
    <cellStyle name="Обычный 3 9 4 6 5" xfId="54848"/>
    <cellStyle name="Обычный 3 9 4 6 6" xfId="54849"/>
    <cellStyle name="Обычный 3 9 4 6 7" xfId="54850"/>
    <cellStyle name="Обычный 3 9 4 6 8" xfId="54851"/>
    <cellStyle name="Обычный 3 9 4 7" xfId="54852"/>
    <cellStyle name="Обычный 3 9 4 7 2" xfId="54853"/>
    <cellStyle name="Обычный 3 9 4 7 3" xfId="54854"/>
    <cellStyle name="Обычный 3 9 4 7 4" xfId="54855"/>
    <cellStyle name="Обычный 3 9 4 7 5" xfId="54856"/>
    <cellStyle name="Обычный 3 9 4 7 6" xfId="54857"/>
    <cellStyle name="Обычный 3 9 4 7 7" xfId="54858"/>
    <cellStyle name="Обычный 3 9 4 7 8" xfId="54859"/>
    <cellStyle name="Обычный 3 9 4 8" xfId="54860"/>
    <cellStyle name="Обычный 3 9 4 8 2" xfId="54861"/>
    <cellStyle name="Обычный 3 9 4 8 3" xfId="54862"/>
    <cellStyle name="Обычный 3 9 4 8 4" xfId="54863"/>
    <cellStyle name="Обычный 3 9 4 8 5" xfId="54864"/>
    <cellStyle name="Обычный 3 9 4 8 6" xfId="54865"/>
    <cellStyle name="Обычный 3 9 4 8 7" xfId="54866"/>
    <cellStyle name="Обычный 3 9 4 8 8" xfId="54867"/>
    <cellStyle name="Обычный 3 9 4 9" xfId="54868"/>
    <cellStyle name="Обычный 3 9 5" xfId="54869"/>
    <cellStyle name="Обычный 3 9 5 10" xfId="54870"/>
    <cellStyle name="Обычный 3 9 5 11" xfId="54871"/>
    <cellStyle name="Обычный 3 9 5 12" xfId="54872"/>
    <cellStyle name="Обычный 3 9 5 13" xfId="54873"/>
    <cellStyle name="Обычный 3 9 5 14" xfId="54874"/>
    <cellStyle name="Обычный 3 9 5 15" xfId="54875"/>
    <cellStyle name="Обычный 3 9 5 16" xfId="54876"/>
    <cellStyle name="Обычный 3 9 5 17" xfId="54877"/>
    <cellStyle name="Обычный 3 9 5 18" xfId="54878"/>
    <cellStyle name="Обычный 3 9 5 2" xfId="54879"/>
    <cellStyle name="Обычный 3 9 5 2 2" xfId="54880"/>
    <cellStyle name="Обычный 3 9 5 2 3" xfId="54881"/>
    <cellStyle name="Обычный 3 9 5 2 4" xfId="54882"/>
    <cellStyle name="Обычный 3 9 5 2 5" xfId="54883"/>
    <cellStyle name="Обычный 3 9 5 2 6" xfId="54884"/>
    <cellStyle name="Обычный 3 9 5 2 7" xfId="54885"/>
    <cellStyle name="Обычный 3 9 5 2 8" xfId="54886"/>
    <cellStyle name="Обычный 3 9 5 3" xfId="54887"/>
    <cellStyle name="Обычный 3 9 5 3 2" xfId="54888"/>
    <cellStyle name="Обычный 3 9 5 3 3" xfId="54889"/>
    <cellStyle name="Обычный 3 9 5 3 4" xfId="54890"/>
    <cellStyle name="Обычный 3 9 5 3 5" xfId="54891"/>
    <cellStyle name="Обычный 3 9 5 3 6" xfId="54892"/>
    <cellStyle name="Обычный 3 9 5 3 7" xfId="54893"/>
    <cellStyle name="Обычный 3 9 5 3 8" xfId="54894"/>
    <cellStyle name="Обычный 3 9 5 4" xfId="54895"/>
    <cellStyle name="Обычный 3 9 5 4 2" xfId="54896"/>
    <cellStyle name="Обычный 3 9 5 4 3" xfId="54897"/>
    <cellStyle name="Обычный 3 9 5 4 4" xfId="54898"/>
    <cellStyle name="Обычный 3 9 5 4 5" xfId="54899"/>
    <cellStyle name="Обычный 3 9 5 4 6" xfId="54900"/>
    <cellStyle name="Обычный 3 9 5 4 7" xfId="54901"/>
    <cellStyle name="Обычный 3 9 5 4 8" xfId="54902"/>
    <cellStyle name="Обычный 3 9 5 5" xfId="54903"/>
    <cellStyle name="Обычный 3 9 5 5 2" xfId="54904"/>
    <cellStyle name="Обычный 3 9 5 5 3" xfId="54905"/>
    <cellStyle name="Обычный 3 9 5 5 4" xfId="54906"/>
    <cellStyle name="Обычный 3 9 5 5 5" xfId="54907"/>
    <cellStyle name="Обычный 3 9 5 5 6" xfId="54908"/>
    <cellStyle name="Обычный 3 9 5 5 7" xfId="54909"/>
    <cellStyle name="Обычный 3 9 5 5 8" xfId="54910"/>
    <cellStyle name="Обычный 3 9 5 6" xfId="54911"/>
    <cellStyle name="Обычный 3 9 5 6 2" xfId="54912"/>
    <cellStyle name="Обычный 3 9 5 6 3" xfId="54913"/>
    <cellStyle name="Обычный 3 9 5 6 4" xfId="54914"/>
    <cellStyle name="Обычный 3 9 5 6 5" xfId="54915"/>
    <cellStyle name="Обычный 3 9 5 6 6" xfId="54916"/>
    <cellStyle name="Обычный 3 9 5 6 7" xfId="54917"/>
    <cellStyle name="Обычный 3 9 5 6 8" xfId="54918"/>
    <cellStyle name="Обычный 3 9 5 7" xfId="54919"/>
    <cellStyle name="Обычный 3 9 5 7 2" xfId="54920"/>
    <cellStyle name="Обычный 3 9 5 7 3" xfId="54921"/>
    <cellStyle name="Обычный 3 9 5 7 4" xfId="54922"/>
    <cellStyle name="Обычный 3 9 5 7 5" xfId="54923"/>
    <cellStyle name="Обычный 3 9 5 7 6" xfId="54924"/>
    <cellStyle name="Обычный 3 9 5 7 7" xfId="54925"/>
    <cellStyle name="Обычный 3 9 5 7 8" xfId="54926"/>
    <cellStyle name="Обычный 3 9 5 8" xfId="54927"/>
    <cellStyle name="Обычный 3 9 5 8 2" xfId="54928"/>
    <cellStyle name="Обычный 3 9 5 8 3" xfId="54929"/>
    <cellStyle name="Обычный 3 9 5 8 4" xfId="54930"/>
    <cellStyle name="Обычный 3 9 5 8 5" xfId="54931"/>
    <cellStyle name="Обычный 3 9 5 8 6" xfId="54932"/>
    <cellStyle name="Обычный 3 9 5 8 7" xfId="54933"/>
    <cellStyle name="Обычный 3 9 5 8 8" xfId="54934"/>
    <cellStyle name="Обычный 3 9 5 9" xfId="54935"/>
    <cellStyle name="Обычный 3 9 6" xfId="54936"/>
    <cellStyle name="Обычный 3 9 6 2" xfId="54937"/>
    <cellStyle name="Обычный 3 9 6 3" xfId="54938"/>
    <cellStyle name="Обычный 3 9 6 4" xfId="54939"/>
    <cellStyle name="Обычный 3 9 6 5" xfId="54940"/>
    <cellStyle name="Обычный 3 9 6 6" xfId="54941"/>
    <cellStyle name="Обычный 3 9 6 7" xfId="54942"/>
    <cellStyle name="Обычный 3 9 6 8" xfId="54943"/>
    <cellStyle name="Обычный 3 9 7" xfId="54944"/>
    <cellStyle name="Обычный 3 9 7 2" xfId="54945"/>
    <cellStyle name="Обычный 3 9 7 3" xfId="54946"/>
    <cellStyle name="Обычный 3 9 7 4" xfId="54947"/>
    <cellStyle name="Обычный 3 9 7 5" xfId="54948"/>
    <cellStyle name="Обычный 3 9 7 6" xfId="54949"/>
    <cellStyle name="Обычный 3 9 7 7" xfId="54950"/>
    <cellStyle name="Обычный 3 9 7 8" xfId="54951"/>
    <cellStyle name="Обычный 3 9 8" xfId="54952"/>
    <cellStyle name="Обычный 3 9 8 2" xfId="54953"/>
    <cellStyle name="Обычный 3 9 8 3" xfId="54954"/>
    <cellStyle name="Обычный 3 9 8 4" xfId="54955"/>
    <cellStyle name="Обычный 3 9 8 5" xfId="54956"/>
    <cellStyle name="Обычный 3 9 8 6" xfId="54957"/>
    <cellStyle name="Обычный 3 9 8 7" xfId="54958"/>
    <cellStyle name="Обычный 3 9 8 8" xfId="54959"/>
    <cellStyle name="Обычный 3 9 9" xfId="54960"/>
    <cellStyle name="Обычный 3 9 9 2" xfId="54961"/>
    <cellStyle name="Обычный 3 9 9 3" xfId="54962"/>
    <cellStyle name="Обычный 3 9 9 4" xfId="54963"/>
    <cellStyle name="Обычный 3 9 9 5" xfId="54964"/>
    <cellStyle name="Обычный 3 9 9 6" xfId="54965"/>
    <cellStyle name="Обычный 3 9 9 7" xfId="54966"/>
    <cellStyle name="Обычный 3 9 9 8" xfId="54967"/>
    <cellStyle name="Обычный 30" xfId="54968"/>
    <cellStyle name="Обычный 30 2" xfId="54969"/>
    <cellStyle name="Обычный 30 3" xfId="54970"/>
    <cellStyle name="Обычный 30 4" xfId="54971"/>
    <cellStyle name="Обычный 30 5" xfId="54972"/>
    <cellStyle name="Обычный 30 6" xfId="54973"/>
    <cellStyle name="Обычный 30 7" xfId="54974"/>
    <cellStyle name="Обычный 30 8" xfId="54975"/>
    <cellStyle name="Обычный 31" xfId="54976"/>
    <cellStyle name="Обычный 31 2" xfId="54977"/>
    <cellStyle name="Обычный 31 3" xfId="54978"/>
    <cellStyle name="Обычный 31 4" xfId="54979"/>
    <cellStyle name="Обычный 31 5" xfId="54980"/>
    <cellStyle name="Обычный 31 6" xfId="54981"/>
    <cellStyle name="Обычный 31 7" xfId="54982"/>
    <cellStyle name="Обычный 31 8" xfId="54983"/>
    <cellStyle name="Обычный 32" xfId="54984"/>
    <cellStyle name="Обычный 32 2" xfId="54985"/>
    <cellStyle name="Обычный 32 3" xfId="54986"/>
    <cellStyle name="Обычный 32 4" xfId="54987"/>
    <cellStyle name="Обычный 32 5" xfId="54988"/>
    <cellStyle name="Обычный 32 6" xfId="54989"/>
    <cellStyle name="Обычный 32 7" xfId="54990"/>
    <cellStyle name="Обычный 32 8" xfId="54991"/>
    <cellStyle name="Обычный 33" xfId="54992"/>
    <cellStyle name="Обычный 34" xfId="54993"/>
    <cellStyle name="Обычный 35" xfId="54994"/>
    <cellStyle name="Обычный 36" xfId="54995"/>
    <cellStyle name="Обычный 36 2" xfId="54996"/>
    <cellStyle name="Обычный 37" xfId="54997"/>
    <cellStyle name="Обычный 38" xfId="54998"/>
    <cellStyle name="Обычный 39" xfId="54999"/>
    <cellStyle name="Обычный 4" xfId="55000"/>
    <cellStyle name="Обычный 4 10" xfId="55001"/>
    <cellStyle name="Обычный 4 10 2" xfId="55002"/>
    <cellStyle name="Обычный 4 10 3" xfId="55003"/>
    <cellStyle name="Обычный 4 10 4" xfId="55004"/>
    <cellStyle name="Обычный 4 10 5" xfId="55005"/>
    <cellStyle name="Обычный 4 10 6" xfId="55006"/>
    <cellStyle name="Обычный 4 10 7" xfId="55007"/>
    <cellStyle name="Обычный 4 10 8" xfId="55008"/>
    <cellStyle name="Обычный 4 11" xfId="55009"/>
    <cellStyle name="Обычный 4 11 2" xfId="55010"/>
    <cellStyle name="Обычный 4 11 3" xfId="55011"/>
    <cellStyle name="Обычный 4 11 4" xfId="55012"/>
    <cellStyle name="Обычный 4 11 5" xfId="55013"/>
    <cellStyle name="Обычный 4 11 6" xfId="55014"/>
    <cellStyle name="Обычный 4 11 7" xfId="55015"/>
    <cellStyle name="Обычный 4 11 8" xfId="55016"/>
    <cellStyle name="Обычный 4 12" xfId="55017"/>
    <cellStyle name="Обычный 4 12 2" xfId="55018"/>
    <cellStyle name="Обычный 4 12 3" xfId="55019"/>
    <cellStyle name="Обычный 4 12 4" xfId="55020"/>
    <cellStyle name="Обычный 4 12 5" xfId="55021"/>
    <cellStyle name="Обычный 4 12 6" xfId="55022"/>
    <cellStyle name="Обычный 4 12 7" xfId="55023"/>
    <cellStyle name="Обычный 4 12 8" xfId="55024"/>
    <cellStyle name="Обычный 4 13" xfId="55025"/>
    <cellStyle name="Обычный 4 13 2" xfId="55026"/>
    <cellStyle name="Обычный 4 13 3" xfId="55027"/>
    <cellStyle name="Обычный 4 13 4" xfId="55028"/>
    <cellStyle name="Обычный 4 13 5" xfId="55029"/>
    <cellStyle name="Обычный 4 13 6" xfId="55030"/>
    <cellStyle name="Обычный 4 13 7" xfId="55031"/>
    <cellStyle name="Обычный 4 13 8" xfId="55032"/>
    <cellStyle name="Обычный 4 14" xfId="55033"/>
    <cellStyle name="Обычный 4 14 2" xfId="55034"/>
    <cellStyle name="Обычный 4 14 3" xfId="55035"/>
    <cellStyle name="Обычный 4 14 4" xfId="55036"/>
    <cellStyle name="Обычный 4 14 5" xfId="55037"/>
    <cellStyle name="Обычный 4 14 6" xfId="55038"/>
    <cellStyle name="Обычный 4 14 7" xfId="55039"/>
    <cellStyle name="Обычный 4 14 8" xfId="55040"/>
    <cellStyle name="Обычный 4 15" xfId="55041"/>
    <cellStyle name="Обычный 4 15 2" xfId="55042"/>
    <cellStyle name="Обычный 4 15 3" xfId="55043"/>
    <cellStyle name="Обычный 4 15 4" xfId="55044"/>
    <cellStyle name="Обычный 4 15 5" xfId="55045"/>
    <cellStyle name="Обычный 4 15 6" xfId="55046"/>
    <cellStyle name="Обычный 4 15 7" xfId="55047"/>
    <cellStyle name="Обычный 4 15 8" xfId="55048"/>
    <cellStyle name="Обычный 4 16" xfId="55049"/>
    <cellStyle name="Обычный 4 17" xfId="55050"/>
    <cellStyle name="Обычный 4 18" xfId="55051"/>
    <cellStyle name="Обычный 4 19" xfId="55052"/>
    <cellStyle name="Обычный 4 2" xfId="55053"/>
    <cellStyle name="Обычный 4 2 10" xfId="55054"/>
    <cellStyle name="Обычный 4 2 10 2" xfId="55055"/>
    <cellStyle name="Обычный 4 2 10 3" xfId="55056"/>
    <cellStyle name="Обычный 4 2 10 4" xfId="55057"/>
    <cellStyle name="Обычный 4 2 10 5" xfId="55058"/>
    <cellStyle name="Обычный 4 2 10 6" xfId="55059"/>
    <cellStyle name="Обычный 4 2 10 7" xfId="55060"/>
    <cellStyle name="Обычный 4 2 10 8" xfId="55061"/>
    <cellStyle name="Обычный 4 2 11" xfId="55062"/>
    <cellStyle name="Обычный 4 2 11 2" xfId="55063"/>
    <cellStyle name="Обычный 4 2 11 3" xfId="55064"/>
    <cellStyle name="Обычный 4 2 11 4" xfId="55065"/>
    <cellStyle name="Обычный 4 2 11 5" xfId="55066"/>
    <cellStyle name="Обычный 4 2 11 6" xfId="55067"/>
    <cellStyle name="Обычный 4 2 11 7" xfId="55068"/>
    <cellStyle name="Обычный 4 2 11 8" xfId="55069"/>
    <cellStyle name="Обычный 4 2 12" xfId="55070"/>
    <cellStyle name="Обычный 4 2 13" xfId="55071"/>
    <cellStyle name="Обычный 4 2 14" xfId="55072"/>
    <cellStyle name="Обычный 4 2 15" xfId="55073"/>
    <cellStyle name="Обычный 4 2 16" xfId="55074"/>
    <cellStyle name="Обычный 4 2 17" xfId="55075"/>
    <cellStyle name="Обычный 4 2 18" xfId="55076"/>
    <cellStyle name="Обычный 4 2 19" xfId="55077"/>
    <cellStyle name="Обычный 4 2 2" xfId="55078"/>
    <cellStyle name="Обычный 4 2 2 10" xfId="55079"/>
    <cellStyle name="Обычный 4 2 2 10 2" xfId="55080"/>
    <cellStyle name="Обычный 4 2 2 10 3" xfId="55081"/>
    <cellStyle name="Обычный 4 2 2 10 4" xfId="55082"/>
    <cellStyle name="Обычный 4 2 2 10 5" xfId="55083"/>
    <cellStyle name="Обычный 4 2 2 10 6" xfId="55084"/>
    <cellStyle name="Обычный 4 2 2 10 7" xfId="55085"/>
    <cellStyle name="Обычный 4 2 2 10 8" xfId="55086"/>
    <cellStyle name="Обычный 4 2 2 11" xfId="55087"/>
    <cellStyle name="Обычный 4 2 2 12" xfId="55088"/>
    <cellStyle name="Обычный 4 2 2 13" xfId="55089"/>
    <cellStyle name="Обычный 4 2 2 14" xfId="55090"/>
    <cellStyle name="Обычный 4 2 2 15" xfId="55091"/>
    <cellStyle name="Обычный 4 2 2 16" xfId="55092"/>
    <cellStyle name="Обычный 4 2 2 17" xfId="55093"/>
    <cellStyle name="Обычный 4 2 2 18" xfId="55094"/>
    <cellStyle name="Обычный 4 2 2 19" xfId="55095"/>
    <cellStyle name="Обычный 4 2 2 2" xfId="55096"/>
    <cellStyle name="Обычный 4 2 2 2 10" xfId="55097"/>
    <cellStyle name="Обычный 4 2 2 2 11" xfId="55098"/>
    <cellStyle name="Обычный 4 2 2 2 12" xfId="55099"/>
    <cellStyle name="Обычный 4 2 2 2 13" xfId="55100"/>
    <cellStyle name="Обычный 4 2 2 2 14" xfId="55101"/>
    <cellStyle name="Обычный 4 2 2 2 15" xfId="55102"/>
    <cellStyle name="Обычный 4 2 2 2 16" xfId="55103"/>
    <cellStyle name="Обычный 4 2 2 2 17" xfId="55104"/>
    <cellStyle name="Обычный 4 2 2 2 18" xfId="55105"/>
    <cellStyle name="Обычный 4 2 2 2 19" xfId="55106"/>
    <cellStyle name="Обычный 4 2 2 2 2" xfId="55107"/>
    <cellStyle name="Обычный 4 2 2 2 2 2" xfId="55108"/>
    <cellStyle name="Обычный 4 2 2 2 2 3" xfId="55109"/>
    <cellStyle name="Обычный 4 2 2 2 2 4" xfId="55110"/>
    <cellStyle name="Обычный 4 2 2 2 2 5" xfId="55111"/>
    <cellStyle name="Обычный 4 2 2 2 2 6" xfId="55112"/>
    <cellStyle name="Обычный 4 2 2 2 2 7" xfId="55113"/>
    <cellStyle name="Обычный 4 2 2 2 2 8" xfId="55114"/>
    <cellStyle name="Обычный 4 2 2 2 3" xfId="55115"/>
    <cellStyle name="Обычный 4 2 2 2 3 2" xfId="55116"/>
    <cellStyle name="Обычный 4 2 2 2 3 3" xfId="55117"/>
    <cellStyle name="Обычный 4 2 2 2 3 4" xfId="55118"/>
    <cellStyle name="Обычный 4 2 2 2 3 5" xfId="55119"/>
    <cellStyle name="Обычный 4 2 2 2 3 6" xfId="55120"/>
    <cellStyle name="Обычный 4 2 2 2 3 7" xfId="55121"/>
    <cellStyle name="Обычный 4 2 2 2 3 8" xfId="55122"/>
    <cellStyle name="Обычный 4 2 2 2 4" xfId="55123"/>
    <cellStyle name="Обычный 4 2 2 2 4 2" xfId="55124"/>
    <cellStyle name="Обычный 4 2 2 2 4 3" xfId="55125"/>
    <cellStyle name="Обычный 4 2 2 2 4 4" xfId="55126"/>
    <cellStyle name="Обычный 4 2 2 2 4 5" xfId="55127"/>
    <cellStyle name="Обычный 4 2 2 2 4 6" xfId="55128"/>
    <cellStyle name="Обычный 4 2 2 2 4 7" xfId="55129"/>
    <cellStyle name="Обычный 4 2 2 2 4 8" xfId="55130"/>
    <cellStyle name="Обычный 4 2 2 2 5" xfId="55131"/>
    <cellStyle name="Обычный 4 2 2 2 5 2" xfId="55132"/>
    <cellStyle name="Обычный 4 2 2 2 5 3" xfId="55133"/>
    <cellStyle name="Обычный 4 2 2 2 5 4" xfId="55134"/>
    <cellStyle name="Обычный 4 2 2 2 5 5" xfId="55135"/>
    <cellStyle name="Обычный 4 2 2 2 5 6" xfId="55136"/>
    <cellStyle name="Обычный 4 2 2 2 5 7" xfId="55137"/>
    <cellStyle name="Обычный 4 2 2 2 5 8" xfId="55138"/>
    <cellStyle name="Обычный 4 2 2 2 6" xfId="55139"/>
    <cellStyle name="Обычный 4 2 2 2 6 2" xfId="55140"/>
    <cellStyle name="Обычный 4 2 2 2 6 3" xfId="55141"/>
    <cellStyle name="Обычный 4 2 2 2 6 4" xfId="55142"/>
    <cellStyle name="Обычный 4 2 2 2 6 5" xfId="55143"/>
    <cellStyle name="Обычный 4 2 2 2 6 6" xfId="55144"/>
    <cellStyle name="Обычный 4 2 2 2 6 7" xfId="55145"/>
    <cellStyle name="Обычный 4 2 2 2 6 8" xfId="55146"/>
    <cellStyle name="Обычный 4 2 2 2 7" xfId="55147"/>
    <cellStyle name="Обычный 4 2 2 2 7 2" xfId="55148"/>
    <cellStyle name="Обычный 4 2 2 2 7 3" xfId="55149"/>
    <cellStyle name="Обычный 4 2 2 2 7 4" xfId="55150"/>
    <cellStyle name="Обычный 4 2 2 2 7 5" xfId="55151"/>
    <cellStyle name="Обычный 4 2 2 2 7 6" xfId="55152"/>
    <cellStyle name="Обычный 4 2 2 2 7 7" xfId="55153"/>
    <cellStyle name="Обычный 4 2 2 2 7 8" xfId="55154"/>
    <cellStyle name="Обычный 4 2 2 2 8" xfId="55155"/>
    <cellStyle name="Обычный 4 2 2 2 8 2" xfId="55156"/>
    <cellStyle name="Обычный 4 2 2 2 8 3" xfId="55157"/>
    <cellStyle name="Обычный 4 2 2 2 8 4" xfId="55158"/>
    <cellStyle name="Обычный 4 2 2 2 8 5" xfId="55159"/>
    <cellStyle name="Обычный 4 2 2 2 8 6" xfId="55160"/>
    <cellStyle name="Обычный 4 2 2 2 8 7" xfId="55161"/>
    <cellStyle name="Обычный 4 2 2 2 8 8" xfId="55162"/>
    <cellStyle name="Обычный 4 2 2 2 9" xfId="55163"/>
    <cellStyle name="Обычный 4 2 2 20" xfId="55164"/>
    <cellStyle name="Обычный 4 2 2 21" xfId="55165"/>
    <cellStyle name="Обычный 4 2 2 22" xfId="55166"/>
    <cellStyle name="Обычный 4 2 2 23" xfId="55167"/>
    <cellStyle name="Обычный 4 2 2 24" xfId="55168"/>
    <cellStyle name="Обычный 4 2 2 25" xfId="55169"/>
    <cellStyle name="Обычный 4 2 2 26" xfId="55170"/>
    <cellStyle name="Обычный 4 2 2 3" xfId="55171"/>
    <cellStyle name="Обычный 4 2 2 3 10" xfId="55172"/>
    <cellStyle name="Обычный 4 2 2 3 11" xfId="55173"/>
    <cellStyle name="Обычный 4 2 2 3 12" xfId="55174"/>
    <cellStyle name="Обычный 4 2 2 3 13" xfId="55175"/>
    <cellStyle name="Обычный 4 2 2 3 14" xfId="55176"/>
    <cellStyle name="Обычный 4 2 2 3 15" xfId="55177"/>
    <cellStyle name="Обычный 4 2 2 3 16" xfId="55178"/>
    <cellStyle name="Обычный 4 2 2 3 17" xfId="55179"/>
    <cellStyle name="Обычный 4 2 2 3 18" xfId="55180"/>
    <cellStyle name="Обычный 4 2 2 3 2" xfId="55181"/>
    <cellStyle name="Обычный 4 2 2 3 2 2" xfId="55182"/>
    <cellStyle name="Обычный 4 2 2 3 2 3" xfId="55183"/>
    <cellStyle name="Обычный 4 2 2 3 2 4" xfId="55184"/>
    <cellStyle name="Обычный 4 2 2 3 2 5" xfId="55185"/>
    <cellStyle name="Обычный 4 2 2 3 2 6" xfId="55186"/>
    <cellStyle name="Обычный 4 2 2 3 2 7" xfId="55187"/>
    <cellStyle name="Обычный 4 2 2 3 2 8" xfId="55188"/>
    <cellStyle name="Обычный 4 2 2 3 3" xfId="55189"/>
    <cellStyle name="Обычный 4 2 2 3 3 2" xfId="55190"/>
    <cellStyle name="Обычный 4 2 2 3 3 3" xfId="55191"/>
    <cellStyle name="Обычный 4 2 2 3 3 4" xfId="55192"/>
    <cellStyle name="Обычный 4 2 2 3 3 5" xfId="55193"/>
    <cellStyle name="Обычный 4 2 2 3 3 6" xfId="55194"/>
    <cellStyle name="Обычный 4 2 2 3 3 7" xfId="55195"/>
    <cellStyle name="Обычный 4 2 2 3 3 8" xfId="55196"/>
    <cellStyle name="Обычный 4 2 2 3 4" xfId="55197"/>
    <cellStyle name="Обычный 4 2 2 3 4 2" xfId="55198"/>
    <cellStyle name="Обычный 4 2 2 3 4 3" xfId="55199"/>
    <cellStyle name="Обычный 4 2 2 3 4 4" xfId="55200"/>
    <cellStyle name="Обычный 4 2 2 3 4 5" xfId="55201"/>
    <cellStyle name="Обычный 4 2 2 3 4 6" xfId="55202"/>
    <cellStyle name="Обычный 4 2 2 3 4 7" xfId="55203"/>
    <cellStyle name="Обычный 4 2 2 3 4 8" xfId="55204"/>
    <cellStyle name="Обычный 4 2 2 3 5" xfId="55205"/>
    <cellStyle name="Обычный 4 2 2 3 5 2" xfId="55206"/>
    <cellStyle name="Обычный 4 2 2 3 5 3" xfId="55207"/>
    <cellStyle name="Обычный 4 2 2 3 5 4" xfId="55208"/>
    <cellStyle name="Обычный 4 2 2 3 5 5" xfId="55209"/>
    <cellStyle name="Обычный 4 2 2 3 5 6" xfId="55210"/>
    <cellStyle name="Обычный 4 2 2 3 5 7" xfId="55211"/>
    <cellStyle name="Обычный 4 2 2 3 5 8" xfId="55212"/>
    <cellStyle name="Обычный 4 2 2 3 6" xfId="55213"/>
    <cellStyle name="Обычный 4 2 2 3 6 2" xfId="55214"/>
    <cellStyle name="Обычный 4 2 2 3 6 3" xfId="55215"/>
    <cellStyle name="Обычный 4 2 2 3 6 4" xfId="55216"/>
    <cellStyle name="Обычный 4 2 2 3 6 5" xfId="55217"/>
    <cellStyle name="Обычный 4 2 2 3 6 6" xfId="55218"/>
    <cellStyle name="Обычный 4 2 2 3 6 7" xfId="55219"/>
    <cellStyle name="Обычный 4 2 2 3 6 8" xfId="55220"/>
    <cellStyle name="Обычный 4 2 2 3 7" xfId="55221"/>
    <cellStyle name="Обычный 4 2 2 3 7 2" xfId="55222"/>
    <cellStyle name="Обычный 4 2 2 3 7 3" xfId="55223"/>
    <cellStyle name="Обычный 4 2 2 3 7 4" xfId="55224"/>
    <cellStyle name="Обычный 4 2 2 3 7 5" xfId="55225"/>
    <cellStyle name="Обычный 4 2 2 3 7 6" xfId="55226"/>
    <cellStyle name="Обычный 4 2 2 3 7 7" xfId="55227"/>
    <cellStyle name="Обычный 4 2 2 3 7 8" xfId="55228"/>
    <cellStyle name="Обычный 4 2 2 3 8" xfId="55229"/>
    <cellStyle name="Обычный 4 2 2 3 8 2" xfId="55230"/>
    <cellStyle name="Обычный 4 2 2 3 8 3" xfId="55231"/>
    <cellStyle name="Обычный 4 2 2 3 8 4" xfId="55232"/>
    <cellStyle name="Обычный 4 2 2 3 8 5" xfId="55233"/>
    <cellStyle name="Обычный 4 2 2 3 8 6" xfId="55234"/>
    <cellStyle name="Обычный 4 2 2 3 8 7" xfId="55235"/>
    <cellStyle name="Обычный 4 2 2 3 8 8" xfId="55236"/>
    <cellStyle name="Обычный 4 2 2 3 9" xfId="55237"/>
    <cellStyle name="Обычный 4 2 2 4" xfId="55238"/>
    <cellStyle name="Обычный 4 2 2 4 2" xfId="55239"/>
    <cellStyle name="Обычный 4 2 2 4 3" xfId="55240"/>
    <cellStyle name="Обычный 4 2 2 4 4" xfId="55241"/>
    <cellStyle name="Обычный 4 2 2 4 5" xfId="55242"/>
    <cellStyle name="Обычный 4 2 2 4 6" xfId="55243"/>
    <cellStyle name="Обычный 4 2 2 4 7" xfId="55244"/>
    <cellStyle name="Обычный 4 2 2 4 8" xfId="55245"/>
    <cellStyle name="Обычный 4 2 2 5" xfId="55246"/>
    <cellStyle name="Обычный 4 2 2 5 2" xfId="55247"/>
    <cellStyle name="Обычный 4 2 2 5 3" xfId="55248"/>
    <cellStyle name="Обычный 4 2 2 5 4" xfId="55249"/>
    <cellStyle name="Обычный 4 2 2 5 5" xfId="55250"/>
    <cellStyle name="Обычный 4 2 2 5 6" xfId="55251"/>
    <cellStyle name="Обычный 4 2 2 5 7" xfId="55252"/>
    <cellStyle name="Обычный 4 2 2 5 8" xfId="55253"/>
    <cellStyle name="Обычный 4 2 2 6" xfId="55254"/>
    <cellStyle name="Обычный 4 2 2 6 2" xfId="55255"/>
    <cellStyle name="Обычный 4 2 2 6 3" xfId="55256"/>
    <cellStyle name="Обычный 4 2 2 6 4" xfId="55257"/>
    <cellStyle name="Обычный 4 2 2 6 5" xfId="55258"/>
    <cellStyle name="Обычный 4 2 2 6 6" xfId="55259"/>
    <cellStyle name="Обычный 4 2 2 6 7" xfId="55260"/>
    <cellStyle name="Обычный 4 2 2 6 8" xfId="55261"/>
    <cellStyle name="Обычный 4 2 2 7" xfId="55262"/>
    <cellStyle name="Обычный 4 2 2 7 2" xfId="55263"/>
    <cellStyle name="Обычный 4 2 2 7 3" xfId="55264"/>
    <cellStyle name="Обычный 4 2 2 7 4" xfId="55265"/>
    <cellStyle name="Обычный 4 2 2 7 5" xfId="55266"/>
    <cellStyle name="Обычный 4 2 2 7 6" xfId="55267"/>
    <cellStyle name="Обычный 4 2 2 7 7" xfId="55268"/>
    <cellStyle name="Обычный 4 2 2 7 8" xfId="55269"/>
    <cellStyle name="Обычный 4 2 2 8" xfId="55270"/>
    <cellStyle name="Обычный 4 2 2 8 2" xfId="55271"/>
    <cellStyle name="Обычный 4 2 2 8 3" xfId="55272"/>
    <cellStyle name="Обычный 4 2 2 8 4" xfId="55273"/>
    <cellStyle name="Обычный 4 2 2 8 5" xfId="55274"/>
    <cellStyle name="Обычный 4 2 2 8 6" xfId="55275"/>
    <cellStyle name="Обычный 4 2 2 8 7" xfId="55276"/>
    <cellStyle name="Обычный 4 2 2 8 8" xfId="55277"/>
    <cellStyle name="Обычный 4 2 2 9" xfId="55278"/>
    <cellStyle name="Обычный 4 2 2 9 2" xfId="55279"/>
    <cellStyle name="Обычный 4 2 2 9 3" xfId="55280"/>
    <cellStyle name="Обычный 4 2 2 9 4" xfId="55281"/>
    <cellStyle name="Обычный 4 2 2 9 5" xfId="55282"/>
    <cellStyle name="Обычный 4 2 2 9 6" xfId="55283"/>
    <cellStyle name="Обычный 4 2 2 9 7" xfId="55284"/>
    <cellStyle name="Обычный 4 2 2 9 8" xfId="55285"/>
    <cellStyle name="Обычный 4 2 20" xfId="55286"/>
    <cellStyle name="Обычный 4 2 21" xfId="55287"/>
    <cellStyle name="Обычный 4 2 22" xfId="55288"/>
    <cellStyle name="Обычный 4 2 23" xfId="55289"/>
    <cellStyle name="Обычный 4 2 24" xfId="55290"/>
    <cellStyle name="Обычный 4 2 25" xfId="55291"/>
    <cellStyle name="Обычный 4 2 26" xfId="55292"/>
    <cellStyle name="Обычный 4 2 27" xfId="55293"/>
    <cellStyle name="Обычный 4 2 3" xfId="55294"/>
    <cellStyle name="Обычный 4 2 3 10" xfId="55295"/>
    <cellStyle name="Обычный 4 2 3 11" xfId="55296"/>
    <cellStyle name="Обычный 4 2 3 12" xfId="55297"/>
    <cellStyle name="Обычный 4 2 3 13" xfId="55298"/>
    <cellStyle name="Обычный 4 2 3 14" xfId="55299"/>
    <cellStyle name="Обычный 4 2 3 15" xfId="55300"/>
    <cellStyle name="Обычный 4 2 3 16" xfId="55301"/>
    <cellStyle name="Обычный 4 2 3 17" xfId="55302"/>
    <cellStyle name="Обычный 4 2 3 18" xfId="55303"/>
    <cellStyle name="Обычный 4 2 3 19" xfId="55304"/>
    <cellStyle name="Обычный 4 2 3 2" xfId="55305"/>
    <cellStyle name="Обычный 4 2 3 2 2" xfId="55306"/>
    <cellStyle name="Обычный 4 2 3 2 3" xfId="55307"/>
    <cellStyle name="Обычный 4 2 3 2 4" xfId="55308"/>
    <cellStyle name="Обычный 4 2 3 2 5" xfId="55309"/>
    <cellStyle name="Обычный 4 2 3 2 6" xfId="55310"/>
    <cellStyle name="Обычный 4 2 3 2 7" xfId="55311"/>
    <cellStyle name="Обычный 4 2 3 2 8" xfId="55312"/>
    <cellStyle name="Обычный 4 2 3 3" xfId="55313"/>
    <cellStyle name="Обычный 4 2 3 3 2" xfId="55314"/>
    <cellStyle name="Обычный 4 2 3 3 3" xfId="55315"/>
    <cellStyle name="Обычный 4 2 3 3 4" xfId="55316"/>
    <cellStyle name="Обычный 4 2 3 3 5" xfId="55317"/>
    <cellStyle name="Обычный 4 2 3 3 6" xfId="55318"/>
    <cellStyle name="Обычный 4 2 3 3 7" xfId="55319"/>
    <cellStyle name="Обычный 4 2 3 3 8" xfId="55320"/>
    <cellStyle name="Обычный 4 2 3 4" xfId="55321"/>
    <cellStyle name="Обычный 4 2 3 4 2" xfId="55322"/>
    <cellStyle name="Обычный 4 2 3 4 3" xfId="55323"/>
    <cellStyle name="Обычный 4 2 3 4 4" xfId="55324"/>
    <cellStyle name="Обычный 4 2 3 4 5" xfId="55325"/>
    <cellStyle name="Обычный 4 2 3 4 6" xfId="55326"/>
    <cellStyle name="Обычный 4 2 3 4 7" xfId="55327"/>
    <cellStyle name="Обычный 4 2 3 4 8" xfId="55328"/>
    <cellStyle name="Обычный 4 2 3 5" xfId="55329"/>
    <cellStyle name="Обычный 4 2 3 5 2" xfId="55330"/>
    <cellStyle name="Обычный 4 2 3 5 3" xfId="55331"/>
    <cellStyle name="Обычный 4 2 3 5 4" xfId="55332"/>
    <cellStyle name="Обычный 4 2 3 5 5" xfId="55333"/>
    <cellStyle name="Обычный 4 2 3 5 6" xfId="55334"/>
    <cellStyle name="Обычный 4 2 3 5 7" xfId="55335"/>
    <cellStyle name="Обычный 4 2 3 5 8" xfId="55336"/>
    <cellStyle name="Обычный 4 2 3 6" xfId="55337"/>
    <cellStyle name="Обычный 4 2 3 6 2" xfId="55338"/>
    <cellStyle name="Обычный 4 2 3 6 3" xfId="55339"/>
    <cellStyle name="Обычный 4 2 3 6 4" xfId="55340"/>
    <cellStyle name="Обычный 4 2 3 6 5" xfId="55341"/>
    <cellStyle name="Обычный 4 2 3 6 6" xfId="55342"/>
    <cellStyle name="Обычный 4 2 3 6 7" xfId="55343"/>
    <cellStyle name="Обычный 4 2 3 6 8" xfId="55344"/>
    <cellStyle name="Обычный 4 2 3 7" xfId="55345"/>
    <cellStyle name="Обычный 4 2 3 7 2" xfId="55346"/>
    <cellStyle name="Обычный 4 2 3 7 3" xfId="55347"/>
    <cellStyle name="Обычный 4 2 3 7 4" xfId="55348"/>
    <cellStyle name="Обычный 4 2 3 7 5" xfId="55349"/>
    <cellStyle name="Обычный 4 2 3 7 6" xfId="55350"/>
    <cellStyle name="Обычный 4 2 3 7 7" xfId="55351"/>
    <cellStyle name="Обычный 4 2 3 7 8" xfId="55352"/>
    <cellStyle name="Обычный 4 2 3 8" xfId="55353"/>
    <cellStyle name="Обычный 4 2 3 8 2" xfId="55354"/>
    <cellStyle name="Обычный 4 2 3 8 3" xfId="55355"/>
    <cellStyle name="Обычный 4 2 3 8 4" xfId="55356"/>
    <cellStyle name="Обычный 4 2 3 8 5" xfId="55357"/>
    <cellStyle name="Обычный 4 2 3 8 6" xfId="55358"/>
    <cellStyle name="Обычный 4 2 3 8 7" xfId="55359"/>
    <cellStyle name="Обычный 4 2 3 8 8" xfId="55360"/>
    <cellStyle name="Обычный 4 2 3 9" xfId="55361"/>
    <cellStyle name="Обычный 4 2 4" xfId="55362"/>
    <cellStyle name="Обычный 4 2 4 10" xfId="55363"/>
    <cellStyle name="Обычный 4 2 4 11" xfId="55364"/>
    <cellStyle name="Обычный 4 2 4 12" xfId="55365"/>
    <cellStyle name="Обычный 4 2 4 13" xfId="55366"/>
    <cellStyle name="Обычный 4 2 4 14" xfId="55367"/>
    <cellStyle name="Обычный 4 2 4 15" xfId="55368"/>
    <cellStyle name="Обычный 4 2 4 16" xfId="55369"/>
    <cellStyle name="Обычный 4 2 4 17" xfId="55370"/>
    <cellStyle name="Обычный 4 2 4 18" xfId="55371"/>
    <cellStyle name="Обычный 4 2 4 19" xfId="55372"/>
    <cellStyle name="Обычный 4 2 4 2" xfId="55373"/>
    <cellStyle name="Обычный 4 2 4 2 2" xfId="55374"/>
    <cellStyle name="Обычный 4 2 4 2 3" xfId="55375"/>
    <cellStyle name="Обычный 4 2 4 2 4" xfId="55376"/>
    <cellStyle name="Обычный 4 2 4 2 5" xfId="55377"/>
    <cellStyle name="Обычный 4 2 4 2 6" xfId="55378"/>
    <cellStyle name="Обычный 4 2 4 2 7" xfId="55379"/>
    <cellStyle name="Обычный 4 2 4 2 8" xfId="55380"/>
    <cellStyle name="Обычный 4 2 4 3" xfId="55381"/>
    <cellStyle name="Обычный 4 2 4 3 2" xfId="55382"/>
    <cellStyle name="Обычный 4 2 4 3 3" xfId="55383"/>
    <cellStyle name="Обычный 4 2 4 3 4" xfId="55384"/>
    <cellStyle name="Обычный 4 2 4 3 5" xfId="55385"/>
    <cellStyle name="Обычный 4 2 4 3 6" xfId="55386"/>
    <cellStyle name="Обычный 4 2 4 3 7" xfId="55387"/>
    <cellStyle name="Обычный 4 2 4 3 8" xfId="55388"/>
    <cellStyle name="Обычный 4 2 4 4" xfId="55389"/>
    <cellStyle name="Обычный 4 2 4 4 2" xfId="55390"/>
    <cellStyle name="Обычный 4 2 4 4 3" xfId="55391"/>
    <cellStyle name="Обычный 4 2 4 4 4" xfId="55392"/>
    <cellStyle name="Обычный 4 2 4 4 5" xfId="55393"/>
    <cellStyle name="Обычный 4 2 4 4 6" xfId="55394"/>
    <cellStyle name="Обычный 4 2 4 4 7" xfId="55395"/>
    <cellStyle name="Обычный 4 2 4 4 8" xfId="55396"/>
    <cellStyle name="Обычный 4 2 4 5" xfId="55397"/>
    <cellStyle name="Обычный 4 2 4 5 2" xfId="55398"/>
    <cellStyle name="Обычный 4 2 4 5 3" xfId="55399"/>
    <cellStyle name="Обычный 4 2 4 5 4" xfId="55400"/>
    <cellStyle name="Обычный 4 2 4 5 5" xfId="55401"/>
    <cellStyle name="Обычный 4 2 4 5 6" xfId="55402"/>
    <cellStyle name="Обычный 4 2 4 5 7" xfId="55403"/>
    <cellStyle name="Обычный 4 2 4 5 8" xfId="55404"/>
    <cellStyle name="Обычный 4 2 4 6" xfId="55405"/>
    <cellStyle name="Обычный 4 2 4 6 2" xfId="55406"/>
    <cellStyle name="Обычный 4 2 4 6 3" xfId="55407"/>
    <cellStyle name="Обычный 4 2 4 6 4" xfId="55408"/>
    <cellStyle name="Обычный 4 2 4 6 5" xfId="55409"/>
    <cellStyle name="Обычный 4 2 4 6 6" xfId="55410"/>
    <cellStyle name="Обычный 4 2 4 6 7" xfId="55411"/>
    <cellStyle name="Обычный 4 2 4 6 8" xfId="55412"/>
    <cellStyle name="Обычный 4 2 4 7" xfId="55413"/>
    <cellStyle name="Обычный 4 2 4 7 2" xfId="55414"/>
    <cellStyle name="Обычный 4 2 4 7 3" xfId="55415"/>
    <cellStyle name="Обычный 4 2 4 7 4" xfId="55416"/>
    <cellStyle name="Обычный 4 2 4 7 5" xfId="55417"/>
    <cellStyle name="Обычный 4 2 4 7 6" xfId="55418"/>
    <cellStyle name="Обычный 4 2 4 7 7" xfId="55419"/>
    <cellStyle name="Обычный 4 2 4 7 8" xfId="55420"/>
    <cellStyle name="Обычный 4 2 4 8" xfId="55421"/>
    <cellStyle name="Обычный 4 2 4 8 2" xfId="55422"/>
    <cellStyle name="Обычный 4 2 4 8 3" xfId="55423"/>
    <cellStyle name="Обычный 4 2 4 8 4" xfId="55424"/>
    <cellStyle name="Обычный 4 2 4 8 5" xfId="55425"/>
    <cellStyle name="Обычный 4 2 4 8 6" xfId="55426"/>
    <cellStyle name="Обычный 4 2 4 8 7" xfId="55427"/>
    <cellStyle name="Обычный 4 2 4 8 8" xfId="55428"/>
    <cellStyle name="Обычный 4 2 4 9" xfId="55429"/>
    <cellStyle name="Обычный 4 2 5" xfId="55430"/>
    <cellStyle name="Обычный 4 2 5 2" xfId="55431"/>
    <cellStyle name="Обычный 4 2 5 3" xfId="55432"/>
    <cellStyle name="Обычный 4 2 5 4" xfId="55433"/>
    <cellStyle name="Обычный 4 2 5 5" xfId="55434"/>
    <cellStyle name="Обычный 4 2 5 6" xfId="55435"/>
    <cellStyle name="Обычный 4 2 5 7" xfId="55436"/>
    <cellStyle name="Обычный 4 2 5 8" xfId="55437"/>
    <cellStyle name="Обычный 4 2 6" xfId="55438"/>
    <cellStyle name="Обычный 4 2 6 2" xfId="55439"/>
    <cellStyle name="Обычный 4 2 6 3" xfId="55440"/>
    <cellStyle name="Обычный 4 2 6 4" xfId="55441"/>
    <cellStyle name="Обычный 4 2 6 5" xfId="55442"/>
    <cellStyle name="Обычный 4 2 6 6" xfId="55443"/>
    <cellStyle name="Обычный 4 2 6 7" xfId="55444"/>
    <cellStyle name="Обычный 4 2 6 8" xfId="55445"/>
    <cellStyle name="Обычный 4 2 7" xfId="55446"/>
    <cellStyle name="Обычный 4 2 7 2" xfId="55447"/>
    <cellStyle name="Обычный 4 2 7 3" xfId="55448"/>
    <cellStyle name="Обычный 4 2 7 4" xfId="55449"/>
    <cellStyle name="Обычный 4 2 7 5" xfId="55450"/>
    <cellStyle name="Обычный 4 2 7 6" xfId="55451"/>
    <cellStyle name="Обычный 4 2 7 7" xfId="55452"/>
    <cellStyle name="Обычный 4 2 7 8" xfId="55453"/>
    <cellStyle name="Обычный 4 2 8" xfId="55454"/>
    <cellStyle name="Обычный 4 2 8 2" xfId="55455"/>
    <cellStyle name="Обычный 4 2 8 3" xfId="55456"/>
    <cellStyle name="Обычный 4 2 8 4" xfId="55457"/>
    <cellStyle name="Обычный 4 2 8 5" xfId="55458"/>
    <cellStyle name="Обычный 4 2 8 6" xfId="55459"/>
    <cellStyle name="Обычный 4 2 8 7" xfId="55460"/>
    <cellStyle name="Обычный 4 2 8 8" xfId="55461"/>
    <cellStyle name="Обычный 4 2 9" xfId="55462"/>
    <cellStyle name="Обычный 4 2 9 2" xfId="55463"/>
    <cellStyle name="Обычный 4 2 9 3" xfId="55464"/>
    <cellStyle name="Обычный 4 2 9 4" xfId="55465"/>
    <cellStyle name="Обычный 4 2 9 5" xfId="55466"/>
    <cellStyle name="Обычный 4 2 9 6" xfId="55467"/>
    <cellStyle name="Обычный 4 2 9 7" xfId="55468"/>
    <cellStyle name="Обычный 4 2 9 8" xfId="55469"/>
    <cellStyle name="Обычный 4 20" xfId="55470"/>
    <cellStyle name="Обычный 4 21" xfId="55471"/>
    <cellStyle name="Обычный 4 22" xfId="55472"/>
    <cellStyle name="Обычный 4 23" xfId="55473"/>
    <cellStyle name="Обычный 4 24" xfId="55474"/>
    <cellStyle name="Обычный 4 25" xfId="55475"/>
    <cellStyle name="Обычный 4 26" xfId="55476"/>
    <cellStyle name="Обычный 4 27" xfId="55477"/>
    <cellStyle name="Обычный 4 28" xfId="55478"/>
    <cellStyle name="Обычный 4 29" xfId="55479"/>
    <cellStyle name="Обычный 4 3" xfId="55480"/>
    <cellStyle name="Обычный 4 3 10" xfId="55481"/>
    <cellStyle name="Обычный 4 3 10 2" xfId="55482"/>
    <cellStyle name="Обычный 4 3 10 3" xfId="55483"/>
    <cellStyle name="Обычный 4 3 10 4" xfId="55484"/>
    <cellStyle name="Обычный 4 3 10 5" xfId="55485"/>
    <cellStyle name="Обычный 4 3 10 6" xfId="55486"/>
    <cellStyle name="Обычный 4 3 10 7" xfId="55487"/>
    <cellStyle name="Обычный 4 3 10 8" xfId="55488"/>
    <cellStyle name="Обычный 4 3 11" xfId="55489"/>
    <cellStyle name="Обычный 4 3 12" xfId="55490"/>
    <cellStyle name="Обычный 4 3 13" xfId="55491"/>
    <cellStyle name="Обычный 4 3 14" xfId="55492"/>
    <cellStyle name="Обычный 4 3 15" xfId="55493"/>
    <cellStyle name="Обычный 4 3 16" xfId="55494"/>
    <cellStyle name="Обычный 4 3 17" xfId="55495"/>
    <cellStyle name="Обычный 4 3 18" xfId="55496"/>
    <cellStyle name="Обычный 4 3 19" xfId="55497"/>
    <cellStyle name="Обычный 4 3 2" xfId="55498"/>
    <cellStyle name="Обычный 4 3 2 10" xfId="55499"/>
    <cellStyle name="Обычный 4 3 2 11" xfId="55500"/>
    <cellStyle name="Обычный 4 3 2 12" xfId="55501"/>
    <cellStyle name="Обычный 4 3 2 13" xfId="55502"/>
    <cellStyle name="Обычный 4 3 2 14" xfId="55503"/>
    <cellStyle name="Обычный 4 3 2 15" xfId="55504"/>
    <cellStyle name="Обычный 4 3 2 16" xfId="55505"/>
    <cellStyle name="Обычный 4 3 2 17" xfId="55506"/>
    <cellStyle name="Обычный 4 3 2 18" xfId="55507"/>
    <cellStyle name="Обычный 4 3 2 19" xfId="55508"/>
    <cellStyle name="Обычный 4 3 2 2" xfId="55509"/>
    <cellStyle name="Обычный 4 3 2 2 2" xfId="55510"/>
    <cellStyle name="Обычный 4 3 2 2 3" xfId="55511"/>
    <cellStyle name="Обычный 4 3 2 2 4" xfId="55512"/>
    <cellStyle name="Обычный 4 3 2 2 5" xfId="55513"/>
    <cellStyle name="Обычный 4 3 2 2 6" xfId="55514"/>
    <cellStyle name="Обычный 4 3 2 2 7" xfId="55515"/>
    <cellStyle name="Обычный 4 3 2 2 8" xfId="55516"/>
    <cellStyle name="Обычный 4 3 2 3" xfId="55517"/>
    <cellStyle name="Обычный 4 3 2 3 2" xfId="55518"/>
    <cellStyle name="Обычный 4 3 2 3 3" xfId="55519"/>
    <cellStyle name="Обычный 4 3 2 3 4" xfId="55520"/>
    <cellStyle name="Обычный 4 3 2 3 5" xfId="55521"/>
    <cellStyle name="Обычный 4 3 2 3 6" xfId="55522"/>
    <cellStyle name="Обычный 4 3 2 3 7" xfId="55523"/>
    <cellStyle name="Обычный 4 3 2 3 8" xfId="55524"/>
    <cellStyle name="Обычный 4 3 2 4" xfId="55525"/>
    <cellStyle name="Обычный 4 3 2 4 2" xfId="55526"/>
    <cellStyle name="Обычный 4 3 2 4 3" xfId="55527"/>
    <cellStyle name="Обычный 4 3 2 4 4" xfId="55528"/>
    <cellStyle name="Обычный 4 3 2 4 5" xfId="55529"/>
    <cellStyle name="Обычный 4 3 2 4 6" xfId="55530"/>
    <cellStyle name="Обычный 4 3 2 4 7" xfId="55531"/>
    <cellStyle name="Обычный 4 3 2 4 8" xfId="55532"/>
    <cellStyle name="Обычный 4 3 2 5" xfId="55533"/>
    <cellStyle name="Обычный 4 3 2 5 2" xfId="55534"/>
    <cellStyle name="Обычный 4 3 2 5 3" xfId="55535"/>
    <cellStyle name="Обычный 4 3 2 5 4" xfId="55536"/>
    <cellStyle name="Обычный 4 3 2 5 5" xfId="55537"/>
    <cellStyle name="Обычный 4 3 2 5 6" xfId="55538"/>
    <cellStyle name="Обычный 4 3 2 5 7" xfId="55539"/>
    <cellStyle name="Обычный 4 3 2 5 8" xfId="55540"/>
    <cellStyle name="Обычный 4 3 2 6" xfId="55541"/>
    <cellStyle name="Обычный 4 3 2 6 2" xfId="55542"/>
    <cellStyle name="Обычный 4 3 2 6 3" xfId="55543"/>
    <cellStyle name="Обычный 4 3 2 6 4" xfId="55544"/>
    <cellStyle name="Обычный 4 3 2 6 5" xfId="55545"/>
    <cellStyle name="Обычный 4 3 2 6 6" xfId="55546"/>
    <cellStyle name="Обычный 4 3 2 6 7" xfId="55547"/>
    <cellStyle name="Обычный 4 3 2 6 8" xfId="55548"/>
    <cellStyle name="Обычный 4 3 2 7" xfId="55549"/>
    <cellStyle name="Обычный 4 3 2 7 2" xfId="55550"/>
    <cellStyle name="Обычный 4 3 2 7 3" xfId="55551"/>
    <cellStyle name="Обычный 4 3 2 7 4" xfId="55552"/>
    <cellStyle name="Обычный 4 3 2 7 5" xfId="55553"/>
    <cellStyle name="Обычный 4 3 2 7 6" xfId="55554"/>
    <cellStyle name="Обычный 4 3 2 7 7" xfId="55555"/>
    <cellStyle name="Обычный 4 3 2 7 8" xfId="55556"/>
    <cellStyle name="Обычный 4 3 2 8" xfId="55557"/>
    <cellStyle name="Обычный 4 3 2 8 2" xfId="55558"/>
    <cellStyle name="Обычный 4 3 2 8 3" xfId="55559"/>
    <cellStyle name="Обычный 4 3 2 8 4" xfId="55560"/>
    <cellStyle name="Обычный 4 3 2 8 5" xfId="55561"/>
    <cellStyle name="Обычный 4 3 2 8 6" xfId="55562"/>
    <cellStyle name="Обычный 4 3 2 8 7" xfId="55563"/>
    <cellStyle name="Обычный 4 3 2 8 8" xfId="55564"/>
    <cellStyle name="Обычный 4 3 2 9" xfId="55565"/>
    <cellStyle name="Обычный 4 3 20" xfId="55566"/>
    <cellStyle name="Обычный 4 3 21" xfId="55567"/>
    <cellStyle name="Обычный 4 3 22" xfId="55568"/>
    <cellStyle name="Обычный 4 3 23" xfId="55569"/>
    <cellStyle name="Обычный 4 3 24" xfId="55570"/>
    <cellStyle name="Обычный 4 3 25" xfId="55571"/>
    <cellStyle name="Обычный 4 3 26" xfId="55572"/>
    <cellStyle name="Обычный 4 3 3" xfId="55573"/>
    <cellStyle name="Обычный 4 3 3 10" xfId="55574"/>
    <cellStyle name="Обычный 4 3 3 11" xfId="55575"/>
    <cellStyle name="Обычный 4 3 3 12" xfId="55576"/>
    <cellStyle name="Обычный 4 3 3 13" xfId="55577"/>
    <cellStyle name="Обычный 4 3 3 14" xfId="55578"/>
    <cellStyle name="Обычный 4 3 3 15" xfId="55579"/>
    <cellStyle name="Обычный 4 3 3 16" xfId="55580"/>
    <cellStyle name="Обычный 4 3 3 17" xfId="55581"/>
    <cellStyle name="Обычный 4 3 3 18" xfId="55582"/>
    <cellStyle name="Обычный 4 3 3 2" xfId="55583"/>
    <cellStyle name="Обычный 4 3 3 2 2" xfId="55584"/>
    <cellStyle name="Обычный 4 3 3 2 3" xfId="55585"/>
    <cellStyle name="Обычный 4 3 3 2 4" xfId="55586"/>
    <cellStyle name="Обычный 4 3 3 2 5" xfId="55587"/>
    <cellStyle name="Обычный 4 3 3 2 6" xfId="55588"/>
    <cellStyle name="Обычный 4 3 3 2 7" xfId="55589"/>
    <cellStyle name="Обычный 4 3 3 2 8" xfId="55590"/>
    <cellStyle name="Обычный 4 3 3 3" xfId="55591"/>
    <cellStyle name="Обычный 4 3 3 3 2" xfId="55592"/>
    <cellStyle name="Обычный 4 3 3 3 3" xfId="55593"/>
    <cellStyle name="Обычный 4 3 3 3 4" xfId="55594"/>
    <cellStyle name="Обычный 4 3 3 3 5" xfId="55595"/>
    <cellStyle name="Обычный 4 3 3 3 6" xfId="55596"/>
    <cellStyle name="Обычный 4 3 3 3 7" xfId="55597"/>
    <cellStyle name="Обычный 4 3 3 3 8" xfId="55598"/>
    <cellStyle name="Обычный 4 3 3 4" xfId="55599"/>
    <cellStyle name="Обычный 4 3 3 4 2" xfId="55600"/>
    <cellStyle name="Обычный 4 3 3 4 3" xfId="55601"/>
    <cellStyle name="Обычный 4 3 3 4 4" xfId="55602"/>
    <cellStyle name="Обычный 4 3 3 4 5" xfId="55603"/>
    <cellStyle name="Обычный 4 3 3 4 6" xfId="55604"/>
    <cellStyle name="Обычный 4 3 3 4 7" xfId="55605"/>
    <cellStyle name="Обычный 4 3 3 4 8" xfId="55606"/>
    <cellStyle name="Обычный 4 3 3 5" xfId="55607"/>
    <cellStyle name="Обычный 4 3 3 5 2" xfId="55608"/>
    <cellStyle name="Обычный 4 3 3 5 3" xfId="55609"/>
    <cellStyle name="Обычный 4 3 3 5 4" xfId="55610"/>
    <cellStyle name="Обычный 4 3 3 5 5" xfId="55611"/>
    <cellStyle name="Обычный 4 3 3 5 6" xfId="55612"/>
    <cellStyle name="Обычный 4 3 3 5 7" xfId="55613"/>
    <cellStyle name="Обычный 4 3 3 5 8" xfId="55614"/>
    <cellStyle name="Обычный 4 3 3 6" xfId="55615"/>
    <cellStyle name="Обычный 4 3 3 6 2" xfId="55616"/>
    <cellStyle name="Обычный 4 3 3 6 3" xfId="55617"/>
    <cellStyle name="Обычный 4 3 3 6 4" xfId="55618"/>
    <cellStyle name="Обычный 4 3 3 6 5" xfId="55619"/>
    <cellStyle name="Обычный 4 3 3 6 6" xfId="55620"/>
    <cellStyle name="Обычный 4 3 3 6 7" xfId="55621"/>
    <cellStyle name="Обычный 4 3 3 6 8" xfId="55622"/>
    <cellStyle name="Обычный 4 3 3 7" xfId="55623"/>
    <cellStyle name="Обычный 4 3 3 7 2" xfId="55624"/>
    <cellStyle name="Обычный 4 3 3 7 3" xfId="55625"/>
    <cellStyle name="Обычный 4 3 3 7 4" xfId="55626"/>
    <cellStyle name="Обычный 4 3 3 7 5" xfId="55627"/>
    <cellStyle name="Обычный 4 3 3 7 6" xfId="55628"/>
    <cellStyle name="Обычный 4 3 3 7 7" xfId="55629"/>
    <cellStyle name="Обычный 4 3 3 7 8" xfId="55630"/>
    <cellStyle name="Обычный 4 3 3 8" xfId="55631"/>
    <cellStyle name="Обычный 4 3 3 8 2" xfId="55632"/>
    <cellStyle name="Обычный 4 3 3 8 3" xfId="55633"/>
    <cellStyle name="Обычный 4 3 3 8 4" xfId="55634"/>
    <cellStyle name="Обычный 4 3 3 8 5" xfId="55635"/>
    <cellStyle name="Обычный 4 3 3 8 6" xfId="55636"/>
    <cellStyle name="Обычный 4 3 3 8 7" xfId="55637"/>
    <cellStyle name="Обычный 4 3 3 8 8" xfId="55638"/>
    <cellStyle name="Обычный 4 3 3 9" xfId="55639"/>
    <cellStyle name="Обычный 4 3 4" xfId="55640"/>
    <cellStyle name="Обычный 4 3 4 2" xfId="55641"/>
    <cellStyle name="Обычный 4 3 4 3" xfId="55642"/>
    <cellStyle name="Обычный 4 3 4 4" xfId="55643"/>
    <cellStyle name="Обычный 4 3 4 5" xfId="55644"/>
    <cellStyle name="Обычный 4 3 4 6" xfId="55645"/>
    <cellStyle name="Обычный 4 3 4 7" xfId="55646"/>
    <cellStyle name="Обычный 4 3 4 8" xfId="55647"/>
    <cellStyle name="Обычный 4 3 5" xfId="55648"/>
    <cellStyle name="Обычный 4 3 5 2" xfId="55649"/>
    <cellStyle name="Обычный 4 3 5 3" xfId="55650"/>
    <cellStyle name="Обычный 4 3 5 4" xfId="55651"/>
    <cellStyle name="Обычный 4 3 5 5" xfId="55652"/>
    <cellStyle name="Обычный 4 3 5 6" xfId="55653"/>
    <cellStyle name="Обычный 4 3 5 7" xfId="55654"/>
    <cellStyle name="Обычный 4 3 5 8" xfId="55655"/>
    <cellStyle name="Обычный 4 3 6" xfId="55656"/>
    <cellStyle name="Обычный 4 3 6 2" xfId="55657"/>
    <cellStyle name="Обычный 4 3 6 3" xfId="55658"/>
    <cellStyle name="Обычный 4 3 6 4" xfId="55659"/>
    <cellStyle name="Обычный 4 3 6 5" xfId="55660"/>
    <cellStyle name="Обычный 4 3 6 6" xfId="55661"/>
    <cellStyle name="Обычный 4 3 6 7" xfId="55662"/>
    <cellStyle name="Обычный 4 3 6 8" xfId="55663"/>
    <cellStyle name="Обычный 4 3 7" xfId="55664"/>
    <cellStyle name="Обычный 4 3 7 2" xfId="55665"/>
    <cellStyle name="Обычный 4 3 7 3" xfId="55666"/>
    <cellStyle name="Обычный 4 3 7 4" xfId="55667"/>
    <cellStyle name="Обычный 4 3 7 5" xfId="55668"/>
    <cellStyle name="Обычный 4 3 7 6" xfId="55669"/>
    <cellStyle name="Обычный 4 3 7 7" xfId="55670"/>
    <cellStyle name="Обычный 4 3 7 8" xfId="55671"/>
    <cellStyle name="Обычный 4 3 8" xfId="55672"/>
    <cellStyle name="Обычный 4 3 8 2" xfId="55673"/>
    <cellStyle name="Обычный 4 3 8 3" xfId="55674"/>
    <cellStyle name="Обычный 4 3 8 4" xfId="55675"/>
    <cellStyle name="Обычный 4 3 8 5" xfId="55676"/>
    <cellStyle name="Обычный 4 3 8 6" xfId="55677"/>
    <cellStyle name="Обычный 4 3 8 7" xfId="55678"/>
    <cellStyle name="Обычный 4 3 8 8" xfId="55679"/>
    <cellStyle name="Обычный 4 3 9" xfId="55680"/>
    <cellStyle name="Обычный 4 3 9 2" xfId="55681"/>
    <cellStyle name="Обычный 4 3 9 3" xfId="55682"/>
    <cellStyle name="Обычный 4 3 9 4" xfId="55683"/>
    <cellStyle name="Обычный 4 3 9 5" xfId="55684"/>
    <cellStyle name="Обычный 4 3 9 6" xfId="55685"/>
    <cellStyle name="Обычный 4 3 9 7" xfId="55686"/>
    <cellStyle name="Обычный 4 3 9 8" xfId="55687"/>
    <cellStyle name="Обычный 4 30" xfId="55688"/>
    <cellStyle name="Обычный 4 31" xfId="55689"/>
    <cellStyle name="Обычный 4 4" xfId="55690"/>
    <cellStyle name="Обычный 4 4 10" xfId="55691"/>
    <cellStyle name="Обычный 4 4 10 2" xfId="55692"/>
    <cellStyle name="Обычный 4 4 10 3" xfId="55693"/>
    <cellStyle name="Обычный 4 4 10 4" xfId="55694"/>
    <cellStyle name="Обычный 4 4 10 5" xfId="55695"/>
    <cellStyle name="Обычный 4 4 10 6" xfId="55696"/>
    <cellStyle name="Обычный 4 4 10 7" xfId="55697"/>
    <cellStyle name="Обычный 4 4 10 8" xfId="55698"/>
    <cellStyle name="Обычный 4 4 11" xfId="55699"/>
    <cellStyle name="Обычный 4 4 12" xfId="55700"/>
    <cellStyle name="Обычный 4 4 13" xfId="55701"/>
    <cellStyle name="Обычный 4 4 14" xfId="55702"/>
    <cellStyle name="Обычный 4 4 15" xfId="55703"/>
    <cellStyle name="Обычный 4 4 16" xfId="55704"/>
    <cellStyle name="Обычный 4 4 17" xfId="55705"/>
    <cellStyle name="Обычный 4 4 18" xfId="55706"/>
    <cellStyle name="Обычный 4 4 19" xfId="55707"/>
    <cellStyle name="Обычный 4 4 2" xfId="55708"/>
    <cellStyle name="Обычный 4 4 2 10" xfId="55709"/>
    <cellStyle name="Обычный 4 4 2 11" xfId="55710"/>
    <cellStyle name="Обычный 4 4 2 12" xfId="55711"/>
    <cellStyle name="Обычный 4 4 2 13" xfId="55712"/>
    <cellStyle name="Обычный 4 4 2 14" xfId="55713"/>
    <cellStyle name="Обычный 4 4 2 15" xfId="55714"/>
    <cellStyle name="Обычный 4 4 2 16" xfId="55715"/>
    <cellStyle name="Обычный 4 4 2 17" xfId="55716"/>
    <cellStyle name="Обычный 4 4 2 18" xfId="55717"/>
    <cellStyle name="Обычный 4 4 2 2" xfId="55718"/>
    <cellStyle name="Обычный 4 4 2 2 2" xfId="55719"/>
    <cellStyle name="Обычный 4 4 2 2 3" xfId="55720"/>
    <cellStyle name="Обычный 4 4 2 2 4" xfId="55721"/>
    <cellStyle name="Обычный 4 4 2 2 5" xfId="55722"/>
    <cellStyle name="Обычный 4 4 2 2 6" xfId="55723"/>
    <cellStyle name="Обычный 4 4 2 2 7" xfId="55724"/>
    <cellStyle name="Обычный 4 4 2 2 8" xfId="55725"/>
    <cellStyle name="Обычный 4 4 2 3" xfId="55726"/>
    <cellStyle name="Обычный 4 4 2 3 2" xfId="55727"/>
    <cellStyle name="Обычный 4 4 2 3 3" xfId="55728"/>
    <cellStyle name="Обычный 4 4 2 3 4" xfId="55729"/>
    <cellStyle name="Обычный 4 4 2 3 5" xfId="55730"/>
    <cellStyle name="Обычный 4 4 2 3 6" xfId="55731"/>
    <cellStyle name="Обычный 4 4 2 3 7" xfId="55732"/>
    <cellStyle name="Обычный 4 4 2 3 8" xfId="55733"/>
    <cellStyle name="Обычный 4 4 2 4" xfId="55734"/>
    <cellStyle name="Обычный 4 4 2 4 2" xfId="55735"/>
    <cellStyle name="Обычный 4 4 2 4 3" xfId="55736"/>
    <cellStyle name="Обычный 4 4 2 4 4" xfId="55737"/>
    <cellStyle name="Обычный 4 4 2 4 5" xfId="55738"/>
    <cellStyle name="Обычный 4 4 2 4 6" xfId="55739"/>
    <cellStyle name="Обычный 4 4 2 4 7" xfId="55740"/>
    <cellStyle name="Обычный 4 4 2 4 8" xfId="55741"/>
    <cellStyle name="Обычный 4 4 2 5" xfId="55742"/>
    <cellStyle name="Обычный 4 4 2 5 2" xfId="55743"/>
    <cellStyle name="Обычный 4 4 2 5 3" xfId="55744"/>
    <cellStyle name="Обычный 4 4 2 5 4" xfId="55745"/>
    <cellStyle name="Обычный 4 4 2 5 5" xfId="55746"/>
    <cellStyle name="Обычный 4 4 2 5 6" xfId="55747"/>
    <cellStyle name="Обычный 4 4 2 5 7" xfId="55748"/>
    <cellStyle name="Обычный 4 4 2 5 8" xfId="55749"/>
    <cellStyle name="Обычный 4 4 2 6" xfId="55750"/>
    <cellStyle name="Обычный 4 4 2 6 2" xfId="55751"/>
    <cellStyle name="Обычный 4 4 2 6 3" xfId="55752"/>
    <cellStyle name="Обычный 4 4 2 6 4" xfId="55753"/>
    <cellStyle name="Обычный 4 4 2 6 5" xfId="55754"/>
    <cellStyle name="Обычный 4 4 2 6 6" xfId="55755"/>
    <cellStyle name="Обычный 4 4 2 6 7" xfId="55756"/>
    <cellStyle name="Обычный 4 4 2 6 8" xfId="55757"/>
    <cellStyle name="Обычный 4 4 2 7" xfId="55758"/>
    <cellStyle name="Обычный 4 4 2 7 2" xfId="55759"/>
    <cellStyle name="Обычный 4 4 2 7 3" xfId="55760"/>
    <cellStyle name="Обычный 4 4 2 7 4" xfId="55761"/>
    <cellStyle name="Обычный 4 4 2 7 5" xfId="55762"/>
    <cellStyle name="Обычный 4 4 2 7 6" xfId="55763"/>
    <cellStyle name="Обычный 4 4 2 7 7" xfId="55764"/>
    <cellStyle name="Обычный 4 4 2 7 8" xfId="55765"/>
    <cellStyle name="Обычный 4 4 2 8" xfId="55766"/>
    <cellStyle name="Обычный 4 4 2 8 2" xfId="55767"/>
    <cellStyle name="Обычный 4 4 2 8 3" xfId="55768"/>
    <cellStyle name="Обычный 4 4 2 8 4" xfId="55769"/>
    <cellStyle name="Обычный 4 4 2 8 5" xfId="55770"/>
    <cellStyle name="Обычный 4 4 2 8 6" xfId="55771"/>
    <cellStyle name="Обычный 4 4 2 8 7" xfId="55772"/>
    <cellStyle name="Обычный 4 4 2 8 8" xfId="55773"/>
    <cellStyle name="Обычный 4 4 2 9" xfId="55774"/>
    <cellStyle name="Обычный 4 4 20" xfId="55775"/>
    <cellStyle name="Обычный 4 4 21" xfId="55776"/>
    <cellStyle name="Обычный 4 4 22" xfId="55777"/>
    <cellStyle name="Обычный 4 4 23" xfId="55778"/>
    <cellStyle name="Обычный 4 4 3" xfId="55779"/>
    <cellStyle name="Обычный 4 4 3 10" xfId="55780"/>
    <cellStyle name="Обычный 4 4 3 11" xfId="55781"/>
    <cellStyle name="Обычный 4 4 3 12" xfId="55782"/>
    <cellStyle name="Обычный 4 4 3 13" xfId="55783"/>
    <cellStyle name="Обычный 4 4 3 14" xfId="55784"/>
    <cellStyle name="Обычный 4 4 3 15" xfId="55785"/>
    <cellStyle name="Обычный 4 4 3 16" xfId="55786"/>
    <cellStyle name="Обычный 4 4 3 17" xfId="55787"/>
    <cellStyle name="Обычный 4 4 3 18" xfId="55788"/>
    <cellStyle name="Обычный 4 4 3 2" xfId="55789"/>
    <cellStyle name="Обычный 4 4 3 2 2" xfId="55790"/>
    <cellStyle name="Обычный 4 4 3 2 3" xfId="55791"/>
    <cellStyle name="Обычный 4 4 3 2 4" xfId="55792"/>
    <cellStyle name="Обычный 4 4 3 2 5" xfId="55793"/>
    <cellStyle name="Обычный 4 4 3 2 6" xfId="55794"/>
    <cellStyle name="Обычный 4 4 3 2 7" xfId="55795"/>
    <cellStyle name="Обычный 4 4 3 2 8" xfId="55796"/>
    <cellStyle name="Обычный 4 4 3 3" xfId="55797"/>
    <cellStyle name="Обычный 4 4 3 3 2" xfId="55798"/>
    <cellStyle name="Обычный 4 4 3 3 3" xfId="55799"/>
    <cellStyle name="Обычный 4 4 3 3 4" xfId="55800"/>
    <cellStyle name="Обычный 4 4 3 3 5" xfId="55801"/>
    <cellStyle name="Обычный 4 4 3 3 6" xfId="55802"/>
    <cellStyle name="Обычный 4 4 3 3 7" xfId="55803"/>
    <cellStyle name="Обычный 4 4 3 3 8" xfId="55804"/>
    <cellStyle name="Обычный 4 4 3 4" xfId="55805"/>
    <cellStyle name="Обычный 4 4 3 4 2" xfId="55806"/>
    <cellStyle name="Обычный 4 4 3 4 3" xfId="55807"/>
    <cellStyle name="Обычный 4 4 3 4 4" xfId="55808"/>
    <cellStyle name="Обычный 4 4 3 4 5" xfId="55809"/>
    <cellStyle name="Обычный 4 4 3 4 6" xfId="55810"/>
    <cellStyle name="Обычный 4 4 3 4 7" xfId="55811"/>
    <cellStyle name="Обычный 4 4 3 4 8" xfId="55812"/>
    <cellStyle name="Обычный 4 4 3 5" xfId="55813"/>
    <cellStyle name="Обычный 4 4 3 5 2" xfId="55814"/>
    <cellStyle name="Обычный 4 4 3 5 3" xfId="55815"/>
    <cellStyle name="Обычный 4 4 3 5 4" xfId="55816"/>
    <cellStyle name="Обычный 4 4 3 5 5" xfId="55817"/>
    <cellStyle name="Обычный 4 4 3 5 6" xfId="55818"/>
    <cellStyle name="Обычный 4 4 3 5 7" xfId="55819"/>
    <cellStyle name="Обычный 4 4 3 5 8" xfId="55820"/>
    <cellStyle name="Обычный 4 4 3 6" xfId="55821"/>
    <cellStyle name="Обычный 4 4 3 6 2" xfId="55822"/>
    <cellStyle name="Обычный 4 4 3 6 3" xfId="55823"/>
    <cellStyle name="Обычный 4 4 3 6 4" xfId="55824"/>
    <cellStyle name="Обычный 4 4 3 6 5" xfId="55825"/>
    <cellStyle name="Обычный 4 4 3 6 6" xfId="55826"/>
    <cellStyle name="Обычный 4 4 3 6 7" xfId="55827"/>
    <cellStyle name="Обычный 4 4 3 6 8" xfId="55828"/>
    <cellStyle name="Обычный 4 4 3 7" xfId="55829"/>
    <cellStyle name="Обычный 4 4 3 7 2" xfId="55830"/>
    <cellStyle name="Обычный 4 4 3 7 3" xfId="55831"/>
    <cellStyle name="Обычный 4 4 3 7 4" xfId="55832"/>
    <cellStyle name="Обычный 4 4 3 7 5" xfId="55833"/>
    <cellStyle name="Обычный 4 4 3 7 6" xfId="55834"/>
    <cellStyle name="Обычный 4 4 3 7 7" xfId="55835"/>
    <cellStyle name="Обычный 4 4 3 7 8" xfId="55836"/>
    <cellStyle name="Обычный 4 4 3 8" xfId="55837"/>
    <cellStyle name="Обычный 4 4 3 8 2" xfId="55838"/>
    <cellStyle name="Обычный 4 4 3 8 3" xfId="55839"/>
    <cellStyle name="Обычный 4 4 3 8 4" xfId="55840"/>
    <cellStyle name="Обычный 4 4 3 8 5" xfId="55841"/>
    <cellStyle name="Обычный 4 4 3 8 6" xfId="55842"/>
    <cellStyle name="Обычный 4 4 3 8 7" xfId="55843"/>
    <cellStyle name="Обычный 4 4 3 8 8" xfId="55844"/>
    <cellStyle name="Обычный 4 4 3 9" xfId="55845"/>
    <cellStyle name="Обычный 4 4 4" xfId="55846"/>
    <cellStyle name="Обычный 4 4 4 2" xfId="55847"/>
    <cellStyle name="Обычный 4 4 4 3" xfId="55848"/>
    <cellStyle name="Обычный 4 4 4 4" xfId="55849"/>
    <cellStyle name="Обычный 4 4 4 5" xfId="55850"/>
    <cellStyle name="Обычный 4 4 4 6" xfId="55851"/>
    <cellStyle name="Обычный 4 4 4 7" xfId="55852"/>
    <cellStyle name="Обычный 4 4 4 8" xfId="55853"/>
    <cellStyle name="Обычный 4 4 5" xfId="55854"/>
    <cellStyle name="Обычный 4 4 5 2" xfId="55855"/>
    <cellStyle name="Обычный 4 4 5 3" xfId="55856"/>
    <cellStyle name="Обычный 4 4 5 4" xfId="55857"/>
    <cellStyle name="Обычный 4 4 5 5" xfId="55858"/>
    <cellStyle name="Обычный 4 4 5 6" xfId="55859"/>
    <cellStyle name="Обычный 4 4 5 7" xfId="55860"/>
    <cellStyle name="Обычный 4 4 5 8" xfId="55861"/>
    <cellStyle name="Обычный 4 4 6" xfId="55862"/>
    <cellStyle name="Обычный 4 4 6 2" xfId="55863"/>
    <cellStyle name="Обычный 4 4 6 3" xfId="55864"/>
    <cellStyle name="Обычный 4 4 6 4" xfId="55865"/>
    <cellStyle name="Обычный 4 4 6 5" xfId="55866"/>
    <cellStyle name="Обычный 4 4 6 6" xfId="55867"/>
    <cellStyle name="Обычный 4 4 6 7" xfId="55868"/>
    <cellStyle name="Обычный 4 4 6 8" xfId="55869"/>
    <cellStyle name="Обычный 4 4 7" xfId="55870"/>
    <cellStyle name="Обычный 4 4 7 2" xfId="55871"/>
    <cellStyle name="Обычный 4 4 7 3" xfId="55872"/>
    <cellStyle name="Обычный 4 4 7 4" xfId="55873"/>
    <cellStyle name="Обычный 4 4 7 5" xfId="55874"/>
    <cellStyle name="Обычный 4 4 7 6" xfId="55875"/>
    <cellStyle name="Обычный 4 4 7 7" xfId="55876"/>
    <cellStyle name="Обычный 4 4 7 8" xfId="55877"/>
    <cellStyle name="Обычный 4 4 8" xfId="55878"/>
    <cellStyle name="Обычный 4 4 8 2" xfId="55879"/>
    <cellStyle name="Обычный 4 4 8 3" xfId="55880"/>
    <cellStyle name="Обычный 4 4 8 4" xfId="55881"/>
    <cellStyle name="Обычный 4 4 8 5" xfId="55882"/>
    <cellStyle name="Обычный 4 4 8 6" xfId="55883"/>
    <cellStyle name="Обычный 4 4 8 7" xfId="55884"/>
    <cellStyle name="Обычный 4 4 8 8" xfId="55885"/>
    <cellStyle name="Обычный 4 4 9" xfId="55886"/>
    <cellStyle name="Обычный 4 4 9 2" xfId="55887"/>
    <cellStyle name="Обычный 4 4 9 3" xfId="55888"/>
    <cellStyle name="Обычный 4 4 9 4" xfId="55889"/>
    <cellStyle name="Обычный 4 4 9 5" xfId="55890"/>
    <cellStyle name="Обычный 4 4 9 6" xfId="55891"/>
    <cellStyle name="Обычный 4 4 9 7" xfId="55892"/>
    <cellStyle name="Обычный 4 4 9 8" xfId="55893"/>
    <cellStyle name="Обычный 4 5" xfId="55894"/>
    <cellStyle name="Обычный 4 5 2" xfId="55895"/>
    <cellStyle name="Обычный 4 5 3" xfId="55896"/>
    <cellStyle name="Обычный 4 5 4" xfId="55897"/>
    <cellStyle name="Обычный 4 5 5" xfId="55898"/>
    <cellStyle name="Обычный 4 6" xfId="55899"/>
    <cellStyle name="Обычный 4 6 2" xfId="55900"/>
    <cellStyle name="Обычный 4 6 2 2" xfId="55901"/>
    <cellStyle name="Обычный 4 6 2 3" xfId="55902"/>
    <cellStyle name="Обычный 4 6 3" xfId="55903"/>
    <cellStyle name="Обычный 4 6 4" xfId="55904"/>
    <cellStyle name="Обычный 4 7" xfId="55905"/>
    <cellStyle name="Обычный 4 7 10" xfId="55906"/>
    <cellStyle name="Обычный 4 7 11" xfId="55907"/>
    <cellStyle name="Обычный 4 7 12" xfId="55908"/>
    <cellStyle name="Обычный 4 7 13" xfId="55909"/>
    <cellStyle name="Обычный 4 7 14" xfId="55910"/>
    <cellStyle name="Обычный 4 7 15" xfId="55911"/>
    <cellStyle name="Обычный 4 7 16" xfId="55912"/>
    <cellStyle name="Обычный 4 7 17" xfId="55913"/>
    <cellStyle name="Обычный 4 7 18" xfId="55914"/>
    <cellStyle name="Обычный 4 7 2" xfId="55915"/>
    <cellStyle name="Обычный 4 7 2 2" xfId="55916"/>
    <cellStyle name="Обычный 4 7 2 3" xfId="55917"/>
    <cellStyle name="Обычный 4 7 2 4" xfId="55918"/>
    <cellStyle name="Обычный 4 7 2 5" xfId="55919"/>
    <cellStyle name="Обычный 4 7 2 6" xfId="55920"/>
    <cellStyle name="Обычный 4 7 2 7" xfId="55921"/>
    <cellStyle name="Обычный 4 7 2 8" xfId="55922"/>
    <cellStyle name="Обычный 4 7 3" xfId="55923"/>
    <cellStyle name="Обычный 4 7 3 2" xfId="55924"/>
    <cellStyle name="Обычный 4 7 3 3" xfId="55925"/>
    <cellStyle name="Обычный 4 7 3 4" xfId="55926"/>
    <cellStyle name="Обычный 4 7 3 5" xfId="55927"/>
    <cellStyle name="Обычный 4 7 3 6" xfId="55928"/>
    <cellStyle name="Обычный 4 7 3 7" xfId="55929"/>
    <cellStyle name="Обычный 4 7 3 8" xfId="55930"/>
    <cellStyle name="Обычный 4 7 4" xfId="55931"/>
    <cellStyle name="Обычный 4 7 4 2" xfId="55932"/>
    <cellStyle name="Обычный 4 7 4 3" xfId="55933"/>
    <cellStyle name="Обычный 4 7 4 4" xfId="55934"/>
    <cellStyle name="Обычный 4 7 4 5" xfId="55935"/>
    <cellStyle name="Обычный 4 7 4 6" xfId="55936"/>
    <cellStyle name="Обычный 4 7 4 7" xfId="55937"/>
    <cellStyle name="Обычный 4 7 4 8" xfId="55938"/>
    <cellStyle name="Обычный 4 7 5" xfId="55939"/>
    <cellStyle name="Обычный 4 7 5 2" xfId="55940"/>
    <cellStyle name="Обычный 4 7 5 3" xfId="55941"/>
    <cellStyle name="Обычный 4 7 5 4" xfId="55942"/>
    <cellStyle name="Обычный 4 7 5 5" xfId="55943"/>
    <cellStyle name="Обычный 4 7 5 6" xfId="55944"/>
    <cellStyle name="Обычный 4 7 5 7" xfId="55945"/>
    <cellStyle name="Обычный 4 7 5 8" xfId="55946"/>
    <cellStyle name="Обычный 4 7 6" xfId="55947"/>
    <cellStyle name="Обычный 4 7 6 2" xfId="55948"/>
    <cellStyle name="Обычный 4 7 6 3" xfId="55949"/>
    <cellStyle name="Обычный 4 7 6 4" xfId="55950"/>
    <cellStyle name="Обычный 4 7 6 5" xfId="55951"/>
    <cellStyle name="Обычный 4 7 6 6" xfId="55952"/>
    <cellStyle name="Обычный 4 7 6 7" xfId="55953"/>
    <cellStyle name="Обычный 4 7 6 8" xfId="55954"/>
    <cellStyle name="Обычный 4 7 7" xfId="55955"/>
    <cellStyle name="Обычный 4 7 7 2" xfId="55956"/>
    <cellStyle name="Обычный 4 7 7 3" xfId="55957"/>
    <cellStyle name="Обычный 4 7 7 4" xfId="55958"/>
    <cellStyle name="Обычный 4 7 7 5" xfId="55959"/>
    <cellStyle name="Обычный 4 7 7 6" xfId="55960"/>
    <cellStyle name="Обычный 4 7 7 7" xfId="55961"/>
    <cellStyle name="Обычный 4 7 7 8" xfId="55962"/>
    <cellStyle name="Обычный 4 7 8" xfId="55963"/>
    <cellStyle name="Обычный 4 7 8 2" xfId="55964"/>
    <cellStyle name="Обычный 4 7 8 3" xfId="55965"/>
    <cellStyle name="Обычный 4 7 8 4" xfId="55966"/>
    <cellStyle name="Обычный 4 7 8 5" xfId="55967"/>
    <cellStyle name="Обычный 4 7 8 6" xfId="55968"/>
    <cellStyle name="Обычный 4 7 8 7" xfId="55969"/>
    <cellStyle name="Обычный 4 7 8 8" xfId="55970"/>
    <cellStyle name="Обычный 4 7 9" xfId="55971"/>
    <cellStyle name="Обычный 4 8" xfId="55972"/>
    <cellStyle name="Обычный 4 8 10" xfId="55973"/>
    <cellStyle name="Обычный 4 8 11" xfId="55974"/>
    <cellStyle name="Обычный 4 8 12" xfId="55975"/>
    <cellStyle name="Обычный 4 8 13" xfId="55976"/>
    <cellStyle name="Обычный 4 8 14" xfId="55977"/>
    <cellStyle name="Обычный 4 8 15" xfId="55978"/>
    <cellStyle name="Обычный 4 8 16" xfId="55979"/>
    <cellStyle name="Обычный 4 8 17" xfId="55980"/>
    <cellStyle name="Обычный 4 8 18" xfId="55981"/>
    <cellStyle name="Обычный 4 8 2" xfId="55982"/>
    <cellStyle name="Обычный 4 8 2 2" xfId="55983"/>
    <cellStyle name="Обычный 4 8 2 3" xfId="55984"/>
    <cellStyle name="Обычный 4 8 2 4" xfId="55985"/>
    <cellStyle name="Обычный 4 8 2 5" xfId="55986"/>
    <cellStyle name="Обычный 4 8 2 6" xfId="55987"/>
    <cellStyle name="Обычный 4 8 2 7" xfId="55988"/>
    <cellStyle name="Обычный 4 8 2 8" xfId="55989"/>
    <cellStyle name="Обычный 4 8 3" xfId="55990"/>
    <cellStyle name="Обычный 4 8 3 2" xfId="55991"/>
    <cellStyle name="Обычный 4 8 3 3" xfId="55992"/>
    <cellStyle name="Обычный 4 8 3 4" xfId="55993"/>
    <cellStyle name="Обычный 4 8 3 5" xfId="55994"/>
    <cellStyle name="Обычный 4 8 3 6" xfId="55995"/>
    <cellStyle name="Обычный 4 8 3 7" xfId="55996"/>
    <cellStyle name="Обычный 4 8 3 8" xfId="55997"/>
    <cellStyle name="Обычный 4 8 4" xfId="55998"/>
    <cellStyle name="Обычный 4 8 4 2" xfId="55999"/>
    <cellStyle name="Обычный 4 8 4 3" xfId="56000"/>
    <cellStyle name="Обычный 4 8 4 4" xfId="56001"/>
    <cellStyle name="Обычный 4 8 4 5" xfId="56002"/>
    <cellStyle name="Обычный 4 8 4 6" xfId="56003"/>
    <cellStyle name="Обычный 4 8 4 7" xfId="56004"/>
    <cellStyle name="Обычный 4 8 4 8" xfId="56005"/>
    <cellStyle name="Обычный 4 8 5" xfId="56006"/>
    <cellStyle name="Обычный 4 8 5 2" xfId="56007"/>
    <cellStyle name="Обычный 4 8 5 3" xfId="56008"/>
    <cellStyle name="Обычный 4 8 5 4" xfId="56009"/>
    <cellStyle name="Обычный 4 8 5 5" xfId="56010"/>
    <cellStyle name="Обычный 4 8 5 6" xfId="56011"/>
    <cellStyle name="Обычный 4 8 5 7" xfId="56012"/>
    <cellStyle name="Обычный 4 8 5 8" xfId="56013"/>
    <cellStyle name="Обычный 4 8 6" xfId="56014"/>
    <cellStyle name="Обычный 4 8 6 2" xfId="56015"/>
    <cellStyle name="Обычный 4 8 6 3" xfId="56016"/>
    <cellStyle name="Обычный 4 8 6 4" xfId="56017"/>
    <cellStyle name="Обычный 4 8 6 5" xfId="56018"/>
    <cellStyle name="Обычный 4 8 6 6" xfId="56019"/>
    <cellStyle name="Обычный 4 8 6 7" xfId="56020"/>
    <cellStyle name="Обычный 4 8 6 8" xfId="56021"/>
    <cellStyle name="Обычный 4 8 7" xfId="56022"/>
    <cellStyle name="Обычный 4 8 7 2" xfId="56023"/>
    <cellStyle name="Обычный 4 8 7 3" xfId="56024"/>
    <cellStyle name="Обычный 4 8 7 4" xfId="56025"/>
    <cellStyle name="Обычный 4 8 7 5" xfId="56026"/>
    <cellStyle name="Обычный 4 8 7 6" xfId="56027"/>
    <cellStyle name="Обычный 4 8 7 7" xfId="56028"/>
    <cellStyle name="Обычный 4 8 7 8" xfId="56029"/>
    <cellStyle name="Обычный 4 8 8" xfId="56030"/>
    <cellStyle name="Обычный 4 8 8 2" xfId="56031"/>
    <cellStyle name="Обычный 4 8 8 3" xfId="56032"/>
    <cellStyle name="Обычный 4 8 8 4" xfId="56033"/>
    <cellStyle name="Обычный 4 8 8 5" xfId="56034"/>
    <cellStyle name="Обычный 4 8 8 6" xfId="56035"/>
    <cellStyle name="Обычный 4 8 8 7" xfId="56036"/>
    <cellStyle name="Обычный 4 8 8 8" xfId="56037"/>
    <cellStyle name="Обычный 4 8 9" xfId="56038"/>
    <cellStyle name="Обычный 4 9" xfId="56039"/>
    <cellStyle name="Обычный 4 9 2" xfId="56040"/>
    <cellStyle name="Обычный 4 9 3" xfId="56041"/>
    <cellStyle name="Обычный 4 9 4" xfId="56042"/>
    <cellStyle name="Обычный 4 9 5" xfId="56043"/>
    <cellStyle name="Обычный 4 9 6" xfId="56044"/>
    <cellStyle name="Обычный 4 9 7" xfId="56045"/>
    <cellStyle name="Обычный 4 9 8" xfId="56046"/>
    <cellStyle name="Обычный 40" xfId="56047"/>
    <cellStyle name="Обычный 41" xfId="56048"/>
    <cellStyle name="Обычный 42" xfId="56049"/>
    <cellStyle name="Обычный 43" xfId="56050"/>
    <cellStyle name="Обычный 44" xfId="56051"/>
    <cellStyle name="Обычный 45" xfId="56052"/>
    <cellStyle name="Обычный 46" xfId="56053"/>
    <cellStyle name="Обычный 5" xfId="56054"/>
    <cellStyle name="Обычный 5 10" xfId="56055"/>
    <cellStyle name="Обычный 5 11" xfId="56056"/>
    <cellStyle name="Обычный 5 12" xfId="56057"/>
    <cellStyle name="Обычный 5 13" xfId="56058"/>
    <cellStyle name="Обычный 5 14" xfId="56059"/>
    <cellStyle name="Обычный 5 2" xfId="56060"/>
    <cellStyle name="Обычный 5 2 10" xfId="56061"/>
    <cellStyle name="Обычный 5 2 10 2" xfId="56062"/>
    <cellStyle name="Обычный 5 2 10 3" xfId="56063"/>
    <cellStyle name="Обычный 5 2 10 4" xfId="56064"/>
    <cellStyle name="Обычный 5 2 10 5" xfId="56065"/>
    <cellStyle name="Обычный 5 2 10 6" xfId="56066"/>
    <cellStyle name="Обычный 5 2 10 7" xfId="56067"/>
    <cellStyle name="Обычный 5 2 10 8" xfId="56068"/>
    <cellStyle name="Обычный 5 2 11" xfId="56069"/>
    <cellStyle name="Обычный 5 2 11 2" xfId="56070"/>
    <cellStyle name="Обычный 5 2 11 3" xfId="56071"/>
    <cellStyle name="Обычный 5 2 11 4" xfId="56072"/>
    <cellStyle name="Обычный 5 2 11 5" xfId="56073"/>
    <cellStyle name="Обычный 5 2 11 6" xfId="56074"/>
    <cellStyle name="Обычный 5 2 11 7" xfId="56075"/>
    <cellStyle name="Обычный 5 2 11 8" xfId="56076"/>
    <cellStyle name="Обычный 5 2 12" xfId="56077"/>
    <cellStyle name="Обычный 5 2 13" xfId="56078"/>
    <cellStyle name="Обычный 5 2 14" xfId="56079"/>
    <cellStyle name="Обычный 5 2 15" xfId="56080"/>
    <cellStyle name="Обычный 5 2 16" xfId="56081"/>
    <cellStyle name="Обычный 5 2 17" xfId="56082"/>
    <cellStyle name="Обычный 5 2 18" xfId="56083"/>
    <cellStyle name="Обычный 5 2 19" xfId="56084"/>
    <cellStyle name="Обычный 5 2 2" xfId="56085"/>
    <cellStyle name="Обычный 5 2 2 10" xfId="56086"/>
    <cellStyle name="Обычный 5 2 2 10 2" xfId="56087"/>
    <cellStyle name="Обычный 5 2 2 10 3" xfId="56088"/>
    <cellStyle name="Обычный 5 2 2 10 4" xfId="56089"/>
    <cellStyle name="Обычный 5 2 2 10 5" xfId="56090"/>
    <cellStyle name="Обычный 5 2 2 10 6" xfId="56091"/>
    <cellStyle name="Обычный 5 2 2 10 7" xfId="56092"/>
    <cellStyle name="Обычный 5 2 2 10 8" xfId="56093"/>
    <cellStyle name="Обычный 5 2 2 11" xfId="56094"/>
    <cellStyle name="Обычный 5 2 2 12" xfId="56095"/>
    <cellStyle name="Обычный 5 2 2 13" xfId="56096"/>
    <cellStyle name="Обычный 5 2 2 14" xfId="56097"/>
    <cellStyle name="Обычный 5 2 2 15" xfId="56098"/>
    <cellStyle name="Обычный 5 2 2 16" xfId="56099"/>
    <cellStyle name="Обычный 5 2 2 17" xfId="56100"/>
    <cellStyle name="Обычный 5 2 2 18" xfId="56101"/>
    <cellStyle name="Обычный 5 2 2 19" xfId="56102"/>
    <cellStyle name="Обычный 5 2 2 2" xfId="56103"/>
    <cellStyle name="Обычный 5 2 2 2 10" xfId="56104"/>
    <cellStyle name="Обычный 5 2 2 2 11" xfId="56105"/>
    <cellStyle name="Обычный 5 2 2 2 12" xfId="56106"/>
    <cellStyle name="Обычный 5 2 2 2 13" xfId="56107"/>
    <cellStyle name="Обычный 5 2 2 2 14" xfId="56108"/>
    <cellStyle name="Обычный 5 2 2 2 15" xfId="56109"/>
    <cellStyle name="Обычный 5 2 2 2 16" xfId="56110"/>
    <cellStyle name="Обычный 5 2 2 2 17" xfId="56111"/>
    <cellStyle name="Обычный 5 2 2 2 18" xfId="56112"/>
    <cellStyle name="Обычный 5 2 2 2 2" xfId="56113"/>
    <cellStyle name="Обычный 5 2 2 2 2 2" xfId="56114"/>
    <cellStyle name="Обычный 5 2 2 2 2 3" xfId="56115"/>
    <cellStyle name="Обычный 5 2 2 2 2 4" xfId="56116"/>
    <cellStyle name="Обычный 5 2 2 2 2 5" xfId="56117"/>
    <cellStyle name="Обычный 5 2 2 2 2 6" xfId="56118"/>
    <cellStyle name="Обычный 5 2 2 2 2 7" xfId="56119"/>
    <cellStyle name="Обычный 5 2 2 2 2 8" xfId="56120"/>
    <cellStyle name="Обычный 5 2 2 2 3" xfId="56121"/>
    <cellStyle name="Обычный 5 2 2 2 3 2" xfId="56122"/>
    <cellStyle name="Обычный 5 2 2 2 3 3" xfId="56123"/>
    <cellStyle name="Обычный 5 2 2 2 3 4" xfId="56124"/>
    <cellStyle name="Обычный 5 2 2 2 3 5" xfId="56125"/>
    <cellStyle name="Обычный 5 2 2 2 3 6" xfId="56126"/>
    <cellStyle name="Обычный 5 2 2 2 3 7" xfId="56127"/>
    <cellStyle name="Обычный 5 2 2 2 3 8" xfId="56128"/>
    <cellStyle name="Обычный 5 2 2 2 4" xfId="56129"/>
    <cellStyle name="Обычный 5 2 2 2 4 2" xfId="56130"/>
    <cellStyle name="Обычный 5 2 2 2 4 3" xfId="56131"/>
    <cellStyle name="Обычный 5 2 2 2 4 4" xfId="56132"/>
    <cellStyle name="Обычный 5 2 2 2 4 5" xfId="56133"/>
    <cellStyle name="Обычный 5 2 2 2 4 6" xfId="56134"/>
    <cellStyle name="Обычный 5 2 2 2 4 7" xfId="56135"/>
    <cellStyle name="Обычный 5 2 2 2 4 8" xfId="56136"/>
    <cellStyle name="Обычный 5 2 2 2 5" xfId="56137"/>
    <cellStyle name="Обычный 5 2 2 2 5 2" xfId="56138"/>
    <cellStyle name="Обычный 5 2 2 2 5 3" xfId="56139"/>
    <cellStyle name="Обычный 5 2 2 2 5 4" xfId="56140"/>
    <cellStyle name="Обычный 5 2 2 2 5 5" xfId="56141"/>
    <cellStyle name="Обычный 5 2 2 2 5 6" xfId="56142"/>
    <cellStyle name="Обычный 5 2 2 2 5 7" xfId="56143"/>
    <cellStyle name="Обычный 5 2 2 2 5 8" xfId="56144"/>
    <cellStyle name="Обычный 5 2 2 2 6" xfId="56145"/>
    <cellStyle name="Обычный 5 2 2 2 6 2" xfId="56146"/>
    <cellStyle name="Обычный 5 2 2 2 6 3" xfId="56147"/>
    <cellStyle name="Обычный 5 2 2 2 6 4" xfId="56148"/>
    <cellStyle name="Обычный 5 2 2 2 6 5" xfId="56149"/>
    <cellStyle name="Обычный 5 2 2 2 6 6" xfId="56150"/>
    <cellStyle name="Обычный 5 2 2 2 6 7" xfId="56151"/>
    <cellStyle name="Обычный 5 2 2 2 6 8" xfId="56152"/>
    <cellStyle name="Обычный 5 2 2 2 7" xfId="56153"/>
    <cellStyle name="Обычный 5 2 2 2 7 2" xfId="56154"/>
    <cellStyle name="Обычный 5 2 2 2 7 3" xfId="56155"/>
    <cellStyle name="Обычный 5 2 2 2 7 4" xfId="56156"/>
    <cellStyle name="Обычный 5 2 2 2 7 5" xfId="56157"/>
    <cellStyle name="Обычный 5 2 2 2 7 6" xfId="56158"/>
    <cellStyle name="Обычный 5 2 2 2 7 7" xfId="56159"/>
    <cellStyle name="Обычный 5 2 2 2 7 8" xfId="56160"/>
    <cellStyle name="Обычный 5 2 2 2 8" xfId="56161"/>
    <cellStyle name="Обычный 5 2 2 2 8 2" xfId="56162"/>
    <cellStyle name="Обычный 5 2 2 2 8 3" xfId="56163"/>
    <cellStyle name="Обычный 5 2 2 2 8 4" xfId="56164"/>
    <cellStyle name="Обычный 5 2 2 2 8 5" xfId="56165"/>
    <cellStyle name="Обычный 5 2 2 2 8 6" xfId="56166"/>
    <cellStyle name="Обычный 5 2 2 2 8 7" xfId="56167"/>
    <cellStyle name="Обычный 5 2 2 2 8 8" xfId="56168"/>
    <cellStyle name="Обычный 5 2 2 2 9" xfId="56169"/>
    <cellStyle name="Обычный 5 2 2 20" xfId="56170"/>
    <cellStyle name="Обычный 5 2 2 21" xfId="56171"/>
    <cellStyle name="Обычный 5 2 2 22" xfId="56172"/>
    <cellStyle name="Обычный 5 2 2 23" xfId="56173"/>
    <cellStyle name="Обычный 5 2 2 3" xfId="56174"/>
    <cellStyle name="Обычный 5 2 2 3 10" xfId="56175"/>
    <cellStyle name="Обычный 5 2 2 3 11" xfId="56176"/>
    <cellStyle name="Обычный 5 2 2 3 12" xfId="56177"/>
    <cellStyle name="Обычный 5 2 2 3 13" xfId="56178"/>
    <cellStyle name="Обычный 5 2 2 3 14" xfId="56179"/>
    <cellStyle name="Обычный 5 2 2 3 15" xfId="56180"/>
    <cellStyle name="Обычный 5 2 2 3 16" xfId="56181"/>
    <cellStyle name="Обычный 5 2 2 3 17" xfId="56182"/>
    <cellStyle name="Обычный 5 2 2 3 18" xfId="56183"/>
    <cellStyle name="Обычный 5 2 2 3 2" xfId="56184"/>
    <cellStyle name="Обычный 5 2 2 3 2 2" xfId="56185"/>
    <cellStyle name="Обычный 5 2 2 3 2 3" xfId="56186"/>
    <cellStyle name="Обычный 5 2 2 3 2 4" xfId="56187"/>
    <cellStyle name="Обычный 5 2 2 3 2 5" xfId="56188"/>
    <cellStyle name="Обычный 5 2 2 3 2 6" xfId="56189"/>
    <cellStyle name="Обычный 5 2 2 3 2 7" xfId="56190"/>
    <cellStyle name="Обычный 5 2 2 3 2 8" xfId="56191"/>
    <cellStyle name="Обычный 5 2 2 3 3" xfId="56192"/>
    <cellStyle name="Обычный 5 2 2 3 3 2" xfId="56193"/>
    <cellStyle name="Обычный 5 2 2 3 3 3" xfId="56194"/>
    <cellStyle name="Обычный 5 2 2 3 3 4" xfId="56195"/>
    <cellStyle name="Обычный 5 2 2 3 3 5" xfId="56196"/>
    <cellStyle name="Обычный 5 2 2 3 3 6" xfId="56197"/>
    <cellStyle name="Обычный 5 2 2 3 3 7" xfId="56198"/>
    <cellStyle name="Обычный 5 2 2 3 3 8" xfId="56199"/>
    <cellStyle name="Обычный 5 2 2 3 4" xfId="56200"/>
    <cellStyle name="Обычный 5 2 2 3 4 2" xfId="56201"/>
    <cellStyle name="Обычный 5 2 2 3 4 3" xfId="56202"/>
    <cellStyle name="Обычный 5 2 2 3 4 4" xfId="56203"/>
    <cellStyle name="Обычный 5 2 2 3 4 5" xfId="56204"/>
    <cellStyle name="Обычный 5 2 2 3 4 6" xfId="56205"/>
    <cellStyle name="Обычный 5 2 2 3 4 7" xfId="56206"/>
    <cellStyle name="Обычный 5 2 2 3 4 8" xfId="56207"/>
    <cellStyle name="Обычный 5 2 2 3 5" xfId="56208"/>
    <cellStyle name="Обычный 5 2 2 3 5 2" xfId="56209"/>
    <cellStyle name="Обычный 5 2 2 3 5 3" xfId="56210"/>
    <cellStyle name="Обычный 5 2 2 3 5 4" xfId="56211"/>
    <cellStyle name="Обычный 5 2 2 3 5 5" xfId="56212"/>
    <cellStyle name="Обычный 5 2 2 3 5 6" xfId="56213"/>
    <cellStyle name="Обычный 5 2 2 3 5 7" xfId="56214"/>
    <cellStyle name="Обычный 5 2 2 3 5 8" xfId="56215"/>
    <cellStyle name="Обычный 5 2 2 3 6" xfId="56216"/>
    <cellStyle name="Обычный 5 2 2 3 6 2" xfId="56217"/>
    <cellStyle name="Обычный 5 2 2 3 6 3" xfId="56218"/>
    <cellStyle name="Обычный 5 2 2 3 6 4" xfId="56219"/>
    <cellStyle name="Обычный 5 2 2 3 6 5" xfId="56220"/>
    <cellStyle name="Обычный 5 2 2 3 6 6" xfId="56221"/>
    <cellStyle name="Обычный 5 2 2 3 6 7" xfId="56222"/>
    <cellStyle name="Обычный 5 2 2 3 6 8" xfId="56223"/>
    <cellStyle name="Обычный 5 2 2 3 7" xfId="56224"/>
    <cellStyle name="Обычный 5 2 2 3 7 2" xfId="56225"/>
    <cellStyle name="Обычный 5 2 2 3 7 3" xfId="56226"/>
    <cellStyle name="Обычный 5 2 2 3 7 4" xfId="56227"/>
    <cellStyle name="Обычный 5 2 2 3 7 5" xfId="56228"/>
    <cellStyle name="Обычный 5 2 2 3 7 6" xfId="56229"/>
    <cellStyle name="Обычный 5 2 2 3 7 7" xfId="56230"/>
    <cellStyle name="Обычный 5 2 2 3 7 8" xfId="56231"/>
    <cellStyle name="Обычный 5 2 2 3 8" xfId="56232"/>
    <cellStyle name="Обычный 5 2 2 3 8 2" xfId="56233"/>
    <cellStyle name="Обычный 5 2 2 3 8 3" xfId="56234"/>
    <cellStyle name="Обычный 5 2 2 3 8 4" xfId="56235"/>
    <cellStyle name="Обычный 5 2 2 3 8 5" xfId="56236"/>
    <cellStyle name="Обычный 5 2 2 3 8 6" xfId="56237"/>
    <cellStyle name="Обычный 5 2 2 3 8 7" xfId="56238"/>
    <cellStyle name="Обычный 5 2 2 3 8 8" xfId="56239"/>
    <cellStyle name="Обычный 5 2 2 3 9" xfId="56240"/>
    <cellStyle name="Обычный 5 2 2 4" xfId="56241"/>
    <cellStyle name="Обычный 5 2 2 4 2" xfId="56242"/>
    <cellStyle name="Обычный 5 2 2 4 3" xfId="56243"/>
    <cellStyle name="Обычный 5 2 2 4 4" xfId="56244"/>
    <cellStyle name="Обычный 5 2 2 4 5" xfId="56245"/>
    <cellStyle name="Обычный 5 2 2 4 6" xfId="56246"/>
    <cellStyle name="Обычный 5 2 2 4 7" xfId="56247"/>
    <cellStyle name="Обычный 5 2 2 4 8" xfId="56248"/>
    <cellStyle name="Обычный 5 2 2 5" xfId="56249"/>
    <cellStyle name="Обычный 5 2 2 5 2" xfId="56250"/>
    <cellStyle name="Обычный 5 2 2 5 3" xfId="56251"/>
    <cellStyle name="Обычный 5 2 2 5 4" xfId="56252"/>
    <cellStyle name="Обычный 5 2 2 5 5" xfId="56253"/>
    <cellStyle name="Обычный 5 2 2 5 6" xfId="56254"/>
    <cellStyle name="Обычный 5 2 2 5 7" xfId="56255"/>
    <cellStyle name="Обычный 5 2 2 5 8" xfId="56256"/>
    <cellStyle name="Обычный 5 2 2 6" xfId="56257"/>
    <cellStyle name="Обычный 5 2 2 6 2" xfId="56258"/>
    <cellStyle name="Обычный 5 2 2 6 3" xfId="56259"/>
    <cellStyle name="Обычный 5 2 2 6 4" xfId="56260"/>
    <cellStyle name="Обычный 5 2 2 6 5" xfId="56261"/>
    <cellStyle name="Обычный 5 2 2 6 6" xfId="56262"/>
    <cellStyle name="Обычный 5 2 2 6 7" xfId="56263"/>
    <cellStyle name="Обычный 5 2 2 6 8" xfId="56264"/>
    <cellStyle name="Обычный 5 2 2 7" xfId="56265"/>
    <cellStyle name="Обычный 5 2 2 7 2" xfId="56266"/>
    <cellStyle name="Обычный 5 2 2 7 3" xfId="56267"/>
    <cellStyle name="Обычный 5 2 2 7 4" xfId="56268"/>
    <cellStyle name="Обычный 5 2 2 7 5" xfId="56269"/>
    <cellStyle name="Обычный 5 2 2 7 6" xfId="56270"/>
    <cellStyle name="Обычный 5 2 2 7 7" xfId="56271"/>
    <cellStyle name="Обычный 5 2 2 7 8" xfId="56272"/>
    <cellStyle name="Обычный 5 2 2 8" xfId="56273"/>
    <cellStyle name="Обычный 5 2 2 8 2" xfId="56274"/>
    <cellStyle name="Обычный 5 2 2 8 3" xfId="56275"/>
    <cellStyle name="Обычный 5 2 2 8 4" xfId="56276"/>
    <cellStyle name="Обычный 5 2 2 8 5" xfId="56277"/>
    <cellStyle name="Обычный 5 2 2 8 6" xfId="56278"/>
    <cellStyle name="Обычный 5 2 2 8 7" xfId="56279"/>
    <cellStyle name="Обычный 5 2 2 8 8" xfId="56280"/>
    <cellStyle name="Обычный 5 2 2 9" xfId="56281"/>
    <cellStyle name="Обычный 5 2 2 9 2" xfId="56282"/>
    <cellStyle name="Обычный 5 2 2 9 3" xfId="56283"/>
    <cellStyle name="Обычный 5 2 2 9 4" xfId="56284"/>
    <cellStyle name="Обычный 5 2 2 9 5" xfId="56285"/>
    <cellStyle name="Обычный 5 2 2 9 6" xfId="56286"/>
    <cellStyle name="Обычный 5 2 2 9 7" xfId="56287"/>
    <cellStyle name="Обычный 5 2 2 9 8" xfId="56288"/>
    <cellStyle name="Обычный 5 2 20" xfId="56289"/>
    <cellStyle name="Обычный 5 2 21" xfId="56290"/>
    <cellStyle name="Обычный 5 2 22" xfId="56291"/>
    <cellStyle name="Обычный 5 2 23" xfId="56292"/>
    <cellStyle name="Обычный 5 2 24" xfId="56293"/>
    <cellStyle name="Обычный 5 2 3" xfId="56294"/>
    <cellStyle name="Обычный 5 2 3 10" xfId="56295"/>
    <cellStyle name="Обычный 5 2 3 11" xfId="56296"/>
    <cellStyle name="Обычный 5 2 3 12" xfId="56297"/>
    <cellStyle name="Обычный 5 2 3 13" xfId="56298"/>
    <cellStyle name="Обычный 5 2 3 14" xfId="56299"/>
    <cellStyle name="Обычный 5 2 3 15" xfId="56300"/>
    <cellStyle name="Обычный 5 2 3 16" xfId="56301"/>
    <cellStyle name="Обычный 5 2 3 17" xfId="56302"/>
    <cellStyle name="Обычный 5 2 3 18" xfId="56303"/>
    <cellStyle name="Обычный 5 2 3 2" xfId="56304"/>
    <cellStyle name="Обычный 5 2 3 2 2" xfId="56305"/>
    <cellStyle name="Обычный 5 2 3 2 3" xfId="56306"/>
    <cellStyle name="Обычный 5 2 3 2 4" xfId="56307"/>
    <cellStyle name="Обычный 5 2 3 2 5" xfId="56308"/>
    <cellStyle name="Обычный 5 2 3 2 6" xfId="56309"/>
    <cellStyle name="Обычный 5 2 3 2 7" xfId="56310"/>
    <cellStyle name="Обычный 5 2 3 2 8" xfId="56311"/>
    <cellStyle name="Обычный 5 2 3 3" xfId="56312"/>
    <cellStyle name="Обычный 5 2 3 3 2" xfId="56313"/>
    <cellStyle name="Обычный 5 2 3 3 3" xfId="56314"/>
    <cellStyle name="Обычный 5 2 3 3 4" xfId="56315"/>
    <cellStyle name="Обычный 5 2 3 3 5" xfId="56316"/>
    <cellStyle name="Обычный 5 2 3 3 6" xfId="56317"/>
    <cellStyle name="Обычный 5 2 3 3 7" xfId="56318"/>
    <cellStyle name="Обычный 5 2 3 3 8" xfId="56319"/>
    <cellStyle name="Обычный 5 2 3 4" xfId="56320"/>
    <cellStyle name="Обычный 5 2 3 4 2" xfId="56321"/>
    <cellStyle name="Обычный 5 2 3 4 3" xfId="56322"/>
    <cellStyle name="Обычный 5 2 3 4 4" xfId="56323"/>
    <cellStyle name="Обычный 5 2 3 4 5" xfId="56324"/>
    <cellStyle name="Обычный 5 2 3 4 6" xfId="56325"/>
    <cellStyle name="Обычный 5 2 3 4 7" xfId="56326"/>
    <cellStyle name="Обычный 5 2 3 4 8" xfId="56327"/>
    <cellStyle name="Обычный 5 2 3 5" xfId="56328"/>
    <cellStyle name="Обычный 5 2 3 5 2" xfId="56329"/>
    <cellStyle name="Обычный 5 2 3 5 3" xfId="56330"/>
    <cellStyle name="Обычный 5 2 3 5 4" xfId="56331"/>
    <cellStyle name="Обычный 5 2 3 5 5" xfId="56332"/>
    <cellStyle name="Обычный 5 2 3 5 6" xfId="56333"/>
    <cellStyle name="Обычный 5 2 3 5 7" xfId="56334"/>
    <cellStyle name="Обычный 5 2 3 5 8" xfId="56335"/>
    <cellStyle name="Обычный 5 2 3 6" xfId="56336"/>
    <cellStyle name="Обычный 5 2 3 6 2" xfId="56337"/>
    <cellStyle name="Обычный 5 2 3 6 3" xfId="56338"/>
    <cellStyle name="Обычный 5 2 3 6 4" xfId="56339"/>
    <cellStyle name="Обычный 5 2 3 6 5" xfId="56340"/>
    <cellStyle name="Обычный 5 2 3 6 6" xfId="56341"/>
    <cellStyle name="Обычный 5 2 3 6 7" xfId="56342"/>
    <cellStyle name="Обычный 5 2 3 6 8" xfId="56343"/>
    <cellStyle name="Обычный 5 2 3 7" xfId="56344"/>
    <cellStyle name="Обычный 5 2 3 7 2" xfId="56345"/>
    <cellStyle name="Обычный 5 2 3 7 3" xfId="56346"/>
    <cellStyle name="Обычный 5 2 3 7 4" xfId="56347"/>
    <cellStyle name="Обычный 5 2 3 7 5" xfId="56348"/>
    <cellStyle name="Обычный 5 2 3 7 6" xfId="56349"/>
    <cellStyle name="Обычный 5 2 3 7 7" xfId="56350"/>
    <cellStyle name="Обычный 5 2 3 7 8" xfId="56351"/>
    <cellStyle name="Обычный 5 2 3 8" xfId="56352"/>
    <cellStyle name="Обычный 5 2 3 8 2" xfId="56353"/>
    <cellStyle name="Обычный 5 2 3 8 3" xfId="56354"/>
    <cellStyle name="Обычный 5 2 3 8 4" xfId="56355"/>
    <cellStyle name="Обычный 5 2 3 8 5" xfId="56356"/>
    <cellStyle name="Обычный 5 2 3 8 6" xfId="56357"/>
    <cellStyle name="Обычный 5 2 3 8 7" xfId="56358"/>
    <cellStyle name="Обычный 5 2 3 8 8" xfId="56359"/>
    <cellStyle name="Обычный 5 2 3 9" xfId="56360"/>
    <cellStyle name="Обычный 5 2 4" xfId="56361"/>
    <cellStyle name="Обычный 5 2 4 10" xfId="56362"/>
    <cellStyle name="Обычный 5 2 4 11" xfId="56363"/>
    <cellStyle name="Обычный 5 2 4 12" xfId="56364"/>
    <cellStyle name="Обычный 5 2 4 13" xfId="56365"/>
    <cellStyle name="Обычный 5 2 4 14" xfId="56366"/>
    <cellStyle name="Обычный 5 2 4 15" xfId="56367"/>
    <cellStyle name="Обычный 5 2 4 16" xfId="56368"/>
    <cellStyle name="Обычный 5 2 4 17" xfId="56369"/>
    <cellStyle name="Обычный 5 2 4 18" xfId="56370"/>
    <cellStyle name="Обычный 5 2 4 2" xfId="56371"/>
    <cellStyle name="Обычный 5 2 4 2 2" xfId="56372"/>
    <cellStyle name="Обычный 5 2 4 2 3" xfId="56373"/>
    <cellStyle name="Обычный 5 2 4 2 4" xfId="56374"/>
    <cellStyle name="Обычный 5 2 4 2 5" xfId="56375"/>
    <cellStyle name="Обычный 5 2 4 2 6" xfId="56376"/>
    <cellStyle name="Обычный 5 2 4 2 7" xfId="56377"/>
    <cellStyle name="Обычный 5 2 4 2 8" xfId="56378"/>
    <cellStyle name="Обычный 5 2 4 3" xfId="56379"/>
    <cellStyle name="Обычный 5 2 4 3 2" xfId="56380"/>
    <cellStyle name="Обычный 5 2 4 3 3" xfId="56381"/>
    <cellStyle name="Обычный 5 2 4 3 4" xfId="56382"/>
    <cellStyle name="Обычный 5 2 4 3 5" xfId="56383"/>
    <cellStyle name="Обычный 5 2 4 3 6" xfId="56384"/>
    <cellStyle name="Обычный 5 2 4 3 7" xfId="56385"/>
    <cellStyle name="Обычный 5 2 4 3 8" xfId="56386"/>
    <cellStyle name="Обычный 5 2 4 4" xfId="56387"/>
    <cellStyle name="Обычный 5 2 4 4 2" xfId="56388"/>
    <cellStyle name="Обычный 5 2 4 4 3" xfId="56389"/>
    <cellStyle name="Обычный 5 2 4 4 4" xfId="56390"/>
    <cellStyle name="Обычный 5 2 4 4 5" xfId="56391"/>
    <cellStyle name="Обычный 5 2 4 4 6" xfId="56392"/>
    <cellStyle name="Обычный 5 2 4 4 7" xfId="56393"/>
    <cellStyle name="Обычный 5 2 4 4 8" xfId="56394"/>
    <cellStyle name="Обычный 5 2 4 5" xfId="56395"/>
    <cellStyle name="Обычный 5 2 4 5 2" xfId="56396"/>
    <cellStyle name="Обычный 5 2 4 5 3" xfId="56397"/>
    <cellStyle name="Обычный 5 2 4 5 4" xfId="56398"/>
    <cellStyle name="Обычный 5 2 4 5 5" xfId="56399"/>
    <cellStyle name="Обычный 5 2 4 5 6" xfId="56400"/>
    <cellStyle name="Обычный 5 2 4 5 7" xfId="56401"/>
    <cellStyle name="Обычный 5 2 4 5 8" xfId="56402"/>
    <cellStyle name="Обычный 5 2 4 6" xfId="56403"/>
    <cellStyle name="Обычный 5 2 4 6 2" xfId="56404"/>
    <cellStyle name="Обычный 5 2 4 6 3" xfId="56405"/>
    <cellStyle name="Обычный 5 2 4 6 4" xfId="56406"/>
    <cellStyle name="Обычный 5 2 4 6 5" xfId="56407"/>
    <cellStyle name="Обычный 5 2 4 6 6" xfId="56408"/>
    <cellStyle name="Обычный 5 2 4 6 7" xfId="56409"/>
    <cellStyle name="Обычный 5 2 4 6 8" xfId="56410"/>
    <cellStyle name="Обычный 5 2 4 7" xfId="56411"/>
    <cellStyle name="Обычный 5 2 4 7 2" xfId="56412"/>
    <cellStyle name="Обычный 5 2 4 7 3" xfId="56413"/>
    <cellStyle name="Обычный 5 2 4 7 4" xfId="56414"/>
    <cellStyle name="Обычный 5 2 4 7 5" xfId="56415"/>
    <cellStyle name="Обычный 5 2 4 7 6" xfId="56416"/>
    <cellStyle name="Обычный 5 2 4 7 7" xfId="56417"/>
    <cellStyle name="Обычный 5 2 4 7 8" xfId="56418"/>
    <cellStyle name="Обычный 5 2 4 8" xfId="56419"/>
    <cellStyle name="Обычный 5 2 4 8 2" xfId="56420"/>
    <cellStyle name="Обычный 5 2 4 8 3" xfId="56421"/>
    <cellStyle name="Обычный 5 2 4 8 4" xfId="56422"/>
    <cellStyle name="Обычный 5 2 4 8 5" xfId="56423"/>
    <cellStyle name="Обычный 5 2 4 8 6" xfId="56424"/>
    <cellStyle name="Обычный 5 2 4 8 7" xfId="56425"/>
    <cellStyle name="Обычный 5 2 4 8 8" xfId="56426"/>
    <cellStyle name="Обычный 5 2 4 9" xfId="56427"/>
    <cellStyle name="Обычный 5 2 5" xfId="56428"/>
    <cellStyle name="Обычный 5 2 5 2" xfId="56429"/>
    <cellStyle name="Обычный 5 2 5 3" xfId="56430"/>
    <cellStyle name="Обычный 5 2 5 4" xfId="56431"/>
    <cellStyle name="Обычный 5 2 5 5" xfId="56432"/>
    <cellStyle name="Обычный 5 2 5 6" xfId="56433"/>
    <cellStyle name="Обычный 5 2 5 7" xfId="56434"/>
    <cellStyle name="Обычный 5 2 5 8" xfId="56435"/>
    <cellStyle name="Обычный 5 2 6" xfId="56436"/>
    <cellStyle name="Обычный 5 2 6 2" xfId="56437"/>
    <cellStyle name="Обычный 5 2 6 3" xfId="56438"/>
    <cellStyle name="Обычный 5 2 6 4" xfId="56439"/>
    <cellStyle name="Обычный 5 2 6 5" xfId="56440"/>
    <cellStyle name="Обычный 5 2 6 6" xfId="56441"/>
    <cellStyle name="Обычный 5 2 6 7" xfId="56442"/>
    <cellStyle name="Обычный 5 2 6 8" xfId="56443"/>
    <cellStyle name="Обычный 5 2 7" xfId="56444"/>
    <cellStyle name="Обычный 5 2 7 2" xfId="56445"/>
    <cellStyle name="Обычный 5 2 7 3" xfId="56446"/>
    <cellStyle name="Обычный 5 2 7 4" xfId="56447"/>
    <cellStyle name="Обычный 5 2 7 5" xfId="56448"/>
    <cellStyle name="Обычный 5 2 7 6" xfId="56449"/>
    <cellStyle name="Обычный 5 2 7 7" xfId="56450"/>
    <cellStyle name="Обычный 5 2 7 8" xfId="56451"/>
    <cellStyle name="Обычный 5 2 8" xfId="56452"/>
    <cellStyle name="Обычный 5 2 8 2" xfId="56453"/>
    <cellStyle name="Обычный 5 2 8 3" xfId="56454"/>
    <cellStyle name="Обычный 5 2 8 4" xfId="56455"/>
    <cellStyle name="Обычный 5 2 8 5" xfId="56456"/>
    <cellStyle name="Обычный 5 2 8 6" xfId="56457"/>
    <cellStyle name="Обычный 5 2 8 7" xfId="56458"/>
    <cellStyle name="Обычный 5 2 8 8" xfId="56459"/>
    <cellStyle name="Обычный 5 2 9" xfId="56460"/>
    <cellStyle name="Обычный 5 2 9 2" xfId="56461"/>
    <cellStyle name="Обычный 5 2 9 3" xfId="56462"/>
    <cellStyle name="Обычный 5 2 9 4" xfId="56463"/>
    <cellStyle name="Обычный 5 2 9 5" xfId="56464"/>
    <cellStyle name="Обычный 5 2 9 6" xfId="56465"/>
    <cellStyle name="Обычный 5 2 9 7" xfId="56466"/>
    <cellStyle name="Обычный 5 2 9 8" xfId="56467"/>
    <cellStyle name="Обычный 5 3" xfId="56468"/>
    <cellStyle name="Обычный 5 3 10" xfId="56469"/>
    <cellStyle name="Обычный 5 3 10 2" xfId="56470"/>
    <cellStyle name="Обычный 5 3 10 3" xfId="56471"/>
    <cellStyle name="Обычный 5 3 10 4" xfId="56472"/>
    <cellStyle name="Обычный 5 3 10 5" xfId="56473"/>
    <cellStyle name="Обычный 5 3 10 6" xfId="56474"/>
    <cellStyle name="Обычный 5 3 10 7" xfId="56475"/>
    <cellStyle name="Обычный 5 3 10 8" xfId="56476"/>
    <cellStyle name="Обычный 5 3 11" xfId="56477"/>
    <cellStyle name="Обычный 5 3 11 2" xfId="56478"/>
    <cellStyle name="Обычный 5 3 11 3" xfId="56479"/>
    <cellStyle name="Обычный 5 3 11 4" xfId="56480"/>
    <cellStyle name="Обычный 5 3 11 5" xfId="56481"/>
    <cellStyle name="Обычный 5 3 11 6" xfId="56482"/>
    <cellStyle name="Обычный 5 3 11 7" xfId="56483"/>
    <cellStyle name="Обычный 5 3 11 8" xfId="56484"/>
    <cellStyle name="Обычный 5 3 12" xfId="56485"/>
    <cellStyle name="Обычный 5 3 13" xfId="56486"/>
    <cellStyle name="Обычный 5 3 14" xfId="56487"/>
    <cellStyle name="Обычный 5 3 15" xfId="56488"/>
    <cellStyle name="Обычный 5 3 16" xfId="56489"/>
    <cellStyle name="Обычный 5 3 17" xfId="56490"/>
    <cellStyle name="Обычный 5 3 18" xfId="56491"/>
    <cellStyle name="Обычный 5 3 19" xfId="56492"/>
    <cellStyle name="Обычный 5 3 2" xfId="56493"/>
    <cellStyle name="Обычный 5 3 2 10" xfId="56494"/>
    <cellStyle name="Обычный 5 3 2 10 2" xfId="56495"/>
    <cellStyle name="Обычный 5 3 2 10 3" xfId="56496"/>
    <cellStyle name="Обычный 5 3 2 10 4" xfId="56497"/>
    <cellStyle name="Обычный 5 3 2 10 5" xfId="56498"/>
    <cellStyle name="Обычный 5 3 2 10 6" xfId="56499"/>
    <cellStyle name="Обычный 5 3 2 10 7" xfId="56500"/>
    <cellStyle name="Обычный 5 3 2 10 8" xfId="56501"/>
    <cellStyle name="Обычный 5 3 2 11" xfId="56502"/>
    <cellStyle name="Обычный 5 3 2 12" xfId="56503"/>
    <cellStyle name="Обычный 5 3 2 13" xfId="56504"/>
    <cellStyle name="Обычный 5 3 2 14" xfId="56505"/>
    <cellStyle name="Обычный 5 3 2 15" xfId="56506"/>
    <cellStyle name="Обычный 5 3 2 16" xfId="56507"/>
    <cellStyle name="Обычный 5 3 2 17" xfId="56508"/>
    <cellStyle name="Обычный 5 3 2 18" xfId="56509"/>
    <cellStyle name="Обычный 5 3 2 19" xfId="56510"/>
    <cellStyle name="Обычный 5 3 2 2" xfId="56511"/>
    <cellStyle name="Обычный 5 3 2 2 10" xfId="56512"/>
    <cellStyle name="Обычный 5 3 2 2 11" xfId="56513"/>
    <cellStyle name="Обычный 5 3 2 2 12" xfId="56514"/>
    <cellStyle name="Обычный 5 3 2 2 13" xfId="56515"/>
    <cellStyle name="Обычный 5 3 2 2 14" xfId="56516"/>
    <cellStyle name="Обычный 5 3 2 2 15" xfId="56517"/>
    <cellStyle name="Обычный 5 3 2 2 16" xfId="56518"/>
    <cellStyle name="Обычный 5 3 2 2 17" xfId="56519"/>
    <cellStyle name="Обычный 5 3 2 2 18" xfId="56520"/>
    <cellStyle name="Обычный 5 3 2 2 2" xfId="56521"/>
    <cellStyle name="Обычный 5 3 2 2 2 2" xfId="56522"/>
    <cellStyle name="Обычный 5 3 2 2 2 3" xfId="56523"/>
    <cellStyle name="Обычный 5 3 2 2 2 4" xfId="56524"/>
    <cellStyle name="Обычный 5 3 2 2 2 5" xfId="56525"/>
    <cellStyle name="Обычный 5 3 2 2 2 6" xfId="56526"/>
    <cellStyle name="Обычный 5 3 2 2 2 7" xfId="56527"/>
    <cellStyle name="Обычный 5 3 2 2 2 8" xfId="56528"/>
    <cellStyle name="Обычный 5 3 2 2 3" xfId="56529"/>
    <cellStyle name="Обычный 5 3 2 2 3 2" xfId="56530"/>
    <cellStyle name="Обычный 5 3 2 2 3 3" xfId="56531"/>
    <cellStyle name="Обычный 5 3 2 2 3 4" xfId="56532"/>
    <cellStyle name="Обычный 5 3 2 2 3 5" xfId="56533"/>
    <cellStyle name="Обычный 5 3 2 2 3 6" xfId="56534"/>
    <cellStyle name="Обычный 5 3 2 2 3 7" xfId="56535"/>
    <cellStyle name="Обычный 5 3 2 2 3 8" xfId="56536"/>
    <cellStyle name="Обычный 5 3 2 2 4" xfId="56537"/>
    <cellStyle name="Обычный 5 3 2 2 4 2" xfId="56538"/>
    <cellStyle name="Обычный 5 3 2 2 4 3" xfId="56539"/>
    <cellStyle name="Обычный 5 3 2 2 4 4" xfId="56540"/>
    <cellStyle name="Обычный 5 3 2 2 4 5" xfId="56541"/>
    <cellStyle name="Обычный 5 3 2 2 4 6" xfId="56542"/>
    <cellStyle name="Обычный 5 3 2 2 4 7" xfId="56543"/>
    <cellStyle name="Обычный 5 3 2 2 4 8" xfId="56544"/>
    <cellStyle name="Обычный 5 3 2 2 5" xfId="56545"/>
    <cellStyle name="Обычный 5 3 2 2 5 2" xfId="56546"/>
    <cellStyle name="Обычный 5 3 2 2 5 3" xfId="56547"/>
    <cellStyle name="Обычный 5 3 2 2 5 4" xfId="56548"/>
    <cellStyle name="Обычный 5 3 2 2 5 5" xfId="56549"/>
    <cellStyle name="Обычный 5 3 2 2 5 6" xfId="56550"/>
    <cellStyle name="Обычный 5 3 2 2 5 7" xfId="56551"/>
    <cellStyle name="Обычный 5 3 2 2 5 8" xfId="56552"/>
    <cellStyle name="Обычный 5 3 2 2 6" xfId="56553"/>
    <cellStyle name="Обычный 5 3 2 2 6 2" xfId="56554"/>
    <cellStyle name="Обычный 5 3 2 2 6 3" xfId="56555"/>
    <cellStyle name="Обычный 5 3 2 2 6 4" xfId="56556"/>
    <cellStyle name="Обычный 5 3 2 2 6 5" xfId="56557"/>
    <cellStyle name="Обычный 5 3 2 2 6 6" xfId="56558"/>
    <cellStyle name="Обычный 5 3 2 2 6 7" xfId="56559"/>
    <cellStyle name="Обычный 5 3 2 2 6 8" xfId="56560"/>
    <cellStyle name="Обычный 5 3 2 2 7" xfId="56561"/>
    <cellStyle name="Обычный 5 3 2 2 7 2" xfId="56562"/>
    <cellStyle name="Обычный 5 3 2 2 7 3" xfId="56563"/>
    <cellStyle name="Обычный 5 3 2 2 7 4" xfId="56564"/>
    <cellStyle name="Обычный 5 3 2 2 7 5" xfId="56565"/>
    <cellStyle name="Обычный 5 3 2 2 7 6" xfId="56566"/>
    <cellStyle name="Обычный 5 3 2 2 7 7" xfId="56567"/>
    <cellStyle name="Обычный 5 3 2 2 7 8" xfId="56568"/>
    <cellStyle name="Обычный 5 3 2 2 8" xfId="56569"/>
    <cellStyle name="Обычный 5 3 2 2 8 2" xfId="56570"/>
    <cellStyle name="Обычный 5 3 2 2 8 3" xfId="56571"/>
    <cellStyle name="Обычный 5 3 2 2 8 4" xfId="56572"/>
    <cellStyle name="Обычный 5 3 2 2 8 5" xfId="56573"/>
    <cellStyle name="Обычный 5 3 2 2 8 6" xfId="56574"/>
    <cellStyle name="Обычный 5 3 2 2 8 7" xfId="56575"/>
    <cellStyle name="Обычный 5 3 2 2 8 8" xfId="56576"/>
    <cellStyle name="Обычный 5 3 2 2 9" xfId="56577"/>
    <cellStyle name="Обычный 5 3 2 20" xfId="56578"/>
    <cellStyle name="Обычный 5 3 2 21" xfId="56579"/>
    <cellStyle name="Обычный 5 3 2 22" xfId="56580"/>
    <cellStyle name="Обычный 5 3 2 3" xfId="56581"/>
    <cellStyle name="Обычный 5 3 2 3 10" xfId="56582"/>
    <cellStyle name="Обычный 5 3 2 3 11" xfId="56583"/>
    <cellStyle name="Обычный 5 3 2 3 12" xfId="56584"/>
    <cellStyle name="Обычный 5 3 2 3 13" xfId="56585"/>
    <cellStyle name="Обычный 5 3 2 3 14" xfId="56586"/>
    <cellStyle name="Обычный 5 3 2 3 15" xfId="56587"/>
    <cellStyle name="Обычный 5 3 2 3 16" xfId="56588"/>
    <cellStyle name="Обычный 5 3 2 3 17" xfId="56589"/>
    <cellStyle name="Обычный 5 3 2 3 18" xfId="56590"/>
    <cellStyle name="Обычный 5 3 2 3 2" xfId="56591"/>
    <cellStyle name="Обычный 5 3 2 3 2 2" xfId="56592"/>
    <cellStyle name="Обычный 5 3 2 3 2 3" xfId="56593"/>
    <cellStyle name="Обычный 5 3 2 3 2 4" xfId="56594"/>
    <cellStyle name="Обычный 5 3 2 3 2 5" xfId="56595"/>
    <cellStyle name="Обычный 5 3 2 3 2 6" xfId="56596"/>
    <cellStyle name="Обычный 5 3 2 3 2 7" xfId="56597"/>
    <cellStyle name="Обычный 5 3 2 3 2 8" xfId="56598"/>
    <cellStyle name="Обычный 5 3 2 3 3" xfId="56599"/>
    <cellStyle name="Обычный 5 3 2 3 3 2" xfId="56600"/>
    <cellStyle name="Обычный 5 3 2 3 3 3" xfId="56601"/>
    <cellStyle name="Обычный 5 3 2 3 3 4" xfId="56602"/>
    <cellStyle name="Обычный 5 3 2 3 3 5" xfId="56603"/>
    <cellStyle name="Обычный 5 3 2 3 3 6" xfId="56604"/>
    <cellStyle name="Обычный 5 3 2 3 3 7" xfId="56605"/>
    <cellStyle name="Обычный 5 3 2 3 3 8" xfId="56606"/>
    <cellStyle name="Обычный 5 3 2 3 4" xfId="56607"/>
    <cellStyle name="Обычный 5 3 2 3 4 2" xfId="56608"/>
    <cellStyle name="Обычный 5 3 2 3 4 3" xfId="56609"/>
    <cellStyle name="Обычный 5 3 2 3 4 4" xfId="56610"/>
    <cellStyle name="Обычный 5 3 2 3 4 5" xfId="56611"/>
    <cellStyle name="Обычный 5 3 2 3 4 6" xfId="56612"/>
    <cellStyle name="Обычный 5 3 2 3 4 7" xfId="56613"/>
    <cellStyle name="Обычный 5 3 2 3 4 8" xfId="56614"/>
    <cellStyle name="Обычный 5 3 2 3 5" xfId="56615"/>
    <cellStyle name="Обычный 5 3 2 3 5 2" xfId="56616"/>
    <cellStyle name="Обычный 5 3 2 3 5 3" xfId="56617"/>
    <cellStyle name="Обычный 5 3 2 3 5 4" xfId="56618"/>
    <cellStyle name="Обычный 5 3 2 3 5 5" xfId="56619"/>
    <cellStyle name="Обычный 5 3 2 3 5 6" xfId="56620"/>
    <cellStyle name="Обычный 5 3 2 3 5 7" xfId="56621"/>
    <cellStyle name="Обычный 5 3 2 3 5 8" xfId="56622"/>
    <cellStyle name="Обычный 5 3 2 3 6" xfId="56623"/>
    <cellStyle name="Обычный 5 3 2 3 6 2" xfId="56624"/>
    <cellStyle name="Обычный 5 3 2 3 6 3" xfId="56625"/>
    <cellStyle name="Обычный 5 3 2 3 6 4" xfId="56626"/>
    <cellStyle name="Обычный 5 3 2 3 6 5" xfId="56627"/>
    <cellStyle name="Обычный 5 3 2 3 6 6" xfId="56628"/>
    <cellStyle name="Обычный 5 3 2 3 6 7" xfId="56629"/>
    <cellStyle name="Обычный 5 3 2 3 6 8" xfId="56630"/>
    <cellStyle name="Обычный 5 3 2 3 7" xfId="56631"/>
    <cellStyle name="Обычный 5 3 2 3 7 2" xfId="56632"/>
    <cellStyle name="Обычный 5 3 2 3 7 3" xfId="56633"/>
    <cellStyle name="Обычный 5 3 2 3 7 4" xfId="56634"/>
    <cellStyle name="Обычный 5 3 2 3 7 5" xfId="56635"/>
    <cellStyle name="Обычный 5 3 2 3 7 6" xfId="56636"/>
    <cellStyle name="Обычный 5 3 2 3 7 7" xfId="56637"/>
    <cellStyle name="Обычный 5 3 2 3 7 8" xfId="56638"/>
    <cellStyle name="Обычный 5 3 2 3 8" xfId="56639"/>
    <cellStyle name="Обычный 5 3 2 3 8 2" xfId="56640"/>
    <cellStyle name="Обычный 5 3 2 3 8 3" xfId="56641"/>
    <cellStyle name="Обычный 5 3 2 3 8 4" xfId="56642"/>
    <cellStyle name="Обычный 5 3 2 3 8 5" xfId="56643"/>
    <cellStyle name="Обычный 5 3 2 3 8 6" xfId="56644"/>
    <cellStyle name="Обычный 5 3 2 3 8 7" xfId="56645"/>
    <cellStyle name="Обычный 5 3 2 3 8 8" xfId="56646"/>
    <cellStyle name="Обычный 5 3 2 3 9" xfId="56647"/>
    <cellStyle name="Обычный 5 3 2 4" xfId="56648"/>
    <cellStyle name="Обычный 5 3 2 4 2" xfId="56649"/>
    <cellStyle name="Обычный 5 3 2 4 3" xfId="56650"/>
    <cellStyle name="Обычный 5 3 2 4 4" xfId="56651"/>
    <cellStyle name="Обычный 5 3 2 4 5" xfId="56652"/>
    <cellStyle name="Обычный 5 3 2 4 6" xfId="56653"/>
    <cellStyle name="Обычный 5 3 2 4 7" xfId="56654"/>
    <cellStyle name="Обычный 5 3 2 4 8" xfId="56655"/>
    <cellStyle name="Обычный 5 3 2 5" xfId="56656"/>
    <cellStyle name="Обычный 5 3 2 5 2" xfId="56657"/>
    <cellStyle name="Обычный 5 3 2 5 3" xfId="56658"/>
    <cellStyle name="Обычный 5 3 2 5 4" xfId="56659"/>
    <cellStyle name="Обычный 5 3 2 5 5" xfId="56660"/>
    <cellStyle name="Обычный 5 3 2 5 6" xfId="56661"/>
    <cellStyle name="Обычный 5 3 2 5 7" xfId="56662"/>
    <cellStyle name="Обычный 5 3 2 5 8" xfId="56663"/>
    <cellStyle name="Обычный 5 3 2 6" xfId="56664"/>
    <cellStyle name="Обычный 5 3 2 6 2" xfId="56665"/>
    <cellStyle name="Обычный 5 3 2 6 3" xfId="56666"/>
    <cellStyle name="Обычный 5 3 2 6 4" xfId="56667"/>
    <cellStyle name="Обычный 5 3 2 6 5" xfId="56668"/>
    <cellStyle name="Обычный 5 3 2 6 6" xfId="56669"/>
    <cellStyle name="Обычный 5 3 2 6 7" xfId="56670"/>
    <cellStyle name="Обычный 5 3 2 6 8" xfId="56671"/>
    <cellStyle name="Обычный 5 3 2 7" xfId="56672"/>
    <cellStyle name="Обычный 5 3 2 7 2" xfId="56673"/>
    <cellStyle name="Обычный 5 3 2 7 3" xfId="56674"/>
    <cellStyle name="Обычный 5 3 2 7 4" xfId="56675"/>
    <cellStyle name="Обычный 5 3 2 7 5" xfId="56676"/>
    <cellStyle name="Обычный 5 3 2 7 6" xfId="56677"/>
    <cellStyle name="Обычный 5 3 2 7 7" xfId="56678"/>
    <cellStyle name="Обычный 5 3 2 7 8" xfId="56679"/>
    <cellStyle name="Обычный 5 3 2 8" xfId="56680"/>
    <cellStyle name="Обычный 5 3 2 8 2" xfId="56681"/>
    <cellStyle name="Обычный 5 3 2 8 3" xfId="56682"/>
    <cellStyle name="Обычный 5 3 2 8 4" xfId="56683"/>
    <cellStyle name="Обычный 5 3 2 8 5" xfId="56684"/>
    <cellStyle name="Обычный 5 3 2 8 6" xfId="56685"/>
    <cellStyle name="Обычный 5 3 2 8 7" xfId="56686"/>
    <cellStyle name="Обычный 5 3 2 8 8" xfId="56687"/>
    <cellStyle name="Обычный 5 3 2 9" xfId="56688"/>
    <cellStyle name="Обычный 5 3 2 9 2" xfId="56689"/>
    <cellStyle name="Обычный 5 3 2 9 3" xfId="56690"/>
    <cellStyle name="Обычный 5 3 2 9 4" xfId="56691"/>
    <cellStyle name="Обычный 5 3 2 9 5" xfId="56692"/>
    <cellStyle name="Обычный 5 3 2 9 6" xfId="56693"/>
    <cellStyle name="Обычный 5 3 2 9 7" xfId="56694"/>
    <cellStyle name="Обычный 5 3 2 9 8" xfId="56695"/>
    <cellStyle name="Обычный 5 3 20" xfId="56696"/>
    <cellStyle name="Обычный 5 3 21" xfId="56697"/>
    <cellStyle name="Обычный 5 3 22" xfId="56698"/>
    <cellStyle name="Обычный 5 3 23" xfId="56699"/>
    <cellStyle name="Обычный 5 3 24" xfId="56700"/>
    <cellStyle name="Обычный 5 3 3" xfId="56701"/>
    <cellStyle name="Обычный 5 3 3 10" xfId="56702"/>
    <cellStyle name="Обычный 5 3 3 11" xfId="56703"/>
    <cellStyle name="Обычный 5 3 3 12" xfId="56704"/>
    <cellStyle name="Обычный 5 3 3 13" xfId="56705"/>
    <cellStyle name="Обычный 5 3 3 14" xfId="56706"/>
    <cellStyle name="Обычный 5 3 3 15" xfId="56707"/>
    <cellStyle name="Обычный 5 3 3 16" xfId="56708"/>
    <cellStyle name="Обычный 5 3 3 17" xfId="56709"/>
    <cellStyle name="Обычный 5 3 3 18" xfId="56710"/>
    <cellStyle name="Обычный 5 3 3 2" xfId="56711"/>
    <cellStyle name="Обычный 5 3 3 2 2" xfId="56712"/>
    <cellStyle name="Обычный 5 3 3 2 3" xfId="56713"/>
    <cellStyle name="Обычный 5 3 3 2 4" xfId="56714"/>
    <cellStyle name="Обычный 5 3 3 2 5" xfId="56715"/>
    <cellStyle name="Обычный 5 3 3 2 6" xfId="56716"/>
    <cellStyle name="Обычный 5 3 3 2 7" xfId="56717"/>
    <cellStyle name="Обычный 5 3 3 2 8" xfId="56718"/>
    <cellStyle name="Обычный 5 3 3 3" xfId="56719"/>
    <cellStyle name="Обычный 5 3 3 3 2" xfId="56720"/>
    <cellStyle name="Обычный 5 3 3 3 3" xfId="56721"/>
    <cellStyle name="Обычный 5 3 3 3 4" xfId="56722"/>
    <cellStyle name="Обычный 5 3 3 3 5" xfId="56723"/>
    <cellStyle name="Обычный 5 3 3 3 6" xfId="56724"/>
    <cellStyle name="Обычный 5 3 3 3 7" xfId="56725"/>
    <cellStyle name="Обычный 5 3 3 3 8" xfId="56726"/>
    <cellStyle name="Обычный 5 3 3 4" xfId="56727"/>
    <cellStyle name="Обычный 5 3 3 4 2" xfId="56728"/>
    <cellStyle name="Обычный 5 3 3 4 3" xfId="56729"/>
    <cellStyle name="Обычный 5 3 3 4 4" xfId="56730"/>
    <cellStyle name="Обычный 5 3 3 4 5" xfId="56731"/>
    <cellStyle name="Обычный 5 3 3 4 6" xfId="56732"/>
    <cellStyle name="Обычный 5 3 3 4 7" xfId="56733"/>
    <cellStyle name="Обычный 5 3 3 4 8" xfId="56734"/>
    <cellStyle name="Обычный 5 3 3 5" xfId="56735"/>
    <cellStyle name="Обычный 5 3 3 5 2" xfId="56736"/>
    <cellStyle name="Обычный 5 3 3 5 3" xfId="56737"/>
    <cellStyle name="Обычный 5 3 3 5 4" xfId="56738"/>
    <cellStyle name="Обычный 5 3 3 5 5" xfId="56739"/>
    <cellStyle name="Обычный 5 3 3 5 6" xfId="56740"/>
    <cellStyle name="Обычный 5 3 3 5 7" xfId="56741"/>
    <cellStyle name="Обычный 5 3 3 5 8" xfId="56742"/>
    <cellStyle name="Обычный 5 3 3 6" xfId="56743"/>
    <cellStyle name="Обычный 5 3 3 6 2" xfId="56744"/>
    <cellStyle name="Обычный 5 3 3 6 3" xfId="56745"/>
    <cellStyle name="Обычный 5 3 3 6 4" xfId="56746"/>
    <cellStyle name="Обычный 5 3 3 6 5" xfId="56747"/>
    <cellStyle name="Обычный 5 3 3 6 6" xfId="56748"/>
    <cellStyle name="Обычный 5 3 3 6 7" xfId="56749"/>
    <cellStyle name="Обычный 5 3 3 6 8" xfId="56750"/>
    <cellStyle name="Обычный 5 3 3 7" xfId="56751"/>
    <cellStyle name="Обычный 5 3 3 7 2" xfId="56752"/>
    <cellStyle name="Обычный 5 3 3 7 3" xfId="56753"/>
    <cellStyle name="Обычный 5 3 3 7 4" xfId="56754"/>
    <cellStyle name="Обычный 5 3 3 7 5" xfId="56755"/>
    <cellStyle name="Обычный 5 3 3 7 6" xfId="56756"/>
    <cellStyle name="Обычный 5 3 3 7 7" xfId="56757"/>
    <cellStyle name="Обычный 5 3 3 7 8" xfId="56758"/>
    <cellStyle name="Обычный 5 3 3 8" xfId="56759"/>
    <cellStyle name="Обычный 5 3 3 8 2" xfId="56760"/>
    <cellStyle name="Обычный 5 3 3 8 3" xfId="56761"/>
    <cellStyle name="Обычный 5 3 3 8 4" xfId="56762"/>
    <cellStyle name="Обычный 5 3 3 8 5" xfId="56763"/>
    <cellStyle name="Обычный 5 3 3 8 6" xfId="56764"/>
    <cellStyle name="Обычный 5 3 3 8 7" xfId="56765"/>
    <cellStyle name="Обычный 5 3 3 8 8" xfId="56766"/>
    <cellStyle name="Обычный 5 3 3 9" xfId="56767"/>
    <cellStyle name="Обычный 5 3 4" xfId="56768"/>
    <cellStyle name="Обычный 5 3 4 10" xfId="56769"/>
    <cellStyle name="Обычный 5 3 4 11" xfId="56770"/>
    <cellStyle name="Обычный 5 3 4 12" xfId="56771"/>
    <cellStyle name="Обычный 5 3 4 13" xfId="56772"/>
    <cellStyle name="Обычный 5 3 4 14" xfId="56773"/>
    <cellStyle name="Обычный 5 3 4 15" xfId="56774"/>
    <cellStyle name="Обычный 5 3 4 16" xfId="56775"/>
    <cellStyle name="Обычный 5 3 4 17" xfId="56776"/>
    <cellStyle name="Обычный 5 3 4 18" xfId="56777"/>
    <cellStyle name="Обычный 5 3 4 2" xfId="56778"/>
    <cellStyle name="Обычный 5 3 4 2 2" xfId="56779"/>
    <cellStyle name="Обычный 5 3 4 2 3" xfId="56780"/>
    <cellStyle name="Обычный 5 3 4 2 4" xfId="56781"/>
    <cellStyle name="Обычный 5 3 4 2 5" xfId="56782"/>
    <cellStyle name="Обычный 5 3 4 2 6" xfId="56783"/>
    <cellStyle name="Обычный 5 3 4 2 7" xfId="56784"/>
    <cellStyle name="Обычный 5 3 4 2 8" xfId="56785"/>
    <cellStyle name="Обычный 5 3 4 3" xfId="56786"/>
    <cellStyle name="Обычный 5 3 4 3 2" xfId="56787"/>
    <cellStyle name="Обычный 5 3 4 3 3" xfId="56788"/>
    <cellStyle name="Обычный 5 3 4 3 4" xfId="56789"/>
    <cellStyle name="Обычный 5 3 4 3 5" xfId="56790"/>
    <cellStyle name="Обычный 5 3 4 3 6" xfId="56791"/>
    <cellStyle name="Обычный 5 3 4 3 7" xfId="56792"/>
    <cellStyle name="Обычный 5 3 4 3 8" xfId="56793"/>
    <cellStyle name="Обычный 5 3 4 4" xfId="56794"/>
    <cellStyle name="Обычный 5 3 4 4 2" xfId="56795"/>
    <cellStyle name="Обычный 5 3 4 4 3" xfId="56796"/>
    <cellStyle name="Обычный 5 3 4 4 4" xfId="56797"/>
    <cellStyle name="Обычный 5 3 4 4 5" xfId="56798"/>
    <cellStyle name="Обычный 5 3 4 4 6" xfId="56799"/>
    <cellStyle name="Обычный 5 3 4 4 7" xfId="56800"/>
    <cellStyle name="Обычный 5 3 4 4 8" xfId="56801"/>
    <cellStyle name="Обычный 5 3 4 5" xfId="56802"/>
    <cellStyle name="Обычный 5 3 4 5 2" xfId="56803"/>
    <cellStyle name="Обычный 5 3 4 5 3" xfId="56804"/>
    <cellStyle name="Обычный 5 3 4 5 4" xfId="56805"/>
    <cellStyle name="Обычный 5 3 4 5 5" xfId="56806"/>
    <cellStyle name="Обычный 5 3 4 5 6" xfId="56807"/>
    <cellStyle name="Обычный 5 3 4 5 7" xfId="56808"/>
    <cellStyle name="Обычный 5 3 4 5 8" xfId="56809"/>
    <cellStyle name="Обычный 5 3 4 6" xfId="56810"/>
    <cellStyle name="Обычный 5 3 4 6 2" xfId="56811"/>
    <cellStyle name="Обычный 5 3 4 6 3" xfId="56812"/>
    <cellStyle name="Обычный 5 3 4 6 4" xfId="56813"/>
    <cellStyle name="Обычный 5 3 4 6 5" xfId="56814"/>
    <cellStyle name="Обычный 5 3 4 6 6" xfId="56815"/>
    <cellStyle name="Обычный 5 3 4 6 7" xfId="56816"/>
    <cellStyle name="Обычный 5 3 4 6 8" xfId="56817"/>
    <cellStyle name="Обычный 5 3 4 7" xfId="56818"/>
    <cellStyle name="Обычный 5 3 4 7 2" xfId="56819"/>
    <cellStyle name="Обычный 5 3 4 7 3" xfId="56820"/>
    <cellStyle name="Обычный 5 3 4 7 4" xfId="56821"/>
    <cellStyle name="Обычный 5 3 4 7 5" xfId="56822"/>
    <cellStyle name="Обычный 5 3 4 7 6" xfId="56823"/>
    <cellStyle name="Обычный 5 3 4 7 7" xfId="56824"/>
    <cellStyle name="Обычный 5 3 4 7 8" xfId="56825"/>
    <cellStyle name="Обычный 5 3 4 8" xfId="56826"/>
    <cellStyle name="Обычный 5 3 4 8 2" xfId="56827"/>
    <cellStyle name="Обычный 5 3 4 8 3" xfId="56828"/>
    <cellStyle name="Обычный 5 3 4 8 4" xfId="56829"/>
    <cellStyle name="Обычный 5 3 4 8 5" xfId="56830"/>
    <cellStyle name="Обычный 5 3 4 8 6" xfId="56831"/>
    <cellStyle name="Обычный 5 3 4 8 7" xfId="56832"/>
    <cellStyle name="Обычный 5 3 4 8 8" xfId="56833"/>
    <cellStyle name="Обычный 5 3 4 9" xfId="56834"/>
    <cellStyle name="Обычный 5 3 5" xfId="56835"/>
    <cellStyle name="Обычный 5 3 5 2" xfId="56836"/>
    <cellStyle name="Обычный 5 3 5 3" xfId="56837"/>
    <cellStyle name="Обычный 5 3 5 4" xfId="56838"/>
    <cellStyle name="Обычный 5 3 5 5" xfId="56839"/>
    <cellStyle name="Обычный 5 3 5 6" xfId="56840"/>
    <cellStyle name="Обычный 5 3 5 7" xfId="56841"/>
    <cellStyle name="Обычный 5 3 5 8" xfId="56842"/>
    <cellStyle name="Обычный 5 3 6" xfId="56843"/>
    <cellStyle name="Обычный 5 3 6 2" xfId="56844"/>
    <cellStyle name="Обычный 5 3 6 3" xfId="56845"/>
    <cellStyle name="Обычный 5 3 6 4" xfId="56846"/>
    <cellStyle name="Обычный 5 3 6 5" xfId="56847"/>
    <cellStyle name="Обычный 5 3 6 6" xfId="56848"/>
    <cellStyle name="Обычный 5 3 6 7" xfId="56849"/>
    <cellStyle name="Обычный 5 3 6 8" xfId="56850"/>
    <cellStyle name="Обычный 5 3 7" xfId="56851"/>
    <cellStyle name="Обычный 5 3 7 2" xfId="56852"/>
    <cellStyle name="Обычный 5 3 7 3" xfId="56853"/>
    <cellStyle name="Обычный 5 3 7 4" xfId="56854"/>
    <cellStyle name="Обычный 5 3 7 5" xfId="56855"/>
    <cellStyle name="Обычный 5 3 7 6" xfId="56856"/>
    <cellStyle name="Обычный 5 3 7 7" xfId="56857"/>
    <cellStyle name="Обычный 5 3 7 8" xfId="56858"/>
    <cellStyle name="Обычный 5 3 8" xfId="56859"/>
    <cellStyle name="Обычный 5 3 8 2" xfId="56860"/>
    <cellStyle name="Обычный 5 3 8 3" xfId="56861"/>
    <cellStyle name="Обычный 5 3 8 4" xfId="56862"/>
    <cellStyle name="Обычный 5 3 8 5" xfId="56863"/>
    <cellStyle name="Обычный 5 3 8 6" xfId="56864"/>
    <cellStyle name="Обычный 5 3 8 7" xfId="56865"/>
    <cellStyle name="Обычный 5 3 8 8" xfId="56866"/>
    <cellStyle name="Обычный 5 3 9" xfId="56867"/>
    <cellStyle name="Обычный 5 3 9 2" xfId="56868"/>
    <cellStyle name="Обычный 5 3 9 3" xfId="56869"/>
    <cellStyle name="Обычный 5 3 9 4" xfId="56870"/>
    <cellStyle name="Обычный 5 3 9 5" xfId="56871"/>
    <cellStyle name="Обычный 5 3 9 6" xfId="56872"/>
    <cellStyle name="Обычный 5 3 9 7" xfId="56873"/>
    <cellStyle name="Обычный 5 3 9 8" xfId="56874"/>
    <cellStyle name="Обычный 5 4" xfId="56875"/>
    <cellStyle name="Обычный 5 4 10" xfId="56876"/>
    <cellStyle name="Обычный 5 4 10 2" xfId="56877"/>
    <cellStyle name="Обычный 5 4 10 3" xfId="56878"/>
    <cellStyle name="Обычный 5 4 10 4" xfId="56879"/>
    <cellStyle name="Обычный 5 4 10 5" xfId="56880"/>
    <cellStyle name="Обычный 5 4 10 6" xfId="56881"/>
    <cellStyle name="Обычный 5 4 10 7" xfId="56882"/>
    <cellStyle name="Обычный 5 4 10 8" xfId="56883"/>
    <cellStyle name="Обычный 5 4 11" xfId="56884"/>
    <cellStyle name="Обычный 5 4 12" xfId="56885"/>
    <cellStyle name="Обычный 5 4 13" xfId="56886"/>
    <cellStyle name="Обычный 5 4 14" xfId="56887"/>
    <cellStyle name="Обычный 5 4 15" xfId="56888"/>
    <cellStyle name="Обычный 5 4 16" xfId="56889"/>
    <cellStyle name="Обычный 5 4 17" xfId="56890"/>
    <cellStyle name="Обычный 5 4 18" xfId="56891"/>
    <cellStyle name="Обычный 5 4 19" xfId="56892"/>
    <cellStyle name="Обычный 5 4 2" xfId="56893"/>
    <cellStyle name="Обычный 5 4 2 10" xfId="56894"/>
    <cellStyle name="Обычный 5 4 2 11" xfId="56895"/>
    <cellStyle name="Обычный 5 4 2 12" xfId="56896"/>
    <cellStyle name="Обычный 5 4 2 13" xfId="56897"/>
    <cellStyle name="Обычный 5 4 2 14" xfId="56898"/>
    <cellStyle name="Обычный 5 4 2 15" xfId="56899"/>
    <cellStyle name="Обычный 5 4 2 16" xfId="56900"/>
    <cellStyle name="Обычный 5 4 2 17" xfId="56901"/>
    <cellStyle name="Обычный 5 4 2 18" xfId="56902"/>
    <cellStyle name="Обычный 5 4 2 2" xfId="56903"/>
    <cellStyle name="Обычный 5 4 2 2 2" xfId="56904"/>
    <cellStyle name="Обычный 5 4 2 2 3" xfId="56905"/>
    <cellStyle name="Обычный 5 4 2 2 4" xfId="56906"/>
    <cellStyle name="Обычный 5 4 2 2 5" xfId="56907"/>
    <cellStyle name="Обычный 5 4 2 2 6" xfId="56908"/>
    <cellStyle name="Обычный 5 4 2 2 7" xfId="56909"/>
    <cellStyle name="Обычный 5 4 2 2 8" xfId="56910"/>
    <cellStyle name="Обычный 5 4 2 3" xfId="56911"/>
    <cellStyle name="Обычный 5 4 2 3 2" xfId="56912"/>
    <cellStyle name="Обычный 5 4 2 3 3" xfId="56913"/>
    <cellStyle name="Обычный 5 4 2 3 4" xfId="56914"/>
    <cellStyle name="Обычный 5 4 2 3 5" xfId="56915"/>
    <cellStyle name="Обычный 5 4 2 3 6" xfId="56916"/>
    <cellStyle name="Обычный 5 4 2 3 7" xfId="56917"/>
    <cellStyle name="Обычный 5 4 2 3 8" xfId="56918"/>
    <cellStyle name="Обычный 5 4 2 4" xfId="56919"/>
    <cellStyle name="Обычный 5 4 2 4 2" xfId="56920"/>
    <cellStyle name="Обычный 5 4 2 4 3" xfId="56921"/>
    <cellStyle name="Обычный 5 4 2 4 4" xfId="56922"/>
    <cellStyle name="Обычный 5 4 2 4 5" xfId="56923"/>
    <cellStyle name="Обычный 5 4 2 4 6" xfId="56924"/>
    <cellStyle name="Обычный 5 4 2 4 7" xfId="56925"/>
    <cellStyle name="Обычный 5 4 2 4 8" xfId="56926"/>
    <cellStyle name="Обычный 5 4 2 5" xfId="56927"/>
    <cellStyle name="Обычный 5 4 2 5 2" xfId="56928"/>
    <cellStyle name="Обычный 5 4 2 5 3" xfId="56929"/>
    <cellStyle name="Обычный 5 4 2 5 4" xfId="56930"/>
    <cellStyle name="Обычный 5 4 2 5 5" xfId="56931"/>
    <cellStyle name="Обычный 5 4 2 5 6" xfId="56932"/>
    <cellStyle name="Обычный 5 4 2 5 7" xfId="56933"/>
    <cellStyle name="Обычный 5 4 2 5 8" xfId="56934"/>
    <cellStyle name="Обычный 5 4 2 6" xfId="56935"/>
    <cellStyle name="Обычный 5 4 2 6 2" xfId="56936"/>
    <cellStyle name="Обычный 5 4 2 6 3" xfId="56937"/>
    <cellStyle name="Обычный 5 4 2 6 4" xfId="56938"/>
    <cellStyle name="Обычный 5 4 2 6 5" xfId="56939"/>
    <cellStyle name="Обычный 5 4 2 6 6" xfId="56940"/>
    <cellStyle name="Обычный 5 4 2 6 7" xfId="56941"/>
    <cellStyle name="Обычный 5 4 2 6 8" xfId="56942"/>
    <cellStyle name="Обычный 5 4 2 7" xfId="56943"/>
    <cellStyle name="Обычный 5 4 2 7 2" xfId="56944"/>
    <cellStyle name="Обычный 5 4 2 7 3" xfId="56945"/>
    <cellStyle name="Обычный 5 4 2 7 4" xfId="56946"/>
    <cellStyle name="Обычный 5 4 2 7 5" xfId="56947"/>
    <cellStyle name="Обычный 5 4 2 7 6" xfId="56948"/>
    <cellStyle name="Обычный 5 4 2 7 7" xfId="56949"/>
    <cellStyle name="Обычный 5 4 2 7 8" xfId="56950"/>
    <cellStyle name="Обычный 5 4 2 8" xfId="56951"/>
    <cellStyle name="Обычный 5 4 2 8 2" xfId="56952"/>
    <cellStyle name="Обычный 5 4 2 8 3" xfId="56953"/>
    <cellStyle name="Обычный 5 4 2 8 4" xfId="56954"/>
    <cellStyle name="Обычный 5 4 2 8 5" xfId="56955"/>
    <cellStyle name="Обычный 5 4 2 8 6" xfId="56956"/>
    <cellStyle name="Обычный 5 4 2 8 7" xfId="56957"/>
    <cellStyle name="Обычный 5 4 2 8 8" xfId="56958"/>
    <cellStyle name="Обычный 5 4 2 9" xfId="56959"/>
    <cellStyle name="Обычный 5 4 20" xfId="56960"/>
    <cellStyle name="Обычный 5 4 21" xfId="56961"/>
    <cellStyle name="Обычный 5 4 22" xfId="56962"/>
    <cellStyle name="Обычный 5 4 23" xfId="56963"/>
    <cellStyle name="Обычный 5 4 3" xfId="56964"/>
    <cellStyle name="Обычный 5 4 3 10" xfId="56965"/>
    <cellStyle name="Обычный 5 4 3 11" xfId="56966"/>
    <cellStyle name="Обычный 5 4 3 12" xfId="56967"/>
    <cellStyle name="Обычный 5 4 3 13" xfId="56968"/>
    <cellStyle name="Обычный 5 4 3 14" xfId="56969"/>
    <cellStyle name="Обычный 5 4 3 15" xfId="56970"/>
    <cellStyle name="Обычный 5 4 3 16" xfId="56971"/>
    <cellStyle name="Обычный 5 4 3 17" xfId="56972"/>
    <cellStyle name="Обычный 5 4 3 18" xfId="56973"/>
    <cellStyle name="Обычный 5 4 3 2" xfId="56974"/>
    <cellStyle name="Обычный 5 4 3 2 2" xfId="56975"/>
    <cellStyle name="Обычный 5 4 3 2 3" xfId="56976"/>
    <cellStyle name="Обычный 5 4 3 2 4" xfId="56977"/>
    <cellStyle name="Обычный 5 4 3 2 5" xfId="56978"/>
    <cellStyle name="Обычный 5 4 3 2 6" xfId="56979"/>
    <cellStyle name="Обычный 5 4 3 2 7" xfId="56980"/>
    <cellStyle name="Обычный 5 4 3 2 8" xfId="56981"/>
    <cellStyle name="Обычный 5 4 3 3" xfId="56982"/>
    <cellStyle name="Обычный 5 4 3 3 2" xfId="56983"/>
    <cellStyle name="Обычный 5 4 3 3 3" xfId="56984"/>
    <cellStyle name="Обычный 5 4 3 3 4" xfId="56985"/>
    <cellStyle name="Обычный 5 4 3 3 5" xfId="56986"/>
    <cellStyle name="Обычный 5 4 3 3 6" xfId="56987"/>
    <cellStyle name="Обычный 5 4 3 3 7" xfId="56988"/>
    <cellStyle name="Обычный 5 4 3 3 8" xfId="56989"/>
    <cellStyle name="Обычный 5 4 3 4" xfId="56990"/>
    <cellStyle name="Обычный 5 4 3 4 2" xfId="56991"/>
    <cellStyle name="Обычный 5 4 3 4 3" xfId="56992"/>
    <cellStyle name="Обычный 5 4 3 4 4" xfId="56993"/>
    <cellStyle name="Обычный 5 4 3 4 5" xfId="56994"/>
    <cellStyle name="Обычный 5 4 3 4 6" xfId="56995"/>
    <cellStyle name="Обычный 5 4 3 4 7" xfId="56996"/>
    <cellStyle name="Обычный 5 4 3 4 8" xfId="56997"/>
    <cellStyle name="Обычный 5 4 3 5" xfId="56998"/>
    <cellStyle name="Обычный 5 4 3 5 2" xfId="56999"/>
    <cellStyle name="Обычный 5 4 3 5 3" xfId="57000"/>
    <cellStyle name="Обычный 5 4 3 5 4" xfId="57001"/>
    <cellStyle name="Обычный 5 4 3 5 5" xfId="57002"/>
    <cellStyle name="Обычный 5 4 3 5 6" xfId="57003"/>
    <cellStyle name="Обычный 5 4 3 5 7" xfId="57004"/>
    <cellStyle name="Обычный 5 4 3 5 8" xfId="57005"/>
    <cellStyle name="Обычный 5 4 3 6" xfId="57006"/>
    <cellStyle name="Обычный 5 4 3 6 2" xfId="57007"/>
    <cellStyle name="Обычный 5 4 3 6 3" xfId="57008"/>
    <cellStyle name="Обычный 5 4 3 6 4" xfId="57009"/>
    <cellStyle name="Обычный 5 4 3 6 5" xfId="57010"/>
    <cellStyle name="Обычный 5 4 3 6 6" xfId="57011"/>
    <cellStyle name="Обычный 5 4 3 6 7" xfId="57012"/>
    <cellStyle name="Обычный 5 4 3 6 8" xfId="57013"/>
    <cellStyle name="Обычный 5 4 3 7" xfId="57014"/>
    <cellStyle name="Обычный 5 4 3 7 2" xfId="57015"/>
    <cellStyle name="Обычный 5 4 3 7 3" xfId="57016"/>
    <cellStyle name="Обычный 5 4 3 7 4" xfId="57017"/>
    <cellStyle name="Обычный 5 4 3 7 5" xfId="57018"/>
    <cellStyle name="Обычный 5 4 3 7 6" xfId="57019"/>
    <cellStyle name="Обычный 5 4 3 7 7" xfId="57020"/>
    <cellStyle name="Обычный 5 4 3 7 8" xfId="57021"/>
    <cellStyle name="Обычный 5 4 3 8" xfId="57022"/>
    <cellStyle name="Обычный 5 4 3 8 2" xfId="57023"/>
    <cellStyle name="Обычный 5 4 3 8 3" xfId="57024"/>
    <cellStyle name="Обычный 5 4 3 8 4" xfId="57025"/>
    <cellStyle name="Обычный 5 4 3 8 5" xfId="57026"/>
    <cellStyle name="Обычный 5 4 3 8 6" xfId="57027"/>
    <cellStyle name="Обычный 5 4 3 8 7" xfId="57028"/>
    <cellStyle name="Обычный 5 4 3 8 8" xfId="57029"/>
    <cellStyle name="Обычный 5 4 3 9" xfId="57030"/>
    <cellStyle name="Обычный 5 4 4" xfId="57031"/>
    <cellStyle name="Обычный 5 4 4 2" xfId="57032"/>
    <cellStyle name="Обычный 5 4 4 3" xfId="57033"/>
    <cellStyle name="Обычный 5 4 4 4" xfId="57034"/>
    <cellStyle name="Обычный 5 4 4 5" xfId="57035"/>
    <cellStyle name="Обычный 5 4 4 6" xfId="57036"/>
    <cellStyle name="Обычный 5 4 4 7" xfId="57037"/>
    <cellStyle name="Обычный 5 4 4 8" xfId="57038"/>
    <cellStyle name="Обычный 5 4 5" xfId="57039"/>
    <cellStyle name="Обычный 5 4 5 2" xfId="57040"/>
    <cellStyle name="Обычный 5 4 5 3" xfId="57041"/>
    <cellStyle name="Обычный 5 4 5 4" xfId="57042"/>
    <cellStyle name="Обычный 5 4 5 5" xfId="57043"/>
    <cellStyle name="Обычный 5 4 5 6" xfId="57044"/>
    <cellStyle name="Обычный 5 4 5 7" xfId="57045"/>
    <cellStyle name="Обычный 5 4 5 8" xfId="57046"/>
    <cellStyle name="Обычный 5 4 6" xfId="57047"/>
    <cellStyle name="Обычный 5 4 6 2" xfId="57048"/>
    <cellStyle name="Обычный 5 4 6 3" xfId="57049"/>
    <cellStyle name="Обычный 5 4 6 4" xfId="57050"/>
    <cellStyle name="Обычный 5 4 6 5" xfId="57051"/>
    <cellStyle name="Обычный 5 4 6 6" xfId="57052"/>
    <cellStyle name="Обычный 5 4 6 7" xfId="57053"/>
    <cellStyle name="Обычный 5 4 6 8" xfId="57054"/>
    <cellStyle name="Обычный 5 4 7" xfId="57055"/>
    <cellStyle name="Обычный 5 4 7 2" xfId="57056"/>
    <cellStyle name="Обычный 5 4 7 3" xfId="57057"/>
    <cellStyle name="Обычный 5 4 7 4" xfId="57058"/>
    <cellStyle name="Обычный 5 4 7 5" xfId="57059"/>
    <cellStyle name="Обычный 5 4 7 6" xfId="57060"/>
    <cellStyle name="Обычный 5 4 7 7" xfId="57061"/>
    <cellStyle name="Обычный 5 4 7 8" xfId="57062"/>
    <cellStyle name="Обычный 5 4 8" xfId="57063"/>
    <cellStyle name="Обычный 5 4 8 2" xfId="57064"/>
    <cellStyle name="Обычный 5 4 8 3" xfId="57065"/>
    <cellStyle name="Обычный 5 4 8 4" xfId="57066"/>
    <cellStyle name="Обычный 5 4 8 5" xfId="57067"/>
    <cellStyle name="Обычный 5 4 8 6" xfId="57068"/>
    <cellStyle name="Обычный 5 4 8 7" xfId="57069"/>
    <cellStyle name="Обычный 5 4 8 8" xfId="57070"/>
    <cellStyle name="Обычный 5 4 9" xfId="57071"/>
    <cellStyle name="Обычный 5 4 9 2" xfId="57072"/>
    <cellStyle name="Обычный 5 4 9 3" xfId="57073"/>
    <cellStyle name="Обычный 5 4 9 4" xfId="57074"/>
    <cellStyle name="Обычный 5 4 9 5" xfId="57075"/>
    <cellStyle name="Обычный 5 4 9 6" xfId="57076"/>
    <cellStyle name="Обычный 5 4 9 7" xfId="57077"/>
    <cellStyle name="Обычный 5 4 9 8" xfId="57078"/>
    <cellStyle name="Обычный 5 5" xfId="57079"/>
    <cellStyle name="Обычный 5 5 10" xfId="57080"/>
    <cellStyle name="Обычный 5 5 10 2" xfId="57081"/>
    <cellStyle name="Обычный 5 5 10 3" xfId="57082"/>
    <cellStyle name="Обычный 5 5 10 4" xfId="57083"/>
    <cellStyle name="Обычный 5 5 10 5" xfId="57084"/>
    <cellStyle name="Обычный 5 5 10 6" xfId="57085"/>
    <cellStyle name="Обычный 5 5 10 7" xfId="57086"/>
    <cellStyle name="Обычный 5 5 10 8" xfId="57087"/>
    <cellStyle name="Обычный 5 5 11" xfId="57088"/>
    <cellStyle name="Обычный 5 5 12" xfId="57089"/>
    <cellStyle name="Обычный 5 5 13" xfId="57090"/>
    <cellStyle name="Обычный 5 5 14" xfId="57091"/>
    <cellStyle name="Обычный 5 5 15" xfId="57092"/>
    <cellStyle name="Обычный 5 5 16" xfId="57093"/>
    <cellStyle name="Обычный 5 5 17" xfId="57094"/>
    <cellStyle name="Обычный 5 5 18" xfId="57095"/>
    <cellStyle name="Обычный 5 5 19" xfId="57096"/>
    <cellStyle name="Обычный 5 5 2" xfId="57097"/>
    <cellStyle name="Обычный 5 5 2 10" xfId="57098"/>
    <cellStyle name="Обычный 5 5 2 11" xfId="57099"/>
    <cellStyle name="Обычный 5 5 2 12" xfId="57100"/>
    <cellStyle name="Обычный 5 5 2 13" xfId="57101"/>
    <cellStyle name="Обычный 5 5 2 14" xfId="57102"/>
    <cellStyle name="Обычный 5 5 2 15" xfId="57103"/>
    <cellStyle name="Обычный 5 5 2 16" xfId="57104"/>
    <cellStyle name="Обычный 5 5 2 17" xfId="57105"/>
    <cellStyle name="Обычный 5 5 2 18" xfId="57106"/>
    <cellStyle name="Обычный 5 5 2 2" xfId="57107"/>
    <cellStyle name="Обычный 5 5 2 2 2" xfId="57108"/>
    <cellStyle name="Обычный 5 5 2 2 3" xfId="57109"/>
    <cellStyle name="Обычный 5 5 2 2 4" xfId="57110"/>
    <cellStyle name="Обычный 5 5 2 2 5" xfId="57111"/>
    <cellStyle name="Обычный 5 5 2 2 6" xfId="57112"/>
    <cellStyle name="Обычный 5 5 2 2 7" xfId="57113"/>
    <cellStyle name="Обычный 5 5 2 2 8" xfId="57114"/>
    <cellStyle name="Обычный 5 5 2 3" xfId="57115"/>
    <cellStyle name="Обычный 5 5 2 3 2" xfId="57116"/>
    <cellStyle name="Обычный 5 5 2 3 3" xfId="57117"/>
    <cellStyle name="Обычный 5 5 2 3 4" xfId="57118"/>
    <cellStyle name="Обычный 5 5 2 3 5" xfId="57119"/>
    <cellStyle name="Обычный 5 5 2 3 6" xfId="57120"/>
    <cellStyle name="Обычный 5 5 2 3 7" xfId="57121"/>
    <cellStyle name="Обычный 5 5 2 3 8" xfId="57122"/>
    <cellStyle name="Обычный 5 5 2 4" xfId="57123"/>
    <cellStyle name="Обычный 5 5 2 4 2" xfId="57124"/>
    <cellStyle name="Обычный 5 5 2 4 3" xfId="57125"/>
    <cellStyle name="Обычный 5 5 2 4 4" xfId="57126"/>
    <cellStyle name="Обычный 5 5 2 4 5" xfId="57127"/>
    <cellStyle name="Обычный 5 5 2 4 6" xfId="57128"/>
    <cellStyle name="Обычный 5 5 2 4 7" xfId="57129"/>
    <cellStyle name="Обычный 5 5 2 4 8" xfId="57130"/>
    <cellStyle name="Обычный 5 5 2 5" xfId="57131"/>
    <cellStyle name="Обычный 5 5 2 5 2" xfId="57132"/>
    <cellStyle name="Обычный 5 5 2 5 3" xfId="57133"/>
    <cellStyle name="Обычный 5 5 2 5 4" xfId="57134"/>
    <cellStyle name="Обычный 5 5 2 5 5" xfId="57135"/>
    <cellStyle name="Обычный 5 5 2 5 6" xfId="57136"/>
    <cellStyle name="Обычный 5 5 2 5 7" xfId="57137"/>
    <cellStyle name="Обычный 5 5 2 5 8" xfId="57138"/>
    <cellStyle name="Обычный 5 5 2 6" xfId="57139"/>
    <cellStyle name="Обычный 5 5 2 6 2" xfId="57140"/>
    <cellStyle name="Обычный 5 5 2 6 3" xfId="57141"/>
    <cellStyle name="Обычный 5 5 2 6 4" xfId="57142"/>
    <cellStyle name="Обычный 5 5 2 6 5" xfId="57143"/>
    <cellStyle name="Обычный 5 5 2 6 6" xfId="57144"/>
    <cellStyle name="Обычный 5 5 2 6 7" xfId="57145"/>
    <cellStyle name="Обычный 5 5 2 6 8" xfId="57146"/>
    <cellStyle name="Обычный 5 5 2 7" xfId="57147"/>
    <cellStyle name="Обычный 5 5 2 7 2" xfId="57148"/>
    <cellStyle name="Обычный 5 5 2 7 3" xfId="57149"/>
    <cellStyle name="Обычный 5 5 2 7 4" xfId="57150"/>
    <cellStyle name="Обычный 5 5 2 7 5" xfId="57151"/>
    <cellStyle name="Обычный 5 5 2 7 6" xfId="57152"/>
    <cellStyle name="Обычный 5 5 2 7 7" xfId="57153"/>
    <cellStyle name="Обычный 5 5 2 7 8" xfId="57154"/>
    <cellStyle name="Обычный 5 5 2 8" xfId="57155"/>
    <cellStyle name="Обычный 5 5 2 8 2" xfId="57156"/>
    <cellStyle name="Обычный 5 5 2 8 3" xfId="57157"/>
    <cellStyle name="Обычный 5 5 2 8 4" xfId="57158"/>
    <cellStyle name="Обычный 5 5 2 8 5" xfId="57159"/>
    <cellStyle name="Обычный 5 5 2 8 6" xfId="57160"/>
    <cellStyle name="Обычный 5 5 2 8 7" xfId="57161"/>
    <cellStyle name="Обычный 5 5 2 8 8" xfId="57162"/>
    <cellStyle name="Обычный 5 5 2 9" xfId="57163"/>
    <cellStyle name="Обычный 5 5 20" xfId="57164"/>
    <cellStyle name="Обычный 5 5 21" xfId="57165"/>
    <cellStyle name="Обычный 5 5 22" xfId="57166"/>
    <cellStyle name="Обычный 5 5 3" xfId="57167"/>
    <cellStyle name="Обычный 5 5 3 10" xfId="57168"/>
    <cellStyle name="Обычный 5 5 3 11" xfId="57169"/>
    <cellStyle name="Обычный 5 5 3 12" xfId="57170"/>
    <cellStyle name="Обычный 5 5 3 13" xfId="57171"/>
    <cellStyle name="Обычный 5 5 3 14" xfId="57172"/>
    <cellStyle name="Обычный 5 5 3 15" xfId="57173"/>
    <cellStyle name="Обычный 5 5 3 16" xfId="57174"/>
    <cellStyle name="Обычный 5 5 3 17" xfId="57175"/>
    <cellStyle name="Обычный 5 5 3 18" xfId="57176"/>
    <cellStyle name="Обычный 5 5 3 2" xfId="57177"/>
    <cellStyle name="Обычный 5 5 3 2 2" xfId="57178"/>
    <cellStyle name="Обычный 5 5 3 2 3" xfId="57179"/>
    <cellStyle name="Обычный 5 5 3 2 4" xfId="57180"/>
    <cellStyle name="Обычный 5 5 3 2 5" xfId="57181"/>
    <cellStyle name="Обычный 5 5 3 2 6" xfId="57182"/>
    <cellStyle name="Обычный 5 5 3 2 7" xfId="57183"/>
    <cellStyle name="Обычный 5 5 3 2 8" xfId="57184"/>
    <cellStyle name="Обычный 5 5 3 3" xfId="57185"/>
    <cellStyle name="Обычный 5 5 3 3 2" xfId="57186"/>
    <cellStyle name="Обычный 5 5 3 3 3" xfId="57187"/>
    <cellStyle name="Обычный 5 5 3 3 4" xfId="57188"/>
    <cellStyle name="Обычный 5 5 3 3 5" xfId="57189"/>
    <cellStyle name="Обычный 5 5 3 3 6" xfId="57190"/>
    <cellStyle name="Обычный 5 5 3 3 7" xfId="57191"/>
    <cellStyle name="Обычный 5 5 3 3 8" xfId="57192"/>
    <cellStyle name="Обычный 5 5 3 4" xfId="57193"/>
    <cellStyle name="Обычный 5 5 3 4 2" xfId="57194"/>
    <cellStyle name="Обычный 5 5 3 4 3" xfId="57195"/>
    <cellStyle name="Обычный 5 5 3 4 4" xfId="57196"/>
    <cellStyle name="Обычный 5 5 3 4 5" xfId="57197"/>
    <cellStyle name="Обычный 5 5 3 4 6" xfId="57198"/>
    <cellStyle name="Обычный 5 5 3 4 7" xfId="57199"/>
    <cellStyle name="Обычный 5 5 3 4 8" xfId="57200"/>
    <cellStyle name="Обычный 5 5 3 5" xfId="57201"/>
    <cellStyle name="Обычный 5 5 3 5 2" xfId="57202"/>
    <cellStyle name="Обычный 5 5 3 5 3" xfId="57203"/>
    <cellStyle name="Обычный 5 5 3 5 4" xfId="57204"/>
    <cellStyle name="Обычный 5 5 3 5 5" xfId="57205"/>
    <cellStyle name="Обычный 5 5 3 5 6" xfId="57206"/>
    <cellStyle name="Обычный 5 5 3 5 7" xfId="57207"/>
    <cellStyle name="Обычный 5 5 3 5 8" xfId="57208"/>
    <cellStyle name="Обычный 5 5 3 6" xfId="57209"/>
    <cellStyle name="Обычный 5 5 3 6 2" xfId="57210"/>
    <cellStyle name="Обычный 5 5 3 6 3" xfId="57211"/>
    <cellStyle name="Обычный 5 5 3 6 4" xfId="57212"/>
    <cellStyle name="Обычный 5 5 3 6 5" xfId="57213"/>
    <cellStyle name="Обычный 5 5 3 6 6" xfId="57214"/>
    <cellStyle name="Обычный 5 5 3 6 7" xfId="57215"/>
    <cellStyle name="Обычный 5 5 3 6 8" xfId="57216"/>
    <cellStyle name="Обычный 5 5 3 7" xfId="57217"/>
    <cellStyle name="Обычный 5 5 3 7 2" xfId="57218"/>
    <cellStyle name="Обычный 5 5 3 7 3" xfId="57219"/>
    <cellStyle name="Обычный 5 5 3 7 4" xfId="57220"/>
    <cellStyle name="Обычный 5 5 3 7 5" xfId="57221"/>
    <cellStyle name="Обычный 5 5 3 7 6" xfId="57222"/>
    <cellStyle name="Обычный 5 5 3 7 7" xfId="57223"/>
    <cellStyle name="Обычный 5 5 3 7 8" xfId="57224"/>
    <cellStyle name="Обычный 5 5 3 8" xfId="57225"/>
    <cellStyle name="Обычный 5 5 3 8 2" xfId="57226"/>
    <cellStyle name="Обычный 5 5 3 8 3" xfId="57227"/>
    <cellStyle name="Обычный 5 5 3 8 4" xfId="57228"/>
    <cellStyle name="Обычный 5 5 3 8 5" xfId="57229"/>
    <cellStyle name="Обычный 5 5 3 8 6" xfId="57230"/>
    <cellStyle name="Обычный 5 5 3 8 7" xfId="57231"/>
    <cellStyle name="Обычный 5 5 3 8 8" xfId="57232"/>
    <cellStyle name="Обычный 5 5 3 9" xfId="57233"/>
    <cellStyle name="Обычный 5 5 4" xfId="57234"/>
    <cellStyle name="Обычный 5 5 4 2" xfId="57235"/>
    <cellStyle name="Обычный 5 5 4 3" xfId="57236"/>
    <cellStyle name="Обычный 5 5 4 4" xfId="57237"/>
    <cellStyle name="Обычный 5 5 4 5" xfId="57238"/>
    <cellStyle name="Обычный 5 5 4 6" xfId="57239"/>
    <cellStyle name="Обычный 5 5 4 7" xfId="57240"/>
    <cellStyle name="Обычный 5 5 4 8" xfId="57241"/>
    <cellStyle name="Обычный 5 5 5" xfId="57242"/>
    <cellStyle name="Обычный 5 5 5 2" xfId="57243"/>
    <cellStyle name="Обычный 5 5 5 3" xfId="57244"/>
    <cellStyle name="Обычный 5 5 5 4" xfId="57245"/>
    <cellStyle name="Обычный 5 5 5 5" xfId="57246"/>
    <cellStyle name="Обычный 5 5 5 6" xfId="57247"/>
    <cellStyle name="Обычный 5 5 5 7" xfId="57248"/>
    <cellStyle name="Обычный 5 5 5 8" xfId="57249"/>
    <cellStyle name="Обычный 5 5 6" xfId="57250"/>
    <cellStyle name="Обычный 5 5 6 2" xfId="57251"/>
    <cellStyle name="Обычный 5 5 6 3" xfId="57252"/>
    <cellStyle name="Обычный 5 5 6 4" xfId="57253"/>
    <cellStyle name="Обычный 5 5 6 5" xfId="57254"/>
    <cellStyle name="Обычный 5 5 6 6" xfId="57255"/>
    <cellStyle name="Обычный 5 5 6 7" xfId="57256"/>
    <cellStyle name="Обычный 5 5 6 8" xfId="57257"/>
    <cellStyle name="Обычный 5 5 7" xfId="57258"/>
    <cellStyle name="Обычный 5 5 7 2" xfId="57259"/>
    <cellStyle name="Обычный 5 5 7 3" xfId="57260"/>
    <cellStyle name="Обычный 5 5 7 4" xfId="57261"/>
    <cellStyle name="Обычный 5 5 7 5" xfId="57262"/>
    <cellStyle name="Обычный 5 5 7 6" xfId="57263"/>
    <cellStyle name="Обычный 5 5 7 7" xfId="57264"/>
    <cellStyle name="Обычный 5 5 7 8" xfId="57265"/>
    <cellStyle name="Обычный 5 5 8" xfId="57266"/>
    <cellStyle name="Обычный 5 5 8 2" xfId="57267"/>
    <cellStyle name="Обычный 5 5 8 3" xfId="57268"/>
    <cellStyle name="Обычный 5 5 8 4" xfId="57269"/>
    <cellStyle name="Обычный 5 5 8 5" xfId="57270"/>
    <cellStyle name="Обычный 5 5 8 6" xfId="57271"/>
    <cellStyle name="Обычный 5 5 8 7" xfId="57272"/>
    <cellStyle name="Обычный 5 5 8 8" xfId="57273"/>
    <cellStyle name="Обычный 5 5 9" xfId="57274"/>
    <cellStyle name="Обычный 5 5 9 2" xfId="57275"/>
    <cellStyle name="Обычный 5 5 9 3" xfId="57276"/>
    <cellStyle name="Обычный 5 5 9 4" xfId="57277"/>
    <cellStyle name="Обычный 5 5 9 5" xfId="57278"/>
    <cellStyle name="Обычный 5 5 9 6" xfId="57279"/>
    <cellStyle name="Обычный 5 5 9 7" xfId="57280"/>
    <cellStyle name="Обычный 5 5 9 8" xfId="57281"/>
    <cellStyle name="Обычный 5 6" xfId="57282"/>
    <cellStyle name="Обычный 5 6 10" xfId="57283"/>
    <cellStyle name="Обычный 5 6 10 2" xfId="57284"/>
    <cellStyle name="Обычный 5 6 10 3" xfId="57285"/>
    <cellStyle name="Обычный 5 6 10 4" xfId="57286"/>
    <cellStyle name="Обычный 5 6 10 5" xfId="57287"/>
    <cellStyle name="Обычный 5 6 10 6" xfId="57288"/>
    <cellStyle name="Обычный 5 6 10 7" xfId="57289"/>
    <cellStyle name="Обычный 5 6 10 8" xfId="57290"/>
    <cellStyle name="Обычный 5 6 11" xfId="57291"/>
    <cellStyle name="Обычный 5 6 12" xfId="57292"/>
    <cellStyle name="Обычный 5 6 13" xfId="57293"/>
    <cellStyle name="Обычный 5 6 14" xfId="57294"/>
    <cellStyle name="Обычный 5 6 15" xfId="57295"/>
    <cellStyle name="Обычный 5 6 16" xfId="57296"/>
    <cellStyle name="Обычный 5 6 17" xfId="57297"/>
    <cellStyle name="Обычный 5 6 18" xfId="57298"/>
    <cellStyle name="Обычный 5 6 19" xfId="57299"/>
    <cellStyle name="Обычный 5 6 2" xfId="57300"/>
    <cellStyle name="Обычный 5 6 2 10" xfId="57301"/>
    <cellStyle name="Обычный 5 6 2 11" xfId="57302"/>
    <cellStyle name="Обычный 5 6 2 12" xfId="57303"/>
    <cellStyle name="Обычный 5 6 2 13" xfId="57304"/>
    <cellStyle name="Обычный 5 6 2 14" xfId="57305"/>
    <cellStyle name="Обычный 5 6 2 15" xfId="57306"/>
    <cellStyle name="Обычный 5 6 2 16" xfId="57307"/>
    <cellStyle name="Обычный 5 6 2 17" xfId="57308"/>
    <cellStyle name="Обычный 5 6 2 18" xfId="57309"/>
    <cellStyle name="Обычный 5 6 2 2" xfId="57310"/>
    <cellStyle name="Обычный 5 6 2 2 2" xfId="57311"/>
    <cellStyle name="Обычный 5 6 2 2 3" xfId="57312"/>
    <cellStyle name="Обычный 5 6 2 2 4" xfId="57313"/>
    <cellStyle name="Обычный 5 6 2 2 5" xfId="57314"/>
    <cellStyle name="Обычный 5 6 2 2 6" xfId="57315"/>
    <cellStyle name="Обычный 5 6 2 2 7" xfId="57316"/>
    <cellStyle name="Обычный 5 6 2 2 8" xfId="57317"/>
    <cellStyle name="Обычный 5 6 2 3" xfId="57318"/>
    <cellStyle name="Обычный 5 6 2 3 2" xfId="57319"/>
    <cellStyle name="Обычный 5 6 2 3 3" xfId="57320"/>
    <cellStyle name="Обычный 5 6 2 3 4" xfId="57321"/>
    <cellStyle name="Обычный 5 6 2 3 5" xfId="57322"/>
    <cellStyle name="Обычный 5 6 2 3 6" xfId="57323"/>
    <cellStyle name="Обычный 5 6 2 3 7" xfId="57324"/>
    <cellStyle name="Обычный 5 6 2 3 8" xfId="57325"/>
    <cellStyle name="Обычный 5 6 2 4" xfId="57326"/>
    <cellStyle name="Обычный 5 6 2 4 2" xfId="57327"/>
    <cellStyle name="Обычный 5 6 2 4 3" xfId="57328"/>
    <cellStyle name="Обычный 5 6 2 4 4" xfId="57329"/>
    <cellStyle name="Обычный 5 6 2 4 5" xfId="57330"/>
    <cellStyle name="Обычный 5 6 2 4 6" xfId="57331"/>
    <cellStyle name="Обычный 5 6 2 4 7" xfId="57332"/>
    <cellStyle name="Обычный 5 6 2 4 8" xfId="57333"/>
    <cellStyle name="Обычный 5 6 2 5" xfId="57334"/>
    <cellStyle name="Обычный 5 6 2 5 2" xfId="57335"/>
    <cellStyle name="Обычный 5 6 2 5 3" xfId="57336"/>
    <cellStyle name="Обычный 5 6 2 5 4" xfId="57337"/>
    <cellStyle name="Обычный 5 6 2 5 5" xfId="57338"/>
    <cellStyle name="Обычный 5 6 2 5 6" xfId="57339"/>
    <cellStyle name="Обычный 5 6 2 5 7" xfId="57340"/>
    <cellStyle name="Обычный 5 6 2 5 8" xfId="57341"/>
    <cellStyle name="Обычный 5 6 2 6" xfId="57342"/>
    <cellStyle name="Обычный 5 6 2 6 2" xfId="57343"/>
    <cellStyle name="Обычный 5 6 2 6 3" xfId="57344"/>
    <cellStyle name="Обычный 5 6 2 6 4" xfId="57345"/>
    <cellStyle name="Обычный 5 6 2 6 5" xfId="57346"/>
    <cellStyle name="Обычный 5 6 2 6 6" xfId="57347"/>
    <cellStyle name="Обычный 5 6 2 6 7" xfId="57348"/>
    <cellStyle name="Обычный 5 6 2 6 8" xfId="57349"/>
    <cellStyle name="Обычный 5 6 2 7" xfId="57350"/>
    <cellStyle name="Обычный 5 6 2 7 2" xfId="57351"/>
    <cellStyle name="Обычный 5 6 2 7 3" xfId="57352"/>
    <cellStyle name="Обычный 5 6 2 7 4" xfId="57353"/>
    <cellStyle name="Обычный 5 6 2 7 5" xfId="57354"/>
    <cellStyle name="Обычный 5 6 2 7 6" xfId="57355"/>
    <cellStyle name="Обычный 5 6 2 7 7" xfId="57356"/>
    <cellStyle name="Обычный 5 6 2 7 8" xfId="57357"/>
    <cellStyle name="Обычный 5 6 2 8" xfId="57358"/>
    <cellStyle name="Обычный 5 6 2 8 2" xfId="57359"/>
    <cellStyle name="Обычный 5 6 2 8 3" xfId="57360"/>
    <cellStyle name="Обычный 5 6 2 8 4" xfId="57361"/>
    <cellStyle name="Обычный 5 6 2 8 5" xfId="57362"/>
    <cellStyle name="Обычный 5 6 2 8 6" xfId="57363"/>
    <cellStyle name="Обычный 5 6 2 8 7" xfId="57364"/>
    <cellStyle name="Обычный 5 6 2 8 8" xfId="57365"/>
    <cellStyle name="Обычный 5 6 2 9" xfId="57366"/>
    <cellStyle name="Обычный 5 6 20" xfId="57367"/>
    <cellStyle name="Обычный 5 6 21" xfId="57368"/>
    <cellStyle name="Обычный 5 6 22" xfId="57369"/>
    <cellStyle name="Обычный 5 6 3" xfId="57370"/>
    <cellStyle name="Обычный 5 6 3 10" xfId="57371"/>
    <cellStyle name="Обычный 5 6 3 11" xfId="57372"/>
    <cellStyle name="Обычный 5 6 3 12" xfId="57373"/>
    <cellStyle name="Обычный 5 6 3 13" xfId="57374"/>
    <cellStyle name="Обычный 5 6 3 14" xfId="57375"/>
    <cellStyle name="Обычный 5 6 3 15" xfId="57376"/>
    <cellStyle name="Обычный 5 6 3 16" xfId="57377"/>
    <cellStyle name="Обычный 5 6 3 17" xfId="57378"/>
    <cellStyle name="Обычный 5 6 3 18" xfId="57379"/>
    <cellStyle name="Обычный 5 6 3 2" xfId="57380"/>
    <cellStyle name="Обычный 5 6 3 2 2" xfId="57381"/>
    <cellStyle name="Обычный 5 6 3 2 3" xfId="57382"/>
    <cellStyle name="Обычный 5 6 3 2 4" xfId="57383"/>
    <cellStyle name="Обычный 5 6 3 2 5" xfId="57384"/>
    <cellStyle name="Обычный 5 6 3 2 6" xfId="57385"/>
    <cellStyle name="Обычный 5 6 3 2 7" xfId="57386"/>
    <cellStyle name="Обычный 5 6 3 2 8" xfId="57387"/>
    <cellStyle name="Обычный 5 6 3 3" xfId="57388"/>
    <cellStyle name="Обычный 5 6 3 3 2" xfId="57389"/>
    <cellStyle name="Обычный 5 6 3 3 3" xfId="57390"/>
    <cellStyle name="Обычный 5 6 3 3 4" xfId="57391"/>
    <cellStyle name="Обычный 5 6 3 3 5" xfId="57392"/>
    <cellStyle name="Обычный 5 6 3 3 6" xfId="57393"/>
    <cellStyle name="Обычный 5 6 3 3 7" xfId="57394"/>
    <cellStyle name="Обычный 5 6 3 3 8" xfId="57395"/>
    <cellStyle name="Обычный 5 6 3 4" xfId="57396"/>
    <cellStyle name="Обычный 5 6 3 4 2" xfId="57397"/>
    <cellStyle name="Обычный 5 6 3 4 3" xfId="57398"/>
    <cellStyle name="Обычный 5 6 3 4 4" xfId="57399"/>
    <cellStyle name="Обычный 5 6 3 4 5" xfId="57400"/>
    <cellStyle name="Обычный 5 6 3 4 6" xfId="57401"/>
    <cellStyle name="Обычный 5 6 3 4 7" xfId="57402"/>
    <cellStyle name="Обычный 5 6 3 4 8" xfId="57403"/>
    <cellStyle name="Обычный 5 6 3 5" xfId="57404"/>
    <cellStyle name="Обычный 5 6 3 5 2" xfId="57405"/>
    <cellStyle name="Обычный 5 6 3 5 3" xfId="57406"/>
    <cellStyle name="Обычный 5 6 3 5 4" xfId="57407"/>
    <cellStyle name="Обычный 5 6 3 5 5" xfId="57408"/>
    <cellStyle name="Обычный 5 6 3 5 6" xfId="57409"/>
    <cellStyle name="Обычный 5 6 3 5 7" xfId="57410"/>
    <cellStyle name="Обычный 5 6 3 5 8" xfId="57411"/>
    <cellStyle name="Обычный 5 6 3 6" xfId="57412"/>
    <cellStyle name="Обычный 5 6 3 6 2" xfId="57413"/>
    <cellStyle name="Обычный 5 6 3 6 3" xfId="57414"/>
    <cellStyle name="Обычный 5 6 3 6 4" xfId="57415"/>
    <cellStyle name="Обычный 5 6 3 6 5" xfId="57416"/>
    <cellStyle name="Обычный 5 6 3 6 6" xfId="57417"/>
    <cellStyle name="Обычный 5 6 3 6 7" xfId="57418"/>
    <cellStyle name="Обычный 5 6 3 6 8" xfId="57419"/>
    <cellStyle name="Обычный 5 6 3 7" xfId="57420"/>
    <cellStyle name="Обычный 5 6 3 7 2" xfId="57421"/>
    <cellStyle name="Обычный 5 6 3 7 3" xfId="57422"/>
    <cellStyle name="Обычный 5 6 3 7 4" xfId="57423"/>
    <cellStyle name="Обычный 5 6 3 7 5" xfId="57424"/>
    <cellStyle name="Обычный 5 6 3 7 6" xfId="57425"/>
    <cellStyle name="Обычный 5 6 3 7 7" xfId="57426"/>
    <cellStyle name="Обычный 5 6 3 7 8" xfId="57427"/>
    <cellStyle name="Обычный 5 6 3 8" xfId="57428"/>
    <cellStyle name="Обычный 5 6 3 8 2" xfId="57429"/>
    <cellStyle name="Обычный 5 6 3 8 3" xfId="57430"/>
    <cellStyle name="Обычный 5 6 3 8 4" xfId="57431"/>
    <cellStyle name="Обычный 5 6 3 8 5" xfId="57432"/>
    <cellStyle name="Обычный 5 6 3 8 6" xfId="57433"/>
    <cellStyle name="Обычный 5 6 3 8 7" xfId="57434"/>
    <cellStyle name="Обычный 5 6 3 8 8" xfId="57435"/>
    <cellStyle name="Обычный 5 6 3 9" xfId="57436"/>
    <cellStyle name="Обычный 5 6 4" xfId="57437"/>
    <cellStyle name="Обычный 5 6 4 2" xfId="57438"/>
    <cellStyle name="Обычный 5 6 4 3" xfId="57439"/>
    <cellStyle name="Обычный 5 6 4 4" xfId="57440"/>
    <cellStyle name="Обычный 5 6 4 5" xfId="57441"/>
    <cellStyle name="Обычный 5 6 4 6" xfId="57442"/>
    <cellStyle name="Обычный 5 6 4 7" xfId="57443"/>
    <cellStyle name="Обычный 5 6 4 8" xfId="57444"/>
    <cellStyle name="Обычный 5 6 5" xfId="57445"/>
    <cellStyle name="Обычный 5 6 5 2" xfId="57446"/>
    <cellStyle name="Обычный 5 6 5 3" xfId="57447"/>
    <cellStyle name="Обычный 5 6 5 4" xfId="57448"/>
    <cellStyle name="Обычный 5 6 5 5" xfId="57449"/>
    <cellStyle name="Обычный 5 6 5 6" xfId="57450"/>
    <cellStyle name="Обычный 5 6 5 7" xfId="57451"/>
    <cellStyle name="Обычный 5 6 5 8" xfId="57452"/>
    <cellStyle name="Обычный 5 6 6" xfId="57453"/>
    <cellStyle name="Обычный 5 6 6 2" xfId="57454"/>
    <cellStyle name="Обычный 5 6 6 3" xfId="57455"/>
    <cellStyle name="Обычный 5 6 6 4" xfId="57456"/>
    <cellStyle name="Обычный 5 6 6 5" xfId="57457"/>
    <cellStyle name="Обычный 5 6 6 6" xfId="57458"/>
    <cellStyle name="Обычный 5 6 6 7" xfId="57459"/>
    <cellStyle name="Обычный 5 6 6 8" xfId="57460"/>
    <cellStyle name="Обычный 5 6 7" xfId="57461"/>
    <cellStyle name="Обычный 5 6 7 2" xfId="57462"/>
    <cellStyle name="Обычный 5 6 7 3" xfId="57463"/>
    <cellStyle name="Обычный 5 6 7 4" xfId="57464"/>
    <cellStyle name="Обычный 5 6 7 5" xfId="57465"/>
    <cellStyle name="Обычный 5 6 7 6" xfId="57466"/>
    <cellStyle name="Обычный 5 6 7 7" xfId="57467"/>
    <cellStyle name="Обычный 5 6 7 8" xfId="57468"/>
    <cellStyle name="Обычный 5 6 8" xfId="57469"/>
    <cellStyle name="Обычный 5 6 8 2" xfId="57470"/>
    <cellStyle name="Обычный 5 6 8 3" xfId="57471"/>
    <cellStyle name="Обычный 5 6 8 4" xfId="57472"/>
    <cellStyle name="Обычный 5 6 8 5" xfId="57473"/>
    <cellStyle name="Обычный 5 6 8 6" xfId="57474"/>
    <cellStyle name="Обычный 5 6 8 7" xfId="57475"/>
    <cellStyle name="Обычный 5 6 8 8" xfId="57476"/>
    <cellStyle name="Обычный 5 6 9" xfId="57477"/>
    <cellStyle name="Обычный 5 6 9 2" xfId="57478"/>
    <cellStyle name="Обычный 5 6 9 3" xfId="57479"/>
    <cellStyle name="Обычный 5 6 9 4" xfId="57480"/>
    <cellStyle name="Обычный 5 6 9 5" xfId="57481"/>
    <cellStyle name="Обычный 5 6 9 6" xfId="57482"/>
    <cellStyle name="Обычный 5 6 9 7" xfId="57483"/>
    <cellStyle name="Обычный 5 6 9 8" xfId="57484"/>
    <cellStyle name="Обычный 5 7" xfId="57485"/>
    <cellStyle name="Обычный 5 7 10" xfId="57486"/>
    <cellStyle name="Обычный 5 7 10 2" xfId="57487"/>
    <cellStyle name="Обычный 5 7 10 3" xfId="57488"/>
    <cellStyle name="Обычный 5 7 10 4" xfId="57489"/>
    <cellStyle name="Обычный 5 7 10 5" xfId="57490"/>
    <cellStyle name="Обычный 5 7 10 6" xfId="57491"/>
    <cellStyle name="Обычный 5 7 10 7" xfId="57492"/>
    <cellStyle name="Обычный 5 7 10 8" xfId="57493"/>
    <cellStyle name="Обычный 5 7 11" xfId="57494"/>
    <cellStyle name="Обычный 5 7 12" xfId="57495"/>
    <cellStyle name="Обычный 5 7 13" xfId="57496"/>
    <cellStyle name="Обычный 5 7 14" xfId="57497"/>
    <cellStyle name="Обычный 5 7 15" xfId="57498"/>
    <cellStyle name="Обычный 5 7 16" xfId="57499"/>
    <cellStyle name="Обычный 5 7 17" xfId="57500"/>
    <cellStyle name="Обычный 5 7 18" xfId="57501"/>
    <cellStyle name="Обычный 5 7 19" xfId="57502"/>
    <cellStyle name="Обычный 5 7 2" xfId="57503"/>
    <cellStyle name="Обычный 5 7 2 10" xfId="57504"/>
    <cellStyle name="Обычный 5 7 2 11" xfId="57505"/>
    <cellStyle name="Обычный 5 7 2 12" xfId="57506"/>
    <cellStyle name="Обычный 5 7 2 13" xfId="57507"/>
    <cellStyle name="Обычный 5 7 2 14" xfId="57508"/>
    <cellStyle name="Обычный 5 7 2 15" xfId="57509"/>
    <cellStyle name="Обычный 5 7 2 16" xfId="57510"/>
    <cellStyle name="Обычный 5 7 2 17" xfId="57511"/>
    <cellStyle name="Обычный 5 7 2 18" xfId="57512"/>
    <cellStyle name="Обычный 5 7 2 2" xfId="57513"/>
    <cellStyle name="Обычный 5 7 2 2 2" xfId="57514"/>
    <cellStyle name="Обычный 5 7 2 2 3" xfId="57515"/>
    <cellStyle name="Обычный 5 7 2 2 4" xfId="57516"/>
    <cellStyle name="Обычный 5 7 2 2 5" xfId="57517"/>
    <cellStyle name="Обычный 5 7 2 2 6" xfId="57518"/>
    <cellStyle name="Обычный 5 7 2 2 7" xfId="57519"/>
    <cellStyle name="Обычный 5 7 2 2 8" xfId="57520"/>
    <cellStyle name="Обычный 5 7 2 3" xfId="57521"/>
    <cellStyle name="Обычный 5 7 2 3 2" xfId="57522"/>
    <cellStyle name="Обычный 5 7 2 3 3" xfId="57523"/>
    <cellStyle name="Обычный 5 7 2 3 4" xfId="57524"/>
    <cellStyle name="Обычный 5 7 2 3 5" xfId="57525"/>
    <cellStyle name="Обычный 5 7 2 3 6" xfId="57526"/>
    <cellStyle name="Обычный 5 7 2 3 7" xfId="57527"/>
    <cellStyle name="Обычный 5 7 2 3 8" xfId="57528"/>
    <cellStyle name="Обычный 5 7 2 4" xfId="57529"/>
    <cellStyle name="Обычный 5 7 2 4 2" xfId="57530"/>
    <cellStyle name="Обычный 5 7 2 4 3" xfId="57531"/>
    <cellStyle name="Обычный 5 7 2 4 4" xfId="57532"/>
    <cellStyle name="Обычный 5 7 2 4 5" xfId="57533"/>
    <cellStyle name="Обычный 5 7 2 4 6" xfId="57534"/>
    <cellStyle name="Обычный 5 7 2 4 7" xfId="57535"/>
    <cellStyle name="Обычный 5 7 2 4 8" xfId="57536"/>
    <cellStyle name="Обычный 5 7 2 5" xfId="57537"/>
    <cellStyle name="Обычный 5 7 2 5 2" xfId="57538"/>
    <cellStyle name="Обычный 5 7 2 5 3" xfId="57539"/>
    <cellStyle name="Обычный 5 7 2 5 4" xfId="57540"/>
    <cellStyle name="Обычный 5 7 2 5 5" xfId="57541"/>
    <cellStyle name="Обычный 5 7 2 5 6" xfId="57542"/>
    <cellStyle name="Обычный 5 7 2 5 7" xfId="57543"/>
    <cellStyle name="Обычный 5 7 2 5 8" xfId="57544"/>
    <cellStyle name="Обычный 5 7 2 6" xfId="57545"/>
    <cellStyle name="Обычный 5 7 2 6 2" xfId="57546"/>
    <cellStyle name="Обычный 5 7 2 6 3" xfId="57547"/>
    <cellStyle name="Обычный 5 7 2 6 4" xfId="57548"/>
    <cellStyle name="Обычный 5 7 2 6 5" xfId="57549"/>
    <cellStyle name="Обычный 5 7 2 6 6" xfId="57550"/>
    <cellStyle name="Обычный 5 7 2 6 7" xfId="57551"/>
    <cellStyle name="Обычный 5 7 2 6 8" xfId="57552"/>
    <cellStyle name="Обычный 5 7 2 7" xfId="57553"/>
    <cellStyle name="Обычный 5 7 2 7 2" xfId="57554"/>
    <cellStyle name="Обычный 5 7 2 7 3" xfId="57555"/>
    <cellStyle name="Обычный 5 7 2 7 4" xfId="57556"/>
    <cellStyle name="Обычный 5 7 2 7 5" xfId="57557"/>
    <cellStyle name="Обычный 5 7 2 7 6" xfId="57558"/>
    <cellStyle name="Обычный 5 7 2 7 7" xfId="57559"/>
    <cellStyle name="Обычный 5 7 2 7 8" xfId="57560"/>
    <cellStyle name="Обычный 5 7 2 8" xfId="57561"/>
    <cellStyle name="Обычный 5 7 2 8 2" xfId="57562"/>
    <cellStyle name="Обычный 5 7 2 8 3" xfId="57563"/>
    <cellStyle name="Обычный 5 7 2 8 4" xfId="57564"/>
    <cellStyle name="Обычный 5 7 2 8 5" xfId="57565"/>
    <cellStyle name="Обычный 5 7 2 8 6" xfId="57566"/>
    <cellStyle name="Обычный 5 7 2 8 7" xfId="57567"/>
    <cellStyle name="Обычный 5 7 2 8 8" xfId="57568"/>
    <cellStyle name="Обычный 5 7 2 9" xfId="57569"/>
    <cellStyle name="Обычный 5 7 20" xfId="57570"/>
    <cellStyle name="Обычный 5 7 21" xfId="57571"/>
    <cellStyle name="Обычный 5 7 22" xfId="57572"/>
    <cellStyle name="Обычный 5 7 3" xfId="57573"/>
    <cellStyle name="Обычный 5 7 3 10" xfId="57574"/>
    <cellStyle name="Обычный 5 7 3 11" xfId="57575"/>
    <cellStyle name="Обычный 5 7 3 12" xfId="57576"/>
    <cellStyle name="Обычный 5 7 3 13" xfId="57577"/>
    <cellStyle name="Обычный 5 7 3 14" xfId="57578"/>
    <cellStyle name="Обычный 5 7 3 15" xfId="57579"/>
    <cellStyle name="Обычный 5 7 3 16" xfId="57580"/>
    <cellStyle name="Обычный 5 7 3 17" xfId="57581"/>
    <cellStyle name="Обычный 5 7 3 18" xfId="57582"/>
    <cellStyle name="Обычный 5 7 3 2" xfId="57583"/>
    <cellStyle name="Обычный 5 7 3 2 2" xfId="57584"/>
    <cellStyle name="Обычный 5 7 3 2 3" xfId="57585"/>
    <cellStyle name="Обычный 5 7 3 2 4" xfId="57586"/>
    <cellStyle name="Обычный 5 7 3 2 5" xfId="57587"/>
    <cellStyle name="Обычный 5 7 3 2 6" xfId="57588"/>
    <cellStyle name="Обычный 5 7 3 2 7" xfId="57589"/>
    <cellStyle name="Обычный 5 7 3 2 8" xfId="57590"/>
    <cellStyle name="Обычный 5 7 3 3" xfId="57591"/>
    <cellStyle name="Обычный 5 7 3 3 2" xfId="57592"/>
    <cellStyle name="Обычный 5 7 3 3 3" xfId="57593"/>
    <cellStyle name="Обычный 5 7 3 3 4" xfId="57594"/>
    <cellStyle name="Обычный 5 7 3 3 5" xfId="57595"/>
    <cellStyle name="Обычный 5 7 3 3 6" xfId="57596"/>
    <cellStyle name="Обычный 5 7 3 3 7" xfId="57597"/>
    <cellStyle name="Обычный 5 7 3 3 8" xfId="57598"/>
    <cellStyle name="Обычный 5 7 3 4" xfId="57599"/>
    <cellStyle name="Обычный 5 7 3 4 2" xfId="57600"/>
    <cellStyle name="Обычный 5 7 3 4 3" xfId="57601"/>
    <cellStyle name="Обычный 5 7 3 4 4" xfId="57602"/>
    <cellStyle name="Обычный 5 7 3 4 5" xfId="57603"/>
    <cellStyle name="Обычный 5 7 3 4 6" xfId="57604"/>
    <cellStyle name="Обычный 5 7 3 4 7" xfId="57605"/>
    <cellStyle name="Обычный 5 7 3 4 8" xfId="57606"/>
    <cellStyle name="Обычный 5 7 3 5" xfId="57607"/>
    <cellStyle name="Обычный 5 7 3 5 2" xfId="57608"/>
    <cellStyle name="Обычный 5 7 3 5 3" xfId="57609"/>
    <cellStyle name="Обычный 5 7 3 5 4" xfId="57610"/>
    <cellStyle name="Обычный 5 7 3 5 5" xfId="57611"/>
    <cellStyle name="Обычный 5 7 3 5 6" xfId="57612"/>
    <cellStyle name="Обычный 5 7 3 5 7" xfId="57613"/>
    <cellStyle name="Обычный 5 7 3 5 8" xfId="57614"/>
    <cellStyle name="Обычный 5 7 3 6" xfId="57615"/>
    <cellStyle name="Обычный 5 7 3 6 2" xfId="57616"/>
    <cellStyle name="Обычный 5 7 3 6 3" xfId="57617"/>
    <cellStyle name="Обычный 5 7 3 6 4" xfId="57618"/>
    <cellStyle name="Обычный 5 7 3 6 5" xfId="57619"/>
    <cellStyle name="Обычный 5 7 3 6 6" xfId="57620"/>
    <cellStyle name="Обычный 5 7 3 6 7" xfId="57621"/>
    <cellStyle name="Обычный 5 7 3 6 8" xfId="57622"/>
    <cellStyle name="Обычный 5 7 3 7" xfId="57623"/>
    <cellStyle name="Обычный 5 7 3 7 2" xfId="57624"/>
    <cellStyle name="Обычный 5 7 3 7 3" xfId="57625"/>
    <cellStyle name="Обычный 5 7 3 7 4" xfId="57626"/>
    <cellStyle name="Обычный 5 7 3 7 5" xfId="57627"/>
    <cellStyle name="Обычный 5 7 3 7 6" xfId="57628"/>
    <cellStyle name="Обычный 5 7 3 7 7" xfId="57629"/>
    <cellStyle name="Обычный 5 7 3 7 8" xfId="57630"/>
    <cellStyle name="Обычный 5 7 3 8" xfId="57631"/>
    <cellStyle name="Обычный 5 7 3 8 2" xfId="57632"/>
    <cellStyle name="Обычный 5 7 3 8 3" xfId="57633"/>
    <cellStyle name="Обычный 5 7 3 8 4" xfId="57634"/>
    <cellStyle name="Обычный 5 7 3 8 5" xfId="57635"/>
    <cellStyle name="Обычный 5 7 3 8 6" xfId="57636"/>
    <cellStyle name="Обычный 5 7 3 8 7" xfId="57637"/>
    <cellStyle name="Обычный 5 7 3 8 8" xfId="57638"/>
    <cellStyle name="Обычный 5 7 3 9" xfId="57639"/>
    <cellStyle name="Обычный 5 7 4" xfId="57640"/>
    <cellStyle name="Обычный 5 7 4 2" xfId="57641"/>
    <cellStyle name="Обычный 5 7 4 3" xfId="57642"/>
    <cellStyle name="Обычный 5 7 4 4" xfId="57643"/>
    <cellStyle name="Обычный 5 7 4 5" xfId="57644"/>
    <cellStyle name="Обычный 5 7 4 6" xfId="57645"/>
    <cellStyle name="Обычный 5 7 4 7" xfId="57646"/>
    <cellStyle name="Обычный 5 7 4 8" xfId="57647"/>
    <cellStyle name="Обычный 5 7 5" xfId="57648"/>
    <cellStyle name="Обычный 5 7 5 2" xfId="57649"/>
    <cellStyle name="Обычный 5 7 5 3" xfId="57650"/>
    <cellStyle name="Обычный 5 7 5 4" xfId="57651"/>
    <cellStyle name="Обычный 5 7 5 5" xfId="57652"/>
    <cellStyle name="Обычный 5 7 5 6" xfId="57653"/>
    <cellStyle name="Обычный 5 7 5 7" xfId="57654"/>
    <cellStyle name="Обычный 5 7 5 8" xfId="57655"/>
    <cellStyle name="Обычный 5 7 6" xfId="57656"/>
    <cellStyle name="Обычный 5 7 6 2" xfId="57657"/>
    <cellStyle name="Обычный 5 7 6 3" xfId="57658"/>
    <cellStyle name="Обычный 5 7 6 4" xfId="57659"/>
    <cellStyle name="Обычный 5 7 6 5" xfId="57660"/>
    <cellStyle name="Обычный 5 7 6 6" xfId="57661"/>
    <cellStyle name="Обычный 5 7 6 7" xfId="57662"/>
    <cellStyle name="Обычный 5 7 6 8" xfId="57663"/>
    <cellStyle name="Обычный 5 7 7" xfId="57664"/>
    <cellStyle name="Обычный 5 7 7 2" xfId="57665"/>
    <cellStyle name="Обычный 5 7 7 3" xfId="57666"/>
    <cellStyle name="Обычный 5 7 7 4" xfId="57667"/>
    <cellStyle name="Обычный 5 7 7 5" xfId="57668"/>
    <cellStyle name="Обычный 5 7 7 6" xfId="57669"/>
    <cellStyle name="Обычный 5 7 7 7" xfId="57670"/>
    <cellStyle name="Обычный 5 7 7 8" xfId="57671"/>
    <cellStyle name="Обычный 5 7 8" xfId="57672"/>
    <cellStyle name="Обычный 5 7 8 2" xfId="57673"/>
    <cellStyle name="Обычный 5 7 8 3" xfId="57674"/>
    <cellStyle name="Обычный 5 7 8 4" xfId="57675"/>
    <cellStyle name="Обычный 5 7 8 5" xfId="57676"/>
    <cellStyle name="Обычный 5 7 8 6" xfId="57677"/>
    <cellStyle name="Обычный 5 7 8 7" xfId="57678"/>
    <cellStyle name="Обычный 5 7 8 8" xfId="57679"/>
    <cellStyle name="Обычный 5 7 9" xfId="57680"/>
    <cellStyle name="Обычный 5 7 9 2" xfId="57681"/>
    <cellStyle name="Обычный 5 7 9 3" xfId="57682"/>
    <cellStyle name="Обычный 5 7 9 4" xfId="57683"/>
    <cellStyle name="Обычный 5 7 9 5" xfId="57684"/>
    <cellStyle name="Обычный 5 7 9 6" xfId="57685"/>
    <cellStyle name="Обычный 5 7 9 7" xfId="57686"/>
    <cellStyle name="Обычный 5 7 9 8" xfId="57687"/>
    <cellStyle name="Обычный 5 8" xfId="57688"/>
    <cellStyle name="Обычный 5 9" xfId="57689"/>
    <cellStyle name="Обычный 6" xfId="57690"/>
    <cellStyle name="Обычный 6 10" xfId="57691"/>
    <cellStyle name="Обычный 6 10 10" xfId="57692"/>
    <cellStyle name="Обычный 6 10 10 2" xfId="57693"/>
    <cellStyle name="Обычный 6 10 10 3" xfId="57694"/>
    <cellStyle name="Обычный 6 10 10 4" xfId="57695"/>
    <cellStyle name="Обычный 6 10 10 5" xfId="57696"/>
    <cellStyle name="Обычный 6 10 10 6" xfId="57697"/>
    <cellStyle name="Обычный 6 10 10 7" xfId="57698"/>
    <cellStyle name="Обычный 6 10 10 8" xfId="57699"/>
    <cellStyle name="Обычный 6 10 11" xfId="57700"/>
    <cellStyle name="Обычный 6 10 12" xfId="57701"/>
    <cellStyle name="Обычный 6 10 13" xfId="57702"/>
    <cellStyle name="Обычный 6 10 14" xfId="57703"/>
    <cellStyle name="Обычный 6 10 15" xfId="57704"/>
    <cellStyle name="Обычный 6 10 16" xfId="57705"/>
    <cellStyle name="Обычный 6 10 17" xfId="57706"/>
    <cellStyle name="Обычный 6 10 18" xfId="57707"/>
    <cellStyle name="Обычный 6 10 19" xfId="57708"/>
    <cellStyle name="Обычный 6 10 2" xfId="57709"/>
    <cellStyle name="Обычный 6 10 2 10" xfId="57710"/>
    <cellStyle name="Обычный 6 10 2 11" xfId="57711"/>
    <cellStyle name="Обычный 6 10 2 12" xfId="57712"/>
    <cellStyle name="Обычный 6 10 2 13" xfId="57713"/>
    <cellStyle name="Обычный 6 10 2 14" xfId="57714"/>
    <cellStyle name="Обычный 6 10 2 15" xfId="57715"/>
    <cellStyle name="Обычный 6 10 2 16" xfId="57716"/>
    <cellStyle name="Обычный 6 10 2 17" xfId="57717"/>
    <cellStyle name="Обычный 6 10 2 18" xfId="57718"/>
    <cellStyle name="Обычный 6 10 2 2" xfId="57719"/>
    <cellStyle name="Обычный 6 10 2 2 2" xfId="57720"/>
    <cellStyle name="Обычный 6 10 2 2 3" xfId="57721"/>
    <cellStyle name="Обычный 6 10 2 2 4" xfId="57722"/>
    <cellStyle name="Обычный 6 10 2 2 5" xfId="57723"/>
    <cellStyle name="Обычный 6 10 2 2 6" xfId="57724"/>
    <cellStyle name="Обычный 6 10 2 2 7" xfId="57725"/>
    <cellStyle name="Обычный 6 10 2 2 8" xfId="57726"/>
    <cellStyle name="Обычный 6 10 2 3" xfId="57727"/>
    <cellStyle name="Обычный 6 10 2 3 2" xfId="57728"/>
    <cellStyle name="Обычный 6 10 2 3 3" xfId="57729"/>
    <cellStyle name="Обычный 6 10 2 3 4" xfId="57730"/>
    <cellStyle name="Обычный 6 10 2 3 5" xfId="57731"/>
    <cellStyle name="Обычный 6 10 2 3 6" xfId="57732"/>
    <cellStyle name="Обычный 6 10 2 3 7" xfId="57733"/>
    <cellStyle name="Обычный 6 10 2 3 8" xfId="57734"/>
    <cellStyle name="Обычный 6 10 2 4" xfId="57735"/>
    <cellStyle name="Обычный 6 10 2 4 2" xfId="57736"/>
    <cellStyle name="Обычный 6 10 2 4 3" xfId="57737"/>
    <cellStyle name="Обычный 6 10 2 4 4" xfId="57738"/>
    <cellStyle name="Обычный 6 10 2 4 5" xfId="57739"/>
    <cellStyle name="Обычный 6 10 2 4 6" xfId="57740"/>
    <cellStyle name="Обычный 6 10 2 4 7" xfId="57741"/>
    <cellStyle name="Обычный 6 10 2 4 8" xfId="57742"/>
    <cellStyle name="Обычный 6 10 2 5" xfId="57743"/>
    <cellStyle name="Обычный 6 10 2 5 2" xfId="57744"/>
    <cellStyle name="Обычный 6 10 2 5 3" xfId="57745"/>
    <cellStyle name="Обычный 6 10 2 5 4" xfId="57746"/>
    <cellStyle name="Обычный 6 10 2 5 5" xfId="57747"/>
    <cellStyle name="Обычный 6 10 2 5 6" xfId="57748"/>
    <cellStyle name="Обычный 6 10 2 5 7" xfId="57749"/>
    <cellStyle name="Обычный 6 10 2 5 8" xfId="57750"/>
    <cellStyle name="Обычный 6 10 2 6" xfId="57751"/>
    <cellStyle name="Обычный 6 10 2 6 2" xfId="57752"/>
    <cellStyle name="Обычный 6 10 2 6 3" xfId="57753"/>
    <cellStyle name="Обычный 6 10 2 6 4" xfId="57754"/>
    <cellStyle name="Обычный 6 10 2 6 5" xfId="57755"/>
    <cellStyle name="Обычный 6 10 2 6 6" xfId="57756"/>
    <cellStyle name="Обычный 6 10 2 6 7" xfId="57757"/>
    <cellStyle name="Обычный 6 10 2 6 8" xfId="57758"/>
    <cellStyle name="Обычный 6 10 2 7" xfId="57759"/>
    <cellStyle name="Обычный 6 10 2 7 2" xfId="57760"/>
    <cellStyle name="Обычный 6 10 2 7 3" xfId="57761"/>
    <cellStyle name="Обычный 6 10 2 7 4" xfId="57762"/>
    <cellStyle name="Обычный 6 10 2 7 5" xfId="57763"/>
    <cellStyle name="Обычный 6 10 2 7 6" xfId="57764"/>
    <cellStyle name="Обычный 6 10 2 7 7" xfId="57765"/>
    <cellStyle name="Обычный 6 10 2 7 8" xfId="57766"/>
    <cellStyle name="Обычный 6 10 2 8" xfId="57767"/>
    <cellStyle name="Обычный 6 10 2 8 2" xfId="57768"/>
    <cellStyle name="Обычный 6 10 2 8 3" xfId="57769"/>
    <cellStyle name="Обычный 6 10 2 8 4" xfId="57770"/>
    <cellStyle name="Обычный 6 10 2 8 5" xfId="57771"/>
    <cellStyle name="Обычный 6 10 2 8 6" xfId="57772"/>
    <cellStyle name="Обычный 6 10 2 8 7" xfId="57773"/>
    <cellStyle name="Обычный 6 10 2 8 8" xfId="57774"/>
    <cellStyle name="Обычный 6 10 2 9" xfId="57775"/>
    <cellStyle name="Обычный 6 10 20" xfId="57776"/>
    <cellStyle name="Обычный 6 10 21" xfId="57777"/>
    <cellStyle name="Обычный 6 10 22" xfId="57778"/>
    <cellStyle name="Обычный 6 10 3" xfId="57779"/>
    <cellStyle name="Обычный 6 10 3 10" xfId="57780"/>
    <cellStyle name="Обычный 6 10 3 11" xfId="57781"/>
    <cellStyle name="Обычный 6 10 3 12" xfId="57782"/>
    <cellStyle name="Обычный 6 10 3 13" xfId="57783"/>
    <cellStyle name="Обычный 6 10 3 14" xfId="57784"/>
    <cellStyle name="Обычный 6 10 3 15" xfId="57785"/>
    <cellStyle name="Обычный 6 10 3 16" xfId="57786"/>
    <cellStyle name="Обычный 6 10 3 17" xfId="57787"/>
    <cellStyle name="Обычный 6 10 3 18" xfId="57788"/>
    <cellStyle name="Обычный 6 10 3 2" xfId="57789"/>
    <cellStyle name="Обычный 6 10 3 2 2" xfId="57790"/>
    <cellStyle name="Обычный 6 10 3 2 3" xfId="57791"/>
    <cellStyle name="Обычный 6 10 3 2 4" xfId="57792"/>
    <cellStyle name="Обычный 6 10 3 2 5" xfId="57793"/>
    <cellStyle name="Обычный 6 10 3 2 6" xfId="57794"/>
    <cellStyle name="Обычный 6 10 3 2 7" xfId="57795"/>
    <cellStyle name="Обычный 6 10 3 2 8" xfId="57796"/>
    <cellStyle name="Обычный 6 10 3 3" xfId="57797"/>
    <cellStyle name="Обычный 6 10 3 3 2" xfId="57798"/>
    <cellStyle name="Обычный 6 10 3 3 3" xfId="57799"/>
    <cellStyle name="Обычный 6 10 3 3 4" xfId="57800"/>
    <cellStyle name="Обычный 6 10 3 3 5" xfId="57801"/>
    <cellStyle name="Обычный 6 10 3 3 6" xfId="57802"/>
    <cellStyle name="Обычный 6 10 3 3 7" xfId="57803"/>
    <cellStyle name="Обычный 6 10 3 3 8" xfId="57804"/>
    <cellStyle name="Обычный 6 10 3 4" xfId="57805"/>
    <cellStyle name="Обычный 6 10 3 4 2" xfId="57806"/>
    <cellStyle name="Обычный 6 10 3 4 3" xfId="57807"/>
    <cellStyle name="Обычный 6 10 3 4 4" xfId="57808"/>
    <cellStyle name="Обычный 6 10 3 4 5" xfId="57809"/>
    <cellStyle name="Обычный 6 10 3 4 6" xfId="57810"/>
    <cellStyle name="Обычный 6 10 3 4 7" xfId="57811"/>
    <cellStyle name="Обычный 6 10 3 4 8" xfId="57812"/>
    <cellStyle name="Обычный 6 10 3 5" xfId="57813"/>
    <cellStyle name="Обычный 6 10 3 5 2" xfId="57814"/>
    <cellStyle name="Обычный 6 10 3 5 3" xfId="57815"/>
    <cellStyle name="Обычный 6 10 3 5 4" xfId="57816"/>
    <cellStyle name="Обычный 6 10 3 5 5" xfId="57817"/>
    <cellStyle name="Обычный 6 10 3 5 6" xfId="57818"/>
    <cellStyle name="Обычный 6 10 3 5 7" xfId="57819"/>
    <cellStyle name="Обычный 6 10 3 5 8" xfId="57820"/>
    <cellStyle name="Обычный 6 10 3 6" xfId="57821"/>
    <cellStyle name="Обычный 6 10 3 6 2" xfId="57822"/>
    <cellStyle name="Обычный 6 10 3 6 3" xfId="57823"/>
    <cellStyle name="Обычный 6 10 3 6 4" xfId="57824"/>
    <cellStyle name="Обычный 6 10 3 6 5" xfId="57825"/>
    <cellStyle name="Обычный 6 10 3 6 6" xfId="57826"/>
    <cellStyle name="Обычный 6 10 3 6 7" xfId="57827"/>
    <cellStyle name="Обычный 6 10 3 6 8" xfId="57828"/>
    <cellStyle name="Обычный 6 10 3 7" xfId="57829"/>
    <cellStyle name="Обычный 6 10 3 7 2" xfId="57830"/>
    <cellStyle name="Обычный 6 10 3 7 3" xfId="57831"/>
    <cellStyle name="Обычный 6 10 3 7 4" xfId="57832"/>
    <cellStyle name="Обычный 6 10 3 7 5" xfId="57833"/>
    <cellStyle name="Обычный 6 10 3 7 6" xfId="57834"/>
    <cellStyle name="Обычный 6 10 3 7 7" xfId="57835"/>
    <cellStyle name="Обычный 6 10 3 7 8" xfId="57836"/>
    <cellStyle name="Обычный 6 10 3 8" xfId="57837"/>
    <cellStyle name="Обычный 6 10 3 8 2" xfId="57838"/>
    <cellStyle name="Обычный 6 10 3 8 3" xfId="57839"/>
    <cellStyle name="Обычный 6 10 3 8 4" xfId="57840"/>
    <cellStyle name="Обычный 6 10 3 8 5" xfId="57841"/>
    <cellStyle name="Обычный 6 10 3 8 6" xfId="57842"/>
    <cellStyle name="Обычный 6 10 3 8 7" xfId="57843"/>
    <cellStyle name="Обычный 6 10 3 8 8" xfId="57844"/>
    <cellStyle name="Обычный 6 10 3 9" xfId="57845"/>
    <cellStyle name="Обычный 6 10 4" xfId="57846"/>
    <cellStyle name="Обычный 6 10 4 2" xfId="57847"/>
    <cellStyle name="Обычный 6 10 4 3" xfId="57848"/>
    <cellStyle name="Обычный 6 10 4 4" xfId="57849"/>
    <cellStyle name="Обычный 6 10 4 5" xfId="57850"/>
    <cellStyle name="Обычный 6 10 4 6" xfId="57851"/>
    <cellStyle name="Обычный 6 10 4 7" xfId="57852"/>
    <cellStyle name="Обычный 6 10 4 8" xfId="57853"/>
    <cellStyle name="Обычный 6 10 5" xfId="57854"/>
    <cellStyle name="Обычный 6 10 5 2" xfId="57855"/>
    <cellStyle name="Обычный 6 10 5 3" xfId="57856"/>
    <cellStyle name="Обычный 6 10 5 4" xfId="57857"/>
    <cellStyle name="Обычный 6 10 5 5" xfId="57858"/>
    <cellStyle name="Обычный 6 10 5 6" xfId="57859"/>
    <cellStyle name="Обычный 6 10 5 7" xfId="57860"/>
    <cellStyle name="Обычный 6 10 5 8" xfId="57861"/>
    <cellStyle name="Обычный 6 10 6" xfId="57862"/>
    <cellStyle name="Обычный 6 10 6 2" xfId="57863"/>
    <cellStyle name="Обычный 6 10 6 3" xfId="57864"/>
    <cellStyle name="Обычный 6 10 6 4" xfId="57865"/>
    <cellStyle name="Обычный 6 10 6 5" xfId="57866"/>
    <cellStyle name="Обычный 6 10 6 6" xfId="57867"/>
    <cellStyle name="Обычный 6 10 6 7" xfId="57868"/>
    <cellStyle name="Обычный 6 10 6 8" xfId="57869"/>
    <cellStyle name="Обычный 6 10 7" xfId="57870"/>
    <cellStyle name="Обычный 6 10 7 2" xfId="57871"/>
    <cellStyle name="Обычный 6 10 7 3" xfId="57872"/>
    <cellStyle name="Обычный 6 10 7 4" xfId="57873"/>
    <cellStyle name="Обычный 6 10 7 5" xfId="57874"/>
    <cellStyle name="Обычный 6 10 7 6" xfId="57875"/>
    <cellStyle name="Обычный 6 10 7 7" xfId="57876"/>
    <cellStyle name="Обычный 6 10 7 8" xfId="57877"/>
    <cellStyle name="Обычный 6 10 8" xfId="57878"/>
    <cellStyle name="Обычный 6 10 8 2" xfId="57879"/>
    <cellStyle name="Обычный 6 10 8 3" xfId="57880"/>
    <cellStyle name="Обычный 6 10 8 4" xfId="57881"/>
    <cellStyle name="Обычный 6 10 8 5" xfId="57882"/>
    <cellStyle name="Обычный 6 10 8 6" xfId="57883"/>
    <cellStyle name="Обычный 6 10 8 7" xfId="57884"/>
    <cellStyle name="Обычный 6 10 8 8" xfId="57885"/>
    <cellStyle name="Обычный 6 10 9" xfId="57886"/>
    <cellStyle name="Обычный 6 10 9 2" xfId="57887"/>
    <cellStyle name="Обычный 6 10 9 3" xfId="57888"/>
    <cellStyle name="Обычный 6 10 9 4" xfId="57889"/>
    <cellStyle name="Обычный 6 10 9 5" xfId="57890"/>
    <cellStyle name="Обычный 6 10 9 6" xfId="57891"/>
    <cellStyle name="Обычный 6 10 9 7" xfId="57892"/>
    <cellStyle name="Обычный 6 10 9 8" xfId="57893"/>
    <cellStyle name="Обычный 6 11" xfId="57894"/>
    <cellStyle name="Обычный 6 11 10" xfId="57895"/>
    <cellStyle name="Обычный 6 11 10 2" xfId="57896"/>
    <cellStyle name="Обычный 6 11 10 3" xfId="57897"/>
    <cellStyle name="Обычный 6 11 10 4" xfId="57898"/>
    <cellStyle name="Обычный 6 11 10 5" xfId="57899"/>
    <cellStyle name="Обычный 6 11 10 6" xfId="57900"/>
    <cellStyle name="Обычный 6 11 10 7" xfId="57901"/>
    <cellStyle name="Обычный 6 11 10 8" xfId="57902"/>
    <cellStyle name="Обычный 6 11 11" xfId="57903"/>
    <cellStyle name="Обычный 6 11 12" xfId="57904"/>
    <cellStyle name="Обычный 6 11 13" xfId="57905"/>
    <cellStyle name="Обычный 6 11 14" xfId="57906"/>
    <cellStyle name="Обычный 6 11 15" xfId="57907"/>
    <cellStyle name="Обычный 6 11 16" xfId="57908"/>
    <cellStyle name="Обычный 6 11 17" xfId="57909"/>
    <cellStyle name="Обычный 6 11 18" xfId="57910"/>
    <cellStyle name="Обычный 6 11 19" xfId="57911"/>
    <cellStyle name="Обычный 6 11 2" xfId="57912"/>
    <cellStyle name="Обычный 6 11 2 10" xfId="57913"/>
    <cellStyle name="Обычный 6 11 2 11" xfId="57914"/>
    <cellStyle name="Обычный 6 11 2 12" xfId="57915"/>
    <cellStyle name="Обычный 6 11 2 13" xfId="57916"/>
    <cellStyle name="Обычный 6 11 2 14" xfId="57917"/>
    <cellStyle name="Обычный 6 11 2 15" xfId="57918"/>
    <cellStyle name="Обычный 6 11 2 16" xfId="57919"/>
    <cellStyle name="Обычный 6 11 2 17" xfId="57920"/>
    <cellStyle name="Обычный 6 11 2 18" xfId="57921"/>
    <cellStyle name="Обычный 6 11 2 2" xfId="57922"/>
    <cellStyle name="Обычный 6 11 2 2 2" xfId="57923"/>
    <cellStyle name="Обычный 6 11 2 2 3" xfId="57924"/>
    <cellStyle name="Обычный 6 11 2 2 4" xfId="57925"/>
    <cellStyle name="Обычный 6 11 2 2 5" xfId="57926"/>
    <cellStyle name="Обычный 6 11 2 2 6" xfId="57927"/>
    <cellStyle name="Обычный 6 11 2 2 7" xfId="57928"/>
    <cellStyle name="Обычный 6 11 2 2 8" xfId="57929"/>
    <cellStyle name="Обычный 6 11 2 3" xfId="57930"/>
    <cellStyle name="Обычный 6 11 2 3 2" xfId="57931"/>
    <cellStyle name="Обычный 6 11 2 3 3" xfId="57932"/>
    <cellStyle name="Обычный 6 11 2 3 4" xfId="57933"/>
    <cellStyle name="Обычный 6 11 2 3 5" xfId="57934"/>
    <cellStyle name="Обычный 6 11 2 3 6" xfId="57935"/>
    <cellStyle name="Обычный 6 11 2 3 7" xfId="57936"/>
    <cellStyle name="Обычный 6 11 2 3 8" xfId="57937"/>
    <cellStyle name="Обычный 6 11 2 4" xfId="57938"/>
    <cellStyle name="Обычный 6 11 2 4 2" xfId="57939"/>
    <cellStyle name="Обычный 6 11 2 4 3" xfId="57940"/>
    <cellStyle name="Обычный 6 11 2 4 4" xfId="57941"/>
    <cellStyle name="Обычный 6 11 2 4 5" xfId="57942"/>
    <cellStyle name="Обычный 6 11 2 4 6" xfId="57943"/>
    <cellStyle name="Обычный 6 11 2 4 7" xfId="57944"/>
    <cellStyle name="Обычный 6 11 2 4 8" xfId="57945"/>
    <cellStyle name="Обычный 6 11 2 5" xfId="57946"/>
    <cellStyle name="Обычный 6 11 2 5 2" xfId="57947"/>
    <cellStyle name="Обычный 6 11 2 5 3" xfId="57948"/>
    <cellStyle name="Обычный 6 11 2 5 4" xfId="57949"/>
    <cellStyle name="Обычный 6 11 2 5 5" xfId="57950"/>
    <cellStyle name="Обычный 6 11 2 5 6" xfId="57951"/>
    <cellStyle name="Обычный 6 11 2 5 7" xfId="57952"/>
    <cellStyle name="Обычный 6 11 2 5 8" xfId="57953"/>
    <cellStyle name="Обычный 6 11 2 6" xfId="57954"/>
    <cellStyle name="Обычный 6 11 2 6 2" xfId="57955"/>
    <cellStyle name="Обычный 6 11 2 6 3" xfId="57956"/>
    <cellStyle name="Обычный 6 11 2 6 4" xfId="57957"/>
    <cellStyle name="Обычный 6 11 2 6 5" xfId="57958"/>
    <cellStyle name="Обычный 6 11 2 6 6" xfId="57959"/>
    <cellStyle name="Обычный 6 11 2 6 7" xfId="57960"/>
    <cellStyle name="Обычный 6 11 2 6 8" xfId="57961"/>
    <cellStyle name="Обычный 6 11 2 7" xfId="57962"/>
    <cellStyle name="Обычный 6 11 2 7 2" xfId="57963"/>
    <cellStyle name="Обычный 6 11 2 7 3" xfId="57964"/>
    <cellStyle name="Обычный 6 11 2 7 4" xfId="57965"/>
    <cellStyle name="Обычный 6 11 2 7 5" xfId="57966"/>
    <cellStyle name="Обычный 6 11 2 7 6" xfId="57967"/>
    <cellStyle name="Обычный 6 11 2 7 7" xfId="57968"/>
    <cellStyle name="Обычный 6 11 2 7 8" xfId="57969"/>
    <cellStyle name="Обычный 6 11 2 8" xfId="57970"/>
    <cellStyle name="Обычный 6 11 2 8 2" xfId="57971"/>
    <cellStyle name="Обычный 6 11 2 8 3" xfId="57972"/>
    <cellStyle name="Обычный 6 11 2 8 4" xfId="57973"/>
    <cellStyle name="Обычный 6 11 2 8 5" xfId="57974"/>
    <cellStyle name="Обычный 6 11 2 8 6" xfId="57975"/>
    <cellStyle name="Обычный 6 11 2 8 7" xfId="57976"/>
    <cellStyle name="Обычный 6 11 2 8 8" xfId="57977"/>
    <cellStyle name="Обычный 6 11 2 9" xfId="57978"/>
    <cellStyle name="Обычный 6 11 20" xfId="57979"/>
    <cellStyle name="Обычный 6 11 21" xfId="57980"/>
    <cellStyle name="Обычный 6 11 22" xfId="57981"/>
    <cellStyle name="Обычный 6 11 3" xfId="57982"/>
    <cellStyle name="Обычный 6 11 3 10" xfId="57983"/>
    <cellStyle name="Обычный 6 11 3 11" xfId="57984"/>
    <cellStyle name="Обычный 6 11 3 12" xfId="57985"/>
    <cellStyle name="Обычный 6 11 3 13" xfId="57986"/>
    <cellStyle name="Обычный 6 11 3 14" xfId="57987"/>
    <cellStyle name="Обычный 6 11 3 15" xfId="57988"/>
    <cellStyle name="Обычный 6 11 3 16" xfId="57989"/>
    <cellStyle name="Обычный 6 11 3 17" xfId="57990"/>
    <cellStyle name="Обычный 6 11 3 18" xfId="57991"/>
    <cellStyle name="Обычный 6 11 3 2" xfId="57992"/>
    <cellStyle name="Обычный 6 11 3 2 2" xfId="57993"/>
    <cellStyle name="Обычный 6 11 3 2 3" xfId="57994"/>
    <cellStyle name="Обычный 6 11 3 2 4" xfId="57995"/>
    <cellStyle name="Обычный 6 11 3 2 5" xfId="57996"/>
    <cellStyle name="Обычный 6 11 3 2 6" xfId="57997"/>
    <cellStyle name="Обычный 6 11 3 2 7" xfId="57998"/>
    <cellStyle name="Обычный 6 11 3 2 8" xfId="57999"/>
    <cellStyle name="Обычный 6 11 3 3" xfId="58000"/>
    <cellStyle name="Обычный 6 11 3 3 2" xfId="58001"/>
    <cellStyle name="Обычный 6 11 3 3 3" xfId="58002"/>
    <cellStyle name="Обычный 6 11 3 3 4" xfId="58003"/>
    <cellStyle name="Обычный 6 11 3 3 5" xfId="58004"/>
    <cellStyle name="Обычный 6 11 3 3 6" xfId="58005"/>
    <cellStyle name="Обычный 6 11 3 3 7" xfId="58006"/>
    <cellStyle name="Обычный 6 11 3 3 8" xfId="58007"/>
    <cellStyle name="Обычный 6 11 3 4" xfId="58008"/>
    <cellStyle name="Обычный 6 11 3 4 2" xfId="58009"/>
    <cellStyle name="Обычный 6 11 3 4 3" xfId="58010"/>
    <cellStyle name="Обычный 6 11 3 4 4" xfId="58011"/>
    <cellStyle name="Обычный 6 11 3 4 5" xfId="58012"/>
    <cellStyle name="Обычный 6 11 3 4 6" xfId="58013"/>
    <cellStyle name="Обычный 6 11 3 4 7" xfId="58014"/>
    <cellStyle name="Обычный 6 11 3 4 8" xfId="58015"/>
    <cellStyle name="Обычный 6 11 3 5" xfId="58016"/>
    <cellStyle name="Обычный 6 11 3 5 2" xfId="58017"/>
    <cellStyle name="Обычный 6 11 3 5 3" xfId="58018"/>
    <cellStyle name="Обычный 6 11 3 5 4" xfId="58019"/>
    <cellStyle name="Обычный 6 11 3 5 5" xfId="58020"/>
    <cellStyle name="Обычный 6 11 3 5 6" xfId="58021"/>
    <cellStyle name="Обычный 6 11 3 5 7" xfId="58022"/>
    <cellStyle name="Обычный 6 11 3 5 8" xfId="58023"/>
    <cellStyle name="Обычный 6 11 3 6" xfId="58024"/>
    <cellStyle name="Обычный 6 11 3 6 2" xfId="58025"/>
    <cellStyle name="Обычный 6 11 3 6 3" xfId="58026"/>
    <cellStyle name="Обычный 6 11 3 6 4" xfId="58027"/>
    <cellStyle name="Обычный 6 11 3 6 5" xfId="58028"/>
    <cellStyle name="Обычный 6 11 3 6 6" xfId="58029"/>
    <cellStyle name="Обычный 6 11 3 6 7" xfId="58030"/>
    <cellStyle name="Обычный 6 11 3 6 8" xfId="58031"/>
    <cellStyle name="Обычный 6 11 3 7" xfId="58032"/>
    <cellStyle name="Обычный 6 11 3 7 2" xfId="58033"/>
    <cellStyle name="Обычный 6 11 3 7 3" xfId="58034"/>
    <cellStyle name="Обычный 6 11 3 7 4" xfId="58035"/>
    <cellStyle name="Обычный 6 11 3 7 5" xfId="58036"/>
    <cellStyle name="Обычный 6 11 3 7 6" xfId="58037"/>
    <cellStyle name="Обычный 6 11 3 7 7" xfId="58038"/>
    <cellStyle name="Обычный 6 11 3 7 8" xfId="58039"/>
    <cellStyle name="Обычный 6 11 3 8" xfId="58040"/>
    <cellStyle name="Обычный 6 11 3 8 2" xfId="58041"/>
    <cellStyle name="Обычный 6 11 3 8 3" xfId="58042"/>
    <cellStyle name="Обычный 6 11 3 8 4" xfId="58043"/>
    <cellStyle name="Обычный 6 11 3 8 5" xfId="58044"/>
    <cellStyle name="Обычный 6 11 3 8 6" xfId="58045"/>
    <cellStyle name="Обычный 6 11 3 8 7" xfId="58046"/>
    <cellStyle name="Обычный 6 11 3 8 8" xfId="58047"/>
    <cellStyle name="Обычный 6 11 3 9" xfId="58048"/>
    <cellStyle name="Обычный 6 11 4" xfId="58049"/>
    <cellStyle name="Обычный 6 11 4 2" xfId="58050"/>
    <cellStyle name="Обычный 6 11 4 3" xfId="58051"/>
    <cellStyle name="Обычный 6 11 4 4" xfId="58052"/>
    <cellStyle name="Обычный 6 11 4 5" xfId="58053"/>
    <cellStyle name="Обычный 6 11 4 6" xfId="58054"/>
    <cellStyle name="Обычный 6 11 4 7" xfId="58055"/>
    <cellStyle name="Обычный 6 11 4 8" xfId="58056"/>
    <cellStyle name="Обычный 6 11 5" xfId="58057"/>
    <cellStyle name="Обычный 6 11 5 2" xfId="58058"/>
    <cellStyle name="Обычный 6 11 5 3" xfId="58059"/>
    <cellStyle name="Обычный 6 11 5 4" xfId="58060"/>
    <cellStyle name="Обычный 6 11 5 5" xfId="58061"/>
    <cellStyle name="Обычный 6 11 5 6" xfId="58062"/>
    <cellStyle name="Обычный 6 11 5 7" xfId="58063"/>
    <cellStyle name="Обычный 6 11 5 8" xfId="58064"/>
    <cellStyle name="Обычный 6 11 6" xfId="58065"/>
    <cellStyle name="Обычный 6 11 6 2" xfId="58066"/>
    <cellStyle name="Обычный 6 11 6 3" xfId="58067"/>
    <cellStyle name="Обычный 6 11 6 4" xfId="58068"/>
    <cellStyle name="Обычный 6 11 6 5" xfId="58069"/>
    <cellStyle name="Обычный 6 11 6 6" xfId="58070"/>
    <cellStyle name="Обычный 6 11 6 7" xfId="58071"/>
    <cellStyle name="Обычный 6 11 6 8" xfId="58072"/>
    <cellStyle name="Обычный 6 11 7" xfId="58073"/>
    <cellStyle name="Обычный 6 11 7 2" xfId="58074"/>
    <cellStyle name="Обычный 6 11 7 3" xfId="58075"/>
    <cellStyle name="Обычный 6 11 7 4" xfId="58076"/>
    <cellStyle name="Обычный 6 11 7 5" xfId="58077"/>
    <cellStyle name="Обычный 6 11 7 6" xfId="58078"/>
    <cellStyle name="Обычный 6 11 7 7" xfId="58079"/>
    <cellStyle name="Обычный 6 11 7 8" xfId="58080"/>
    <cellStyle name="Обычный 6 11 8" xfId="58081"/>
    <cellStyle name="Обычный 6 11 8 2" xfId="58082"/>
    <cellStyle name="Обычный 6 11 8 3" xfId="58083"/>
    <cellStyle name="Обычный 6 11 8 4" xfId="58084"/>
    <cellStyle name="Обычный 6 11 8 5" xfId="58085"/>
    <cellStyle name="Обычный 6 11 8 6" xfId="58086"/>
    <cellStyle name="Обычный 6 11 8 7" xfId="58087"/>
    <cellStyle name="Обычный 6 11 8 8" xfId="58088"/>
    <cellStyle name="Обычный 6 11 9" xfId="58089"/>
    <cellStyle name="Обычный 6 11 9 2" xfId="58090"/>
    <cellStyle name="Обычный 6 11 9 3" xfId="58091"/>
    <cellStyle name="Обычный 6 11 9 4" xfId="58092"/>
    <cellStyle name="Обычный 6 11 9 5" xfId="58093"/>
    <cellStyle name="Обычный 6 11 9 6" xfId="58094"/>
    <cellStyle name="Обычный 6 11 9 7" xfId="58095"/>
    <cellStyle name="Обычный 6 11 9 8" xfId="58096"/>
    <cellStyle name="Обычный 6 12" xfId="58097"/>
    <cellStyle name="Обычный 6 12 10" xfId="58098"/>
    <cellStyle name="Обычный 6 12 10 2" xfId="58099"/>
    <cellStyle name="Обычный 6 12 10 3" xfId="58100"/>
    <cellStyle name="Обычный 6 12 10 4" xfId="58101"/>
    <cellStyle name="Обычный 6 12 10 5" xfId="58102"/>
    <cellStyle name="Обычный 6 12 10 6" xfId="58103"/>
    <cellStyle name="Обычный 6 12 10 7" xfId="58104"/>
    <cellStyle name="Обычный 6 12 10 8" xfId="58105"/>
    <cellStyle name="Обычный 6 12 11" xfId="58106"/>
    <cellStyle name="Обычный 6 12 12" xfId="58107"/>
    <cellStyle name="Обычный 6 12 13" xfId="58108"/>
    <cellStyle name="Обычный 6 12 14" xfId="58109"/>
    <cellStyle name="Обычный 6 12 15" xfId="58110"/>
    <cellStyle name="Обычный 6 12 16" xfId="58111"/>
    <cellStyle name="Обычный 6 12 17" xfId="58112"/>
    <cellStyle name="Обычный 6 12 18" xfId="58113"/>
    <cellStyle name="Обычный 6 12 19" xfId="58114"/>
    <cellStyle name="Обычный 6 12 2" xfId="58115"/>
    <cellStyle name="Обычный 6 12 2 10" xfId="58116"/>
    <cellStyle name="Обычный 6 12 2 11" xfId="58117"/>
    <cellStyle name="Обычный 6 12 2 12" xfId="58118"/>
    <cellStyle name="Обычный 6 12 2 13" xfId="58119"/>
    <cellStyle name="Обычный 6 12 2 14" xfId="58120"/>
    <cellStyle name="Обычный 6 12 2 15" xfId="58121"/>
    <cellStyle name="Обычный 6 12 2 16" xfId="58122"/>
    <cellStyle name="Обычный 6 12 2 17" xfId="58123"/>
    <cellStyle name="Обычный 6 12 2 18" xfId="58124"/>
    <cellStyle name="Обычный 6 12 2 2" xfId="58125"/>
    <cellStyle name="Обычный 6 12 2 2 2" xfId="58126"/>
    <cellStyle name="Обычный 6 12 2 2 3" xfId="58127"/>
    <cellStyle name="Обычный 6 12 2 2 4" xfId="58128"/>
    <cellStyle name="Обычный 6 12 2 2 5" xfId="58129"/>
    <cellStyle name="Обычный 6 12 2 2 6" xfId="58130"/>
    <cellStyle name="Обычный 6 12 2 2 7" xfId="58131"/>
    <cellStyle name="Обычный 6 12 2 2 8" xfId="58132"/>
    <cellStyle name="Обычный 6 12 2 3" xfId="58133"/>
    <cellStyle name="Обычный 6 12 2 3 2" xfId="58134"/>
    <cellStyle name="Обычный 6 12 2 3 3" xfId="58135"/>
    <cellStyle name="Обычный 6 12 2 3 4" xfId="58136"/>
    <cellStyle name="Обычный 6 12 2 3 5" xfId="58137"/>
    <cellStyle name="Обычный 6 12 2 3 6" xfId="58138"/>
    <cellStyle name="Обычный 6 12 2 3 7" xfId="58139"/>
    <cellStyle name="Обычный 6 12 2 3 8" xfId="58140"/>
    <cellStyle name="Обычный 6 12 2 4" xfId="58141"/>
    <cellStyle name="Обычный 6 12 2 4 2" xfId="58142"/>
    <cellStyle name="Обычный 6 12 2 4 3" xfId="58143"/>
    <cellStyle name="Обычный 6 12 2 4 4" xfId="58144"/>
    <cellStyle name="Обычный 6 12 2 4 5" xfId="58145"/>
    <cellStyle name="Обычный 6 12 2 4 6" xfId="58146"/>
    <cellStyle name="Обычный 6 12 2 4 7" xfId="58147"/>
    <cellStyle name="Обычный 6 12 2 4 8" xfId="58148"/>
    <cellStyle name="Обычный 6 12 2 5" xfId="58149"/>
    <cellStyle name="Обычный 6 12 2 5 2" xfId="58150"/>
    <cellStyle name="Обычный 6 12 2 5 3" xfId="58151"/>
    <cellStyle name="Обычный 6 12 2 5 4" xfId="58152"/>
    <cellStyle name="Обычный 6 12 2 5 5" xfId="58153"/>
    <cellStyle name="Обычный 6 12 2 5 6" xfId="58154"/>
    <cellStyle name="Обычный 6 12 2 5 7" xfId="58155"/>
    <cellStyle name="Обычный 6 12 2 5 8" xfId="58156"/>
    <cellStyle name="Обычный 6 12 2 6" xfId="58157"/>
    <cellStyle name="Обычный 6 12 2 6 2" xfId="58158"/>
    <cellStyle name="Обычный 6 12 2 6 3" xfId="58159"/>
    <cellStyle name="Обычный 6 12 2 6 4" xfId="58160"/>
    <cellStyle name="Обычный 6 12 2 6 5" xfId="58161"/>
    <cellStyle name="Обычный 6 12 2 6 6" xfId="58162"/>
    <cellStyle name="Обычный 6 12 2 6 7" xfId="58163"/>
    <cellStyle name="Обычный 6 12 2 6 8" xfId="58164"/>
    <cellStyle name="Обычный 6 12 2 7" xfId="58165"/>
    <cellStyle name="Обычный 6 12 2 7 2" xfId="58166"/>
    <cellStyle name="Обычный 6 12 2 7 3" xfId="58167"/>
    <cellStyle name="Обычный 6 12 2 7 4" xfId="58168"/>
    <cellStyle name="Обычный 6 12 2 7 5" xfId="58169"/>
    <cellStyle name="Обычный 6 12 2 7 6" xfId="58170"/>
    <cellStyle name="Обычный 6 12 2 7 7" xfId="58171"/>
    <cellStyle name="Обычный 6 12 2 7 8" xfId="58172"/>
    <cellStyle name="Обычный 6 12 2 8" xfId="58173"/>
    <cellStyle name="Обычный 6 12 2 8 2" xfId="58174"/>
    <cellStyle name="Обычный 6 12 2 8 3" xfId="58175"/>
    <cellStyle name="Обычный 6 12 2 8 4" xfId="58176"/>
    <cellStyle name="Обычный 6 12 2 8 5" xfId="58177"/>
    <cellStyle name="Обычный 6 12 2 8 6" xfId="58178"/>
    <cellStyle name="Обычный 6 12 2 8 7" xfId="58179"/>
    <cellStyle name="Обычный 6 12 2 8 8" xfId="58180"/>
    <cellStyle name="Обычный 6 12 2 9" xfId="58181"/>
    <cellStyle name="Обычный 6 12 20" xfId="58182"/>
    <cellStyle name="Обычный 6 12 21" xfId="58183"/>
    <cellStyle name="Обычный 6 12 22" xfId="58184"/>
    <cellStyle name="Обычный 6 12 3" xfId="58185"/>
    <cellStyle name="Обычный 6 12 3 10" xfId="58186"/>
    <cellStyle name="Обычный 6 12 3 11" xfId="58187"/>
    <cellStyle name="Обычный 6 12 3 12" xfId="58188"/>
    <cellStyle name="Обычный 6 12 3 13" xfId="58189"/>
    <cellStyle name="Обычный 6 12 3 14" xfId="58190"/>
    <cellStyle name="Обычный 6 12 3 15" xfId="58191"/>
    <cellStyle name="Обычный 6 12 3 16" xfId="58192"/>
    <cellStyle name="Обычный 6 12 3 17" xfId="58193"/>
    <cellStyle name="Обычный 6 12 3 18" xfId="58194"/>
    <cellStyle name="Обычный 6 12 3 2" xfId="58195"/>
    <cellStyle name="Обычный 6 12 3 2 2" xfId="58196"/>
    <cellStyle name="Обычный 6 12 3 2 3" xfId="58197"/>
    <cellStyle name="Обычный 6 12 3 2 4" xfId="58198"/>
    <cellStyle name="Обычный 6 12 3 2 5" xfId="58199"/>
    <cellStyle name="Обычный 6 12 3 2 6" xfId="58200"/>
    <cellStyle name="Обычный 6 12 3 2 7" xfId="58201"/>
    <cellStyle name="Обычный 6 12 3 2 8" xfId="58202"/>
    <cellStyle name="Обычный 6 12 3 3" xfId="58203"/>
    <cellStyle name="Обычный 6 12 3 3 2" xfId="58204"/>
    <cellStyle name="Обычный 6 12 3 3 3" xfId="58205"/>
    <cellStyle name="Обычный 6 12 3 3 4" xfId="58206"/>
    <cellStyle name="Обычный 6 12 3 3 5" xfId="58207"/>
    <cellStyle name="Обычный 6 12 3 3 6" xfId="58208"/>
    <cellStyle name="Обычный 6 12 3 3 7" xfId="58209"/>
    <cellStyle name="Обычный 6 12 3 3 8" xfId="58210"/>
    <cellStyle name="Обычный 6 12 3 4" xfId="58211"/>
    <cellStyle name="Обычный 6 12 3 4 2" xfId="58212"/>
    <cellStyle name="Обычный 6 12 3 4 3" xfId="58213"/>
    <cellStyle name="Обычный 6 12 3 4 4" xfId="58214"/>
    <cellStyle name="Обычный 6 12 3 4 5" xfId="58215"/>
    <cellStyle name="Обычный 6 12 3 4 6" xfId="58216"/>
    <cellStyle name="Обычный 6 12 3 4 7" xfId="58217"/>
    <cellStyle name="Обычный 6 12 3 4 8" xfId="58218"/>
    <cellStyle name="Обычный 6 12 3 5" xfId="58219"/>
    <cellStyle name="Обычный 6 12 3 5 2" xfId="58220"/>
    <cellStyle name="Обычный 6 12 3 5 3" xfId="58221"/>
    <cellStyle name="Обычный 6 12 3 5 4" xfId="58222"/>
    <cellStyle name="Обычный 6 12 3 5 5" xfId="58223"/>
    <cellStyle name="Обычный 6 12 3 5 6" xfId="58224"/>
    <cellStyle name="Обычный 6 12 3 5 7" xfId="58225"/>
    <cellStyle name="Обычный 6 12 3 5 8" xfId="58226"/>
    <cellStyle name="Обычный 6 12 3 6" xfId="58227"/>
    <cellStyle name="Обычный 6 12 3 6 2" xfId="58228"/>
    <cellStyle name="Обычный 6 12 3 6 3" xfId="58229"/>
    <cellStyle name="Обычный 6 12 3 6 4" xfId="58230"/>
    <cellStyle name="Обычный 6 12 3 6 5" xfId="58231"/>
    <cellStyle name="Обычный 6 12 3 6 6" xfId="58232"/>
    <cellStyle name="Обычный 6 12 3 6 7" xfId="58233"/>
    <cellStyle name="Обычный 6 12 3 6 8" xfId="58234"/>
    <cellStyle name="Обычный 6 12 3 7" xfId="58235"/>
    <cellStyle name="Обычный 6 12 3 7 2" xfId="58236"/>
    <cellStyle name="Обычный 6 12 3 7 3" xfId="58237"/>
    <cellStyle name="Обычный 6 12 3 7 4" xfId="58238"/>
    <cellStyle name="Обычный 6 12 3 7 5" xfId="58239"/>
    <cellStyle name="Обычный 6 12 3 7 6" xfId="58240"/>
    <cellStyle name="Обычный 6 12 3 7 7" xfId="58241"/>
    <cellStyle name="Обычный 6 12 3 7 8" xfId="58242"/>
    <cellStyle name="Обычный 6 12 3 8" xfId="58243"/>
    <cellStyle name="Обычный 6 12 3 8 2" xfId="58244"/>
    <cellStyle name="Обычный 6 12 3 8 3" xfId="58245"/>
    <cellStyle name="Обычный 6 12 3 8 4" xfId="58246"/>
    <cellStyle name="Обычный 6 12 3 8 5" xfId="58247"/>
    <cellStyle name="Обычный 6 12 3 8 6" xfId="58248"/>
    <cellStyle name="Обычный 6 12 3 8 7" xfId="58249"/>
    <cellStyle name="Обычный 6 12 3 8 8" xfId="58250"/>
    <cellStyle name="Обычный 6 12 3 9" xfId="58251"/>
    <cellStyle name="Обычный 6 12 4" xfId="58252"/>
    <cellStyle name="Обычный 6 12 4 2" xfId="58253"/>
    <cellStyle name="Обычный 6 12 4 3" xfId="58254"/>
    <cellStyle name="Обычный 6 12 4 4" xfId="58255"/>
    <cellStyle name="Обычный 6 12 4 5" xfId="58256"/>
    <cellStyle name="Обычный 6 12 4 6" xfId="58257"/>
    <cellStyle name="Обычный 6 12 4 7" xfId="58258"/>
    <cellStyle name="Обычный 6 12 4 8" xfId="58259"/>
    <cellStyle name="Обычный 6 12 5" xfId="58260"/>
    <cellStyle name="Обычный 6 12 5 2" xfId="58261"/>
    <cellStyle name="Обычный 6 12 5 3" xfId="58262"/>
    <cellStyle name="Обычный 6 12 5 4" xfId="58263"/>
    <cellStyle name="Обычный 6 12 5 5" xfId="58264"/>
    <cellStyle name="Обычный 6 12 5 6" xfId="58265"/>
    <cellStyle name="Обычный 6 12 5 7" xfId="58266"/>
    <cellStyle name="Обычный 6 12 5 8" xfId="58267"/>
    <cellStyle name="Обычный 6 12 6" xfId="58268"/>
    <cellStyle name="Обычный 6 12 6 2" xfId="58269"/>
    <cellStyle name="Обычный 6 12 6 3" xfId="58270"/>
    <cellStyle name="Обычный 6 12 6 4" xfId="58271"/>
    <cellStyle name="Обычный 6 12 6 5" xfId="58272"/>
    <cellStyle name="Обычный 6 12 6 6" xfId="58273"/>
    <cellStyle name="Обычный 6 12 6 7" xfId="58274"/>
    <cellStyle name="Обычный 6 12 6 8" xfId="58275"/>
    <cellStyle name="Обычный 6 12 7" xfId="58276"/>
    <cellStyle name="Обычный 6 12 7 2" xfId="58277"/>
    <cellStyle name="Обычный 6 12 7 3" xfId="58278"/>
    <cellStyle name="Обычный 6 12 7 4" xfId="58279"/>
    <cellStyle name="Обычный 6 12 7 5" xfId="58280"/>
    <cellStyle name="Обычный 6 12 7 6" xfId="58281"/>
    <cellStyle name="Обычный 6 12 7 7" xfId="58282"/>
    <cellStyle name="Обычный 6 12 7 8" xfId="58283"/>
    <cellStyle name="Обычный 6 12 8" xfId="58284"/>
    <cellStyle name="Обычный 6 12 8 2" xfId="58285"/>
    <cellStyle name="Обычный 6 12 8 3" xfId="58286"/>
    <cellStyle name="Обычный 6 12 8 4" xfId="58287"/>
    <cellStyle name="Обычный 6 12 8 5" xfId="58288"/>
    <cellStyle name="Обычный 6 12 8 6" xfId="58289"/>
    <cellStyle name="Обычный 6 12 8 7" xfId="58290"/>
    <cellStyle name="Обычный 6 12 8 8" xfId="58291"/>
    <cellStyle name="Обычный 6 12 9" xfId="58292"/>
    <cellStyle name="Обычный 6 12 9 2" xfId="58293"/>
    <cellStyle name="Обычный 6 12 9 3" xfId="58294"/>
    <cellStyle name="Обычный 6 12 9 4" xfId="58295"/>
    <cellStyle name="Обычный 6 12 9 5" xfId="58296"/>
    <cellStyle name="Обычный 6 12 9 6" xfId="58297"/>
    <cellStyle name="Обычный 6 12 9 7" xfId="58298"/>
    <cellStyle name="Обычный 6 12 9 8" xfId="58299"/>
    <cellStyle name="Обычный 6 13" xfId="58300"/>
    <cellStyle name="Обычный 6 13 10" xfId="58301"/>
    <cellStyle name="Обычный 6 13 10 2" xfId="58302"/>
    <cellStyle name="Обычный 6 13 10 3" xfId="58303"/>
    <cellStyle name="Обычный 6 13 10 4" xfId="58304"/>
    <cellStyle name="Обычный 6 13 10 5" xfId="58305"/>
    <cellStyle name="Обычный 6 13 10 6" xfId="58306"/>
    <cellStyle name="Обычный 6 13 10 7" xfId="58307"/>
    <cellStyle name="Обычный 6 13 10 8" xfId="58308"/>
    <cellStyle name="Обычный 6 13 11" xfId="58309"/>
    <cellStyle name="Обычный 6 13 12" xfId="58310"/>
    <cellStyle name="Обычный 6 13 13" xfId="58311"/>
    <cellStyle name="Обычный 6 13 14" xfId="58312"/>
    <cellStyle name="Обычный 6 13 15" xfId="58313"/>
    <cellStyle name="Обычный 6 13 16" xfId="58314"/>
    <cellStyle name="Обычный 6 13 17" xfId="58315"/>
    <cellStyle name="Обычный 6 13 18" xfId="58316"/>
    <cellStyle name="Обычный 6 13 19" xfId="58317"/>
    <cellStyle name="Обычный 6 13 2" xfId="58318"/>
    <cellStyle name="Обычный 6 13 2 10" xfId="58319"/>
    <cellStyle name="Обычный 6 13 2 11" xfId="58320"/>
    <cellStyle name="Обычный 6 13 2 12" xfId="58321"/>
    <cellStyle name="Обычный 6 13 2 13" xfId="58322"/>
    <cellStyle name="Обычный 6 13 2 14" xfId="58323"/>
    <cellStyle name="Обычный 6 13 2 15" xfId="58324"/>
    <cellStyle name="Обычный 6 13 2 16" xfId="58325"/>
    <cellStyle name="Обычный 6 13 2 17" xfId="58326"/>
    <cellStyle name="Обычный 6 13 2 18" xfId="58327"/>
    <cellStyle name="Обычный 6 13 2 2" xfId="58328"/>
    <cellStyle name="Обычный 6 13 2 2 2" xfId="58329"/>
    <cellStyle name="Обычный 6 13 2 2 3" xfId="58330"/>
    <cellStyle name="Обычный 6 13 2 2 4" xfId="58331"/>
    <cellStyle name="Обычный 6 13 2 2 5" xfId="58332"/>
    <cellStyle name="Обычный 6 13 2 2 6" xfId="58333"/>
    <cellStyle name="Обычный 6 13 2 2 7" xfId="58334"/>
    <cellStyle name="Обычный 6 13 2 2 8" xfId="58335"/>
    <cellStyle name="Обычный 6 13 2 3" xfId="58336"/>
    <cellStyle name="Обычный 6 13 2 3 2" xfId="58337"/>
    <cellStyle name="Обычный 6 13 2 3 3" xfId="58338"/>
    <cellStyle name="Обычный 6 13 2 3 4" xfId="58339"/>
    <cellStyle name="Обычный 6 13 2 3 5" xfId="58340"/>
    <cellStyle name="Обычный 6 13 2 3 6" xfId="58341"/>
    <cellStyle name="Обычный 6 13 2 3 7" xfId="58342"/>
    <cellStyle name="Обычный 6 13 2 3 8" xfId="58343"/>
    <cellStyle name="Обычный 6 13 2 4" xfId="58344"/>
    <cellStyle name="Обычный 6 13 2 4 2" xfId="58345"/>
    <cellStyle name="Обычный 6 13 2 4 3" xfId="58346"/>
    <cellStyle name="Обычный 6 13 2 4 4" xfId="58347"/>
    <cellStyle name="Обычный 6 13 2 4 5" xfId="58348"/>
    <cellStyle name="Обычный 6 13 2 4 6" xfId="58349"/>
    <cellStyle name="Обычный 6 13 2 4 7" xfId="58350"/>
    <cellStyle name="Обычный 6 13 2 4 8" xfId="58351"/>
    <cellStyle name="Обычный 6 13 2 5" xfId="58352"/>
    <cellStyle name="Обычный 6 13 2 5 2" xfId="58353"/>
    <cellStyle name="Обычный 6 13 2 5 3" xfId="58354"/>
    <cellStyle name="Обычный 6 13 2 5 4" xfId="58355"/>
    <cellStyle name="Обычный 6 13 2 5 5" xfId="58356"/>
    <cellStyle name="Обычный 6 13 2 5 6" xfId="58357"/>
    <cellStyle name="Обычный 6 13 2 5 7" xfId="58358"/>
    <cellStyle name="Обычный 6 13 2 5 8" xfId="58359"/>
    <cellStyle name="Обычный 6 13 2 6" xfId="58360"/>
    <cellStyle name="Обычный 6 13 2 6 2" xfId="58361"/>
    <cellStyle name="Обычный 6 13 2 6 3" xfId="58362"/>
    <cellStyle name="Обычный 6 13 2 6 4" xfId="58363"/>
    <cellStyle name="Обычный 6 13 2 6 5" xfId="58364"/>
    <cellStyle name="Обычный 6 13 2 6 6" xfId="58365"/>
    <cellStyle name="Обычный 6 13 2 6 7" xfId="58366"/>
    <cellStyle name="Обычный 6 13 2 6 8" xfId="58367"/>
    <cellStyle name="Обычный 6 13 2 7" xfId="58368"/>
    <cellStyle name="Обычный 6 13 2 7 2" xfId="58369"/>
    <cellStyle name="Обычный 6 13 2 7 3" xfId="58370"/>
    <cellStyle name="Обычный 6 13 2 7 4" xfId="58371"/>
    <cellStyle name="Обычный 6 13 2 7 5" xfId="58372"/>
    <cellStyle name="Обычный 6 13 2 7 6" xfId="58373"/>
    <cellStyle name="Обычный 6 13 2 7 7" xfId="58374"/>
    <cellStyle name="Обычный 6 13 2 7 8" xfId="58375"/>
    <cellStyle name="Обычный 6 13 2 8" xfId="58376"/>
    <cellStyle name="Обычный 6 13 2 8 2" xfId="58377"/>
    <cellStyle name="Обычный 6 13 2 8 3" xfId="58378"/>
    <cellStyle name="Обычный 6 13 2 8 4" xfId="58379"/>
    <cellStyle name="Обычный 6 13 2 8 5" xfId="58380"/>
    <cellStyle name="Обычный 6 13 2 8 6" xfId="58381"/>
    <cellStyle name="Обычный 6 13 2 8 7" xfId="58382"/>
    <cellStyle name="Обычный 6 13 2 8 8" xfId="58383"/>
    <cellStyle name="Обычный 6 13 2 9" xfId="58384"/>
    <cellStyle name="Обычный 6 13 20" xfId="58385"/>
    <cellStyle name="Обычный 6 13 21" xfId="58386"/>
    <cellStyle name="Обычный 6 13 22" xfId="58387"/>
    <cellStyle name="Обычный 6 13 3" xfId="58388"/>
    <cellStyle name="Обычный 6 13 3 10" xfId="58389"/>
    <cellStyle name="Обычный 6 13 3 11" xfId="58390"/>
    <cellStyle name="Обычный 6 13 3 12" xfId="58391"/>
    <cellStyle name="Обычный 6 13 3 13" xfId="58392"/>
    <cellStyle name="Обычный 6 13 3 14" xfId="58393"/>
    <cellStyle name="Обычный 6 13 3 15" xfId="58394"/>
    <cellStyle name="Обычный 6 13 3 16" xfId="58395"/>
    <cellStyle name="Обычный 6 13 3 17" xfId="58396"/>
    <cellStyle name="Обычный 6 13 3 18" xfId="58397"/>
    <cellStyle name="Обычный 6 13 3 2" xfId="58398"/>
    <cellStyle name="Обычный 6 13 3 2 2" xfId="58399"/>
    <cellStyle name="Обычный 6 13 3 2 3" xfId="58400"/>
    <cellStyle name="Обычный 6 13 3 2 4" xfId="58401"/>
    <cellStyle name="Обычный 6 13 3 2 5" xfId="58402"/>
    <cellStyle name="Обычный 6 13 3 2 6" xfId="58403"/>
    <cellStyle name="Обычный 6 13 3 2 7" xfId="58404"/>
    <cellStyle name="Обычный 6 13 3 2 8" xfId="58405"/>
    <cellStyle name="Обычный 6 13 3 3" xfId="58406"/>
    <cellStyle name="Обычный 6 13 3 3 2" xfId="58407"/>
    <cellStyle name="Обычный 6 13 3 3 3" xfId="58408"/>
    <cellStyle name="Обычный 6 13 3 3 4" xfId="58409"/>
    <cellStyle name="Обычный 6 13 3 3 5" xfId="58410"/>
    <cellStyle name="Обычный 6 13 3 3 6" xfId="58411"/>
    <cellStyle name="Обычный 6 13 3 3 7" xfId="58412"/>
    <cellStyle name="Обычный 6 13 3 3 8" xfId="58413"/>
    <cellStyle name="Обычный 6 13 3 4" xfId="58414"/>
    <cellStyle name="Обычный 6 13 3 4 2" xfId="58415"/>
    <cellStyle name="Обычный 6 13 3 4 3" xfId="58416"/>
    <cellStyle name="Обычный 6 13 3 4 4" xfId="58417"/>
    <cellStyle name="Обычный 6 13 3 4 5" xfId="58418"/>
    <cellStyle name="Обычный 6 13 3 4 6" xfId="58419"/>
    <cellStyle name="Обычный 6 13 3 4 7" xfId="58420"/>
    <cellStyle name="Обычный 6 13 3 4 8" xfId="58421"/>
    <cellStyle name="Обычный 6 13 3 5" xfId="58422"/>
    <cellStyle name="Обычный 6 13 3 5 2" xfId="58423"/>
    <cellStyle name="Обычный 6 13 3 5 3" xfId="58424"/>
    <cellStyle name="Обычный 6 13 3 5 4" xfId="58425"/>
    <cellStyle name="Обычный 6 13 3 5 5" xfId="58426"/>
    <cellStyle name="Обычный 6 13 3 5 6" xfId="58427"/>
    <cellStyle name="Обычный 6 13 3 5 7" xfId="58428"/>
    <cellStyle name="Обычный 6 13 3 5 8" xfId="58429"/>
    <cellStyle name="Обычный 6 13 3 6" xfId="58430"/>
    <cellStyle name="Обычный 6 13 3 6 2" xfId="58431"/>
    <cellStyle name="Обычный 6 13 3 6 3" xfId="58432"/>
    <cellStyle name="Обычный 6 13 3 6 4" xfId="58433"/>
    <cellStyle name="Обычный 6 13 3 6 5" xfId="58434"/>
    <cellStyle name="Обычный 6 13 3 6 6" xfId="58435"/>
    <cellStyle name="Обычный 6 13 3 6 7" xfId="58436"/>
    <cellStyle name="Обычный 6 13 3 6 8" xfId="58437"/>
    <cellStyle name="Обычный 6 13 3 7" xfId="58438"/>
    <cellStyle name="Обычный 6 13 3 7 2" xfId="58439"/>
    <cellStyle name="Обычный 6 13 3 7 3" xfId="58440"/>
    <cellStyle name="Обычный 6 13 3 7 4" xfId="58441"/>
    <cellStyle name="Обычный 6 13 3 7 5" xfId="58442"/>
    <cellStyle name="Обычный 6 13 3 7 6" xfId="58443"/>
    <cellStyle name="Обычный 6 13 3 7 7" xfId="58444"/>
    <cellStyle name="Обычный 6 13 3 7 8" xfId="58445"/>
    <cellStyle name="Обычный 6 13 3 8" xfId="58446"/>
    <cellStyle name="Обычный 6 13 3 8 2" xfId="58447"/>
    <cellStyle name="Обычный 6 13 3 8 3" xfId="58448"/>
    <cellStyle name="Обычный 6 13 3 8 4" xfId="58449"/>
    <cellStyle name="Обычный 6 13 3 8 5" xfId="58450"/>
    <cellStyle name="Обычный 6 13 3 8 6" xfId="58451"/>
    <cellStyle name="Обычный 6 13 3 8 7" xfId="58452"/>
    <cellStyle name="Обычный 6 13 3 8 8" xfId="58453"/>
    <cellStyle name="Обычный 6 13 3 9" xfId="58454"/>
    <cellStyle name="Обычный 6 13 4" xfId="58455"/>
    <cellStyle name="Обычный 6 13 4 2" xfId="58456"/>
    <cellStyle name="Обычный 6 13 4 3" xfId="58457"/>
    <cellStyle name="Обычный 6 13 4 4" xfId="58458"/>
    <cellStyle name="Обычный 6 13 4 5" xfId="58459"/>
    <cellStyle name="Обычный 6 13 4 6" xfId="58460"/>
    <cellStyle name="Обычный 6 13 4 7" xfId="58461"/>
    <cellStyle name="Обычный 6 13 4 8" xfId="58462"/>
    <cellStyle name="Обычный 6 13 5" xfId="58463"/>
    <cellStyle name="Обычный 6 13 5 2" xfId="58464"/>
    <cellStyle name="Обычный 6 13 5 3" xfId="58465"/>
    <cellStyle name="Обычный 6 13 5 4" xfId="58466"/>
    <cellStyle name="Обычный 6 13 5 5" xfId="58467"/>
    <cellStyle name="Обычный 6 13 5 6" xfId="58468"/>
    <cellStyle name="Обычный 6 13 5 7" xfId="58469"/>
    <cellStyle name="Обычный 6 13 5 8" xfId="58470"/>
    <cellStyle name="Обычный 6 13 6" xfId="58471"/>
    <cellStyle name="Обычный 6 13 6 2" xfId="58472"/>
    <cellStyle name="Обычный 6 13 6 3" xfId="58473"/>
    <cellStyle name="Обычный 6 13 6 4" xfId="58474"/>
    <cellStyle name="Обычный 6 13 6 5" xfId="58475"/>
    <cellStyle name="Обычный 6 13 6 6" xfId="58476"/>
    <cellStyle name="Обычный 6 13 6 7" xfId="58477"/>
    <cellStyle name="Обычный 6 13 6 8" xfId="58478"/>
    <cellStyle name="Обычный 6 13 7" xfId="58479"/>
    <cellStyle name="Обычный 6 13 7 2" xfId="58480"/>
    <cellStyle name="Обычный 6 13 7 3" xfId="58481"/>
    <cellStyle name="Обычный 6 13 7 4" xfId="58482"/>
    <cellStyle name="Обычный 6 13 7 5" xfId="58483"/>
    <cellStyle name="Обычный 6 13 7 6" xfId="58484"/>
    <cellStyle name="Обычный 6 13 7 7" xfId="58485"/>
    <cellStyle name="Обычный 6 13 7 8" xfId="58486"/>
    <cellStyle name="Обычный 6 13 8" xfId="58487"/>
    <cellStyle name="Обычный 6 13 8 2" xfId="58488"/>
    <cellStyle name="Обычный 6 13 8 3" xfId="58489"/>
    <cellStyle name="Обычный 6 13 8 4" xfId="58490"/>
    <cellStyle name="Обычный 6 13 8 5" xfId="58491"/>
    <cellStyle name="Обычный 6 13 8 6" xfId="58492"/>
    <cellStyle name="Обычный 6 13 8 7" xfId="58493"/>
    <cellStyle name="Обычный 6 13 8 8" xfId="58494"/>
    <cellStyle name="Обычный 6 13 9" xfId="58495"/>
    <cellStyle name="Обычный 6 13 9 2" xfId="58496"/>
    <cellStyle name="Обычный 6 13 9 3" xfId="58497"/>
    <cellStyle name="Обычный 6 13 9 4" xfId="58498"/>
    <cellStyle name="Обычный 6 13 9 5" xfId="58499"/>
    <cellStyle name="Обычный 6 13 9 6" xfId="58500"/>
    <cellStyle name="Обычный 6 13 9 7" xfId="58501"/>
    <cellStyle name="Обычный 6 13 9 8" xfId="58502"/>
    <cellStyle name="Обычный 6 14" xfId="58503"/>
    <cellStyle name="Обычный 6 15" xfId="58504"/>
    <cellStyle name="Обычный 6 2" xfId="58505"/>
    <cellStyle name="Обычный 6 2 10" xfId="58506"/>
    <cellStyle name="Обычный 6 2 10 2" xfId="58507"/>
    <cellStyle name="Обычный 6 2 10 3" xfId="58508"/>
    <cellStyle name="Обычный 6 2 10 4" xfId="58509"/>
    <cellStyle name="Обычный 6 2 10 5" xfId="58510"/>
    <cellStyle name="Обычный 6 2 10 6" xfId="58511"/>
    <cellStyle name="Обычный 6 2 10 7" xfId="58512"/>
    <cellStyle name="Обычный 6 2 10 8" xfId="58513"/>
    <cellStyle name="Обычный 6 2 11" xfId="58514"/>
    <cellStyle name="Обычный 6 2 11 2" xfId="58515"/>
    <cellStyle name="Обычный 6 2 11 3" xfId="58516"/>
    <cellStyle name="Обычный 6 2 11 4" xfId="58517"/>
    <cellStyle name="Обычный 6 2 11 5" xfId="58518"/>
    <cellStyle name="Обычный 6 2 11 6" xfId="58519"/>
    <cellStyle name="Обычный 6 2 11 7" xfId="58520"/>
    <cellStyle name="Обычный 6 2 11 8" xfId="58521"/>
    <cellStyle name="Обычный 6 2 12" xfId="58522"/>
    <cellStyle name="Обычный 6 2 13" xfId="58523"/>
    <cellStyle name="Обычный 6 2 14" xfId="58524"/>
    <cellStyle name="Обычный 6 2 15" xfId="58525"/>
    <cellStyle name="Обычный 6 2 16" xfId="58526"/>
    <cellStyle name="Обычный 6 2 17" xfId="58527"/>
    <cellStyle name="Обычный 6 2 18" xfId="58528"/>
    <cellStyle name="Обычный 6 2 19" xfId="58529"/>
    <cellStyle name="Обычный 6 2 2" xfId="58530"/>
    <cellStyle name="Обычный 6 2 2 10" xfId="58531"/>
    <cellStyle name="Обычный 6 2 2 10 2" xfId="58532"/>
    <cellStyle name="Обычный 6 2 2 10 3" xfId="58533"/>
    <cellStyle name="Обычный 6 2 2 10 4" xfId="58534"/>
    <cellStyle name="Обычный 6 2 2 10 5" xfId="58535"/>
    <cellStyle name="Обычный 6 2 2 10 6" xfId="58536"/>
    <cellStyle name="Обычный 6 2 2 10 7" xfId="58537"/>
    <cellStyle name="Обычный 6 2 2 10 8" xfId="58538"/>
    <cellStyle name="Обычный 6 2 2 11" xfId="58539"/>
    <cellStyle name="Обычный 6 2 2 12" xfId="58540"/>
    <cellStyle name="Обычный 6 2 2 13" xfId="58541"/>
    <cellStyle name="Обычный 6 2 2 14" xfId="58542"/>
    <cellStyle name="Обычный 6 2 2 15" xfId="58543"/>
    <cellStyle name="Обычный 6 2 2 16" xfId="58544"/>
    <cellStyle name="Обычный 6 2 2 17" xfId="58545"/>
    <cellStyle name="Обычный 6 2 2 18" xfId="58546"/>
    <cellStyle name="Обычный 6 2 2 19" xfId="58547"/>
    <cellStyle name="Обычный 6 2 2 2" xfId="58548"/>
    <cellStyle name="Обычный 6 2 2 2 10" xfId="58549"/>
    <cellStyle name="Обычный 6 2 2 2 11" xfId="58550"/>
    <cellStyle name="Обычный 6 2 2 2 12" xfId="58551"/>
    <cellStyle name="Обычный 6 2 2 2 13" xfId="58552"/>
    <cellStyle name="Обычный 6 2 2 2 14" xfId="58553"/>
    <cellStyle name="Обычный 6 2 2 2 15" xfId="58554"/>
    <cellStyle name="Обычный 6 2 2 2 16" xfId="58555"/>
    <cellStyle name="Обычный 6 2 2 2 17" xfId="58556"/>
    <cellStyle name="Обычный 6 2 2 2 18" xfId="58557"/>
    <cellStyle name="Обычный 6 2 2 2 2" xfId="58558"/>
    <cellStyle name="Обычный 6 2 2 2 2 2" xfId="58559"/>
    <cellStyle name="Обычный 6 2 2 2 2 3" xfId="58560"/>
    <cellStyle name="Обычный 6 2 2 2 2 4" xfId="58561"/>
    <cellStyle name="Обычный 6 2 2 2 2 5" xfId="58562"/>
    <cellStyle name="Обычный 6 2 2 2 2 6" xfId="58563"/>
    <cellStyle name="Обычный 6 2 2 2 2 7" xfId="58564"/>
    <cellStyle name="Обычный 6 2 2 2 2 8" xfId="58565"/>
    <cellStyle name="Обычный 6 2 2 2 3" xfId="58566"/>
    <cellStyle name="Обычный 6 2 2 2 3 2" xfId="58567"/>
    <cellStyle name="Обычный 6 2 2 2 3 3" xfId="58568"/>
    <cellStyle name="Обычный 6 2 2 2 3 4" xfId="58569"/>
    <cellStyle name="Обычный 6 2 2 2 3 5" xfId="58570"/>
    <cellStyle name="Обычный 6 2 2 2 3 6" xfId="58571"/>
    <cellStyle name="Обычный 6 2 2 2 3 7" xfId="58572"/>
    <cellStyle name="Обычный 6 2 2 2 3 8" xfId="58573"/>
    <cellStyle name="Обычный 6 2 2 2 4" xfId="58574"/>
    <cellStyle name="Обычный 6 2 2 2 4 2" xfId="58575"/>
    <cellStyle name="Обычный 6 2 2 2 4 3" xfId="58576"/>
    <cellStyle name="Обычный 6 2 2 2 4 4" xfId="58577"/>
    <cellStyle name="Обычный 6 2 2 2 4 5" xfId="58578"/>
    <cellStyle name="Обычный 6 2 2 2 4 6" xfId="58579"/>
    <cellStyle name="Обычный 6 2 2 2 4 7" xfId="58580"/>
    <cellStyle name="Обычный 6 2 2 2 4 8" xfId="58581"/>
    <cellStyle name="Обычный 6 2 2 2 5" xfId="58582"/>
    <cellStyle name="Обычный 6 2 2 2 5 2" xfId="58583"/>
    <cellStyle name="Обычный 6 2 2 2 5 3" xfId="58584"/>
    <cellStyle name="Обычный 6 2 2 2 5 4" xfId="58585"/>
    <cellStyle name="Обычный 6 2 2 2 5 5" xfId="58586"/>
    <cellStyle name="Обычный 6 2 2 2 5 6" xfId="58587"/>
    <cellStyle name="Обычный 6 2 2 2 5 7" xfId="58588"/>
    <cellStyle name="Обычный 6 2 2 2 5 8" xfId="58589"/>
    <cellStyle name="Обычный 6 2 2 2 6" xfId="58590"/>
    <cellStyle name="Обычный 6 2 2 2 6 2" xfId="58591"/>
    <cellStyle name="Обычный 6 2 2 2 6 3" xfId="58592"/>
    <cellStyle name="Обычный 6 2 2 2 6 4" xfId="58593"/>
    <cellStyle name="Обычный 6 2 2 2 6 5" xfId="58594"/>
    <cellStyle name="Обычный 6 2 2 2 6 6" xfId="58595"/>
    <cellStyle name="Обычный 6 2 2 2 6 7" xfId="58596"/>
    <cellStyle name="Обычный 6 2 2 2 6 8" xfId="58597"/>
    <cellStyle name="Обычный 6 2 2 2 7" xfId="58598"/>
    <cellStyle name="Обычный 6 2 2 2 7 2" xfId="58599"/>
    <cellStyle name="Обычный 6 2 2 2 7 3" xfId="58600"/>
    <cellStyle name="Обычный 6 2 2 2 7 4" xfId="58601"/>
    <cellStyle name="Обычный 6 2 2 2 7 5" xfId="58602"/>
    <cellStyle name="Обычный 6 2 2 2 7 6" xfId="58603"/>
    <cellStyle name="Обычный 6 2 2 2 7 7" xfId="58604"/>
    <cellStyle name="Обычный 6 2 2 2 7 8" xfId="58605"/>
    <cellStyle name="Обычный 6 2 2 2 8" xfId="58606"/>
    <cellStyle name="Обычный 6 2 2 2 8 2" xfId="58607"/>
    <cellStyle name="Обычный 6 2 2 2 8 3" xfId="58608"/>
    <cellStyle name="Обычный 6 2 2 2 8 4" xfId="58609"/>
    <cellStyle name="Обычный 6 2 2 2 8 5" xfId="58610"/>
    <cellStyle name="Обычный 6 2 2 2 8 6" xfId="58611"/>
    <cellStyle name="Обычный 6 2 2 2 8 7" xfId="58612"/>
    <cellStyle name="Обычный 6 2 2 2 8 8" xfId="58613"/>
    <cellStyle name="Обычный 6 2 2 2 9" xfId="58614"/>
    <cellStyle name="Обычный 6 2 2 20" xfId="58615"/>
    <cellStyle name="Обычный 6 2 2 21" xfId="58616"/>
    <cellStyle name="Обычный 6 2 2 22" xfId="58617"/>
    <cellStyle name="Обычный 6 2 2 3" xfId="58618"/>
    <cellStyle name="Обычный 6 2 2 3 10" xfId="58619"/>
    <cellStyle name="Обычный 6 2 2 3 11" xfId="58620"/>
    <cellStyle name="Обычный 6 2 2 3 12" xfId="58621"/>
    <cellStyle name="Обычный 6 2 2 3 13" xfId="58622"/>
    <cellStyle name="Обычный 6 2 2 3 14" xfId="58623"/>
    <cellStyle name="Обычный 6 2 2 3 15" xfId="58624"/>
    <cellStyle name="Обычный 6 2 2 3 16" xfId="58625"/>
    <cellStyle name="Обычный 6 2 2 3 17" xfId="58626"/>
    <cellStyle name="Обычный 6 2 2 3 18" xfId="58627"/>
    <cellStyle name="Обычный 6 2 2 3 2" xfId="58628"/>
    <cellStyle name="Обычный 6 2 2 3 2 2" xfId="58629"/>
    <cellStyle name="Обычный 6 2 2 3 2 3" xfId="58630"/>
    <cellStyle name="Обычный 6 2 2 3 2 4" xfId="58631"/>
    <cellStyle name="Обычный 6 2 2 3 2 5" xfId="58632"/>
    <cellStyle name="Обычный 6 2 2 3 2 6" xfId="58633"/>
    <cellStyle name="Обычный 6 2 2 3 2 7" xfId="58634"/>
    <cellStyle name="Обычный 6 2 2 3 2 8" xfId="58635"/>
    <cellStyle name="Обычный 6 2 2 3 3" xfId="58636"/>
    <cellStyle name="Обычный 6 2 2 3 3 2" xfId="58637"/>
    <cellStyle name="Обычный 6 2 2 3 3 3" xfId="58638"/>
    <cellStyle name="Обычный 6 2 2 3 3 4" xfId="58639"/>
    <cellStyle name="Обычный 6 2 2 3 3 5" xfId="58640"/>
    <cellStyle name="Обычный 6 2 2 3 3 6" xfId="58641"/>
    <cellStyle name="Обычный 6 2 2 3 3 7" xfId="58642"/>
    <cellStyle name="Обычный 6 2 2 3 3 8" xfId="58643"/>
    <cellStyle name="Обычный 6 2 2 3 4" xfId="58644"/>
    <cellStyle name="Обычный 6 2 2 3 4 2" xfId="58645"/>
    <cellStyle name="Обычный 6 2 2 3 4 3" xfId="58646"/>
    <cellStyle name="Обычный 6 2 2 3 4 4" xfId="58647"/>
    <cellStyle name="Обычный 6 2 2 3 4 5" xfId="58648"/>
    <cellStyle name="Обычный 6 2 2 3 4 6" xfId="58649"/>
    <cellStyle name="Обычный 6 2 2 3 4 7" xfId="58650"/>
    <cellStyle name="Обычный 6 2 2 3 4 8" xfId="58651"/>
    <cellStyle name="Обычный 6 2 2 3 5" xfId="58652"/>
    <cellStyle name="Обычный 6 2 2 3 5 2" xfId="58653"/>
    <cellStyle name="Обычный 6 2 2 3 5 3" xfId="58654"/>
    <cellStyle name="Обычный 6 2 2 3 5 4" xfId="58655"/>
    <cellStyle name="Обычный 6 2 2 3 5 5" xfId="58656"/>
    <cellStyle name="Обычный 6 2 2 3 5 6" xfId="58657"/>
    <cellStyle name="Обычный 6 2 2 3 5 7" xfId="58658"/>
    <cellStyle name="Обычный 6 2 2 3 5 8" xfId="58659"/>
    <cellStyle name="Обычный 6 2 2 3 6" xfId="58660"/>
    <cellStyle name="Обычный 6 2 2 3 6 2" xfId="58661"/>
    <cellStyle name="Обычный 6 2 2 3 6 3" xfId="58662"/>
    <cellStyle name="Обычный 6 2 2 3 6 4" xfId="58663"/>
    <cellStyle name="Обычный 6 2 2 3 6 5" xfId="58664"/>
    <cellStyle name="Обычный 6 2 2 3 6 6" xfId="58665"/>
    <cellStyle name="Обычный 6 2 2 3 6 7" xfId="58666"/>
    <cellStyle name="Обычный 6 2 2 3 6 8" xfId="58667"/>
    <cellStyle name="Обычный 6 2 2 3 7" xfId="58668"/>
    <cellStyle name="Обычный 6 2 2 3 7 2" xfId="58669"/>
    <cellStyle name="Обычный 6 2 2 3 7 3" xfId="58670"/>
    <cellStyle name="Обычный 6 2 2 3 7 4" xfId="58671"/>
    <cellStyle name="Обычный 6 2 2 3 7 5" xfId="58672"/>
    <cellStyle name="Обычный 6 2 2 3 7 6" xfId="58673"/>
    <cellStyle name="Обычный 6 2 2 3 7 7" xfId="58674"/>
    <cellStyle name="Обычный 6 2 2 3 7 8" xfId="58675"/>
    <cellStyle name="Обычный 6 2 2 3 8" xfId="58676"/>
    <cellStyle name="Обычный 6 2 2 3 8 2" xfId="58677"/>
    <cellStyle name="Обычный 6 2 2 3 8 3" xfId="58678"/>
    <cellStyle name="Обычный 6 2 2 3 8 4" xfId="58679"/>
    <cellStyle name="Обычный 6 2 2 3 8 5" xfId="58680"/>
    <cellStyle name="Обычный 6 2 2 3 8 6" xfId="58681"/>
    <cellStyle name="Обычный 6 2 2 3 8 7" xfId="58682"/>
    <cellStyle name="Обычный 6 2 2 3 8 8" xfId="58683"/>
    <cellStyle name="Обычный 6 2 2 3 9" xfId="58684"/>
    <cellStyle name="Обычный 6 2 2 4" xfId="58685"/>
    <cellStyle name="Обычный 6 2 2 4 2" xfId="58686"/>
    <cellStyle name="Обычный 6 2 2 4 3" xfId="58687"/>
    <cellStyle name="Обычный 6 2 2 4 4" xfId="58688"/>
    <cellStyle name="Обычный 6 2 2 4 5" xfId="58689"/>
    <cellStyle name="Обычный 6 2 2 4 6" xfId="58690"/>
    <cellStyle name="Обычный 6 2 2 4 7" xfId="58691"/>
    <cellStyle name="Обычный 6 2 2 4 8" xfId="58692"/>
    <cellStyle name="Обычный 6 2 2 5" xfId="58693"/>
    <cellStyle name="Обычный 6 2 2 5 2" xfId="58694"/>
    <cellStyle name="Обычный 6 2 2 5 3" xfId="58695"/>
    <cellStyle name="Обычный 6 2 2 5 4" xfId="58696"/>
    <cellStyle name="Обычный 6 2 2 5 5" xfId="58697"/>
    <cellStyle name="Обычный 6 2 2 5 6" xfId="58698"/>
    <cellStyle name="Обычный 6 2 2 5 7" xfId="58699"/>
    <cellStyle name="Обычный 6 2 2 5 8" xfId="58700"/>
    <cellStyle name="Обычный 6 2 2 6" xfId="58701"/>
    <cellStyle name="Обычный 6 2 2 6 2" xfId="58702"/>
    <cellStyle name="Обычный 6 2 2 6 3" xfId="58703"/>
    <cellStyle name="Обычный 6 2 2 6 4" xfId="58704"/>
    <cellStyle name="Обычный 6 2 2 6 5" xfId="58705"/>
    <cellStyle name="Обычный 6 2 2 6 6" xfId="58706"/>
    <cellStyle name="Обычный 6 2 2 6 7" xfId="58707"/>
    <cellStyle name="Обычный 6 2 2 6 8" xfId="58708"/>
    <cellStyle name="Обычный 6 2 2 7" xfId="58709"/>
    <cellStyle name="Обычный 6 2 2 7 2" xfId="58710"/>
    <cellStyle name="Обычный 6 2 2 7 3" xfId="58711"/>
    <cellStyle name="Обычный 6 2 2 7 4" xfId="58712"/>
    <cellStyle name="Обычный 6 2 2 7 5" xfId="58713"/>
    <cellStyle name="Обычный 6 2 2 7 6" xfId="58714"/>
    <cellStyle name="Обычный 6 2 2 7 7" xfId="58715"/>
    <cellStyle name="Обычный 6 2 2 7 8" xfId="58716"/>
    <cellStyle name="Обычный 6 2 2 8" xfId="58717"/>
    <cellStyle name="Обычный 6 2 2 8 2" xfId="58718"/>
    <cellStyle name="Обычный 6 2 2 8 3" xfId="58719"/>
    <cellStyle name="Обычный 6 2 2 8 4" xfId="58720"/>
    <cellStyle name="Обычный 6 2 2 8 5" xfId="58721"/>
    <cellStyle name="Обычный 6 2 2 8 6" xfId="58722"/>
    <cellStyle name="Обычный 6 2 2 8 7" xfId="58723"/>
    <cellStyle name="Обычный 6 2 2 8 8" xfId="58724"/>
    <cellStyle name="Обычный 6 2 2 9" xfId="58725"/>
    <cellStyle name="Обычный 6 2 2 9 2" xfId="58726"/>
    <cellStyle name="Обычный 6 2 2 9 3" xfId="58727"/>
    <cellStyle name="Обычный 6 2 2 9 4" xfId="58728"/>
    <cellStyle name="Обычный 6 2 2 9 5" xfId="58729"/>
    <cellStyle name="Обычный 6 2 2 9 6" xfId="58730"/>
    <cellStyle name="Обычный 6 2 2 9 7" xfId="58731"/>
    <cellStyle name="Обычный 6 2 2 9 8" xfId="58732"/>
    <cellStyle name="Обычный 6 2 20" xfId="58733"/>
    <cellStyle name="Обычный 6 2 21" xfId="58734"/>
    <cellStyle name="Обычный 6 2 22" xfId="58735"/>
    <cellStyle name="Обычный 6 2 23" xfId="58736"/>
    <cellStyle name="Обычный 6 2 3" xfId="58737"/>
    <cellStyle name="Обычный 6 2 3 10" xfId="58738"/>
    <cellStyle name="Обычный 6 2 3 11" xfId="58739"/>
    <cellStyle name="Обычный 6 2 3 12" xfId="58740"/>
    <cellStyle name="Обычный 6 2 3 13" xfId="58741"/>
    <cellStyle name="Обычный 6 2 3 14" xfId="58742"/>
    <cellStyle name="Обычный 6 2 3 15" xfId="58743"/>
    <cellStyle name="Обычный 6 2 3 16" xfId="58744"/>
    <cellStyle name="Обычный 6 2 3 17" xfId="58745"/>
    <cellStyle name="Обычный 6 2 3 18" xfId="58746"/>
    <cellStyle name="Обычный 6 2 3 2" xfId="58747"/>
    <cellStyle name="Обычный 6 2 3 2 2" xfId="58748"/>
    <cellStyle name="Обычный 6 2 3 2 3" xfId="58749"/>
    <cellStyle name="Обычный 6 2 3 2 4" xfId="58750"/>
    <cellStyle name="Обычный 6 2 3 2 5" xfId="58751"/>
    <cellStyle name="Обычный 6 2 3 2 6" xfId="58752"/>
    <cellStyle name="Обычный 6 2 3 2 7" xfId="58753"/>
    <cellStyle name="Обычный 6 2 3 2 8" xfId="58754"/>
    <cellStyle name="Обычный 6 2 3 3" xfId="58755"/>
    <cellStyle name="Обычный 6 2 3 3 2" xfId="58756"/>
    <cellStyle name="Обычный 6 2 3 3 3" xfId="58757"/>
    <cellStyle name="Обычный 6 2 3 3 4" xfId="58758"/>
    <cellStyle name="Обычный 6 2 3 3 5" xfId="58759"/>
    <cellStyle name="Обычный 6 2 3 3 6" xfId="58760"/>
    <cellStyle name="Обычный 6 2 3 3 7" xfId="58761"/>
    <cellStyle name="Обычный 6 2 3 3 8" xfId="58762"/>
    <cellStyle name="Обычный 6 2 3 4" xfId="58763"/>
    <cellStyle name="Обычный 6 2 3 4 2" xfId="58764"/>
    <cellStyle name="Обычный 6 2 3 4 3" xfId="58765"/>
    <cellStyle name="Обычный 6 2 3 4 4" xfId="58766"/>
    <cellStyle name="Обычный 6 2 3 4 5" xfId="58767"/>
    <cellStyle name="Обычный 6 2 3 4 6" xfId="58768"/>
    <cellStyle name="Обычный 6 2 3 4 7" xfId="58769"/>
    <cellStyle name="Обычный 6 2 3 4 8" xfId="58770"/>
    <cellStyle name="Обычный 6 2 3 5" xfId="58771"/>
    <cellStyle name="Обычный 6 2 3 5 2" xfId="58772"/>
    <cellStyle name="Обычный 6 2 3 5 3" xfId="58773"/>
    <cellStyle name="Обычный 6 2 3 5 4" xfId="58774"/>
    <cellStyle name="Обычный 6 2 3 5 5" xfId="58775"/>
    <cellStyle name="Обычный 6 2 3 5 6" xfId="58776"/>
    <cellStyle name="Обычный 6 2 3 5 7" xfId="58777"/>
    <cellStyle name="Обычный 6 2 3 5 8" xfId="58778"/>
    <cellStyle name="Обычный 6 2 3 6" xfId="58779"/>
    <cellStyle name="Обычный 6 2 3 6 2" xfId="58780"/>
    <cellStyle name="Обычный 6 2 3 6 3" xfId="58781"/>
    <cellStyle name="Обычный 6 2 3 6 4" xfId="58782"/>
    <cellStyle name="Обычный 6 2 3 6 5" xfId="58783"/>
    <cellStyle name="Обычный 6 2 3 6 6" xfId="58784"/>
    <cellStyle name="Обычный 6 2 3 6 7" xfId="58785"/>
    <cellStyle name="Обычный 6 2 3 6 8" xfId="58786"/>
    <cellStyle name="Обычный 6 2 3 7" xfId="58787"/>
    <cellStyle name="Обычный 6 2 3 7 2" xfId="58788"/>
    <cellStyle name="Обычный 6 2 3 7 3" xfId="58789"/>
    <cellStyle name="Обычный 6 2 3 7 4" xfId="58790"/>
    <cellStyle name="Обычный 6 2 3 7 5" xfId="58791"/>
    <cellStyle name="Обычный 6 2 3 7 6" xfId="58792"/>
    <cellStyle name="Обычный 6 2 3 7 7" xfId="58793"/>
    <cellStyle name="Обычный 6 2 3 7 8" xfId="58794"/>
    <cellStyle name="Обычный 6 2 3 8" xfId="58795"/>
    <cellStyle name="Обычный 6 2 3 8 2" xfId="58796"/>
    <cellStyle name="Обычный 6 2 3 8 3" xfId="58797"/>
    <cellStyle name="Обычный 6 2 3 8 4" xfId="58798"/>
    <cellStyle name="Обычный 6 2 3 8 5" xfId="58799"/>
    <cellStyle name="Обычный 6 2 3 8 6" xfId="58800"/>
    <cellStyle name="Обычный 6 2 3 8 7" xfId="58801"/>
    <cellStyle name="Обычный 6 2 3 8 8" xfId="58802"/>
    <cellStyle name="Обычный 6 2 3 9" xfId="58803"/>
    <cellStyle name="Обычный 6 2 4" xfId="58804"/>
    <cellStyle name="Обычный 6 2 4 10" xfId="58805"/>
    <cellStyle name="Обычный 6 2 4 11" xfId="58806"/>
    <cellStyle name="Обычный 6 2 4 12" xfId="58807"/>
    <cellStyle name="Обычный 6 2 4 13" xfId="58808"/>
    <cellStyle name="Обычный 6 2 4 14" xfId="58809"/>
    <cellStyle name="Обычный 6 2 4 15" xfId="58810"/>
    <cellStyle name="Обычный 6 2 4 16" xfId="58811"/>
    <cellStyle name="Обычный 6 2 4 17" xfId="58812"/>
    <cellStyle name="Обычный 6 2 4 18" xfId="58813"/>
    <cellStyle name="Обычный 6 2 4 2" xfId="58814"/>
    <cellStyle name="Обычный 6 2 4 2 2" xfId="58815"/>
    <cellStyle name="Обычный 6 2 4 2 3" xfId="58816"/>
    <cellStyle name="Обычный 6 2 4 2 4" xfId="58817"/>
    <cellStyle name="Обычный 6 2 4 2 5" xfId="58818"/>
    <cellStyle name="Обычный 6 2 4 2 6" xfId="58819"/>
    <cellStyle name="Обычный 6 2 4 2 7" xfId="58820"/>
    <cellStyle name="Обычный 6 2 4 2 8" xfId="58821"/>
    <cellStyle name="Обычный 6 2 4 3" xfId="58822"/>
    <cellStyle name="Обычный 6 2 4 3 2" xfId="58823"/>
    <cellStyle name="Обычный 6 2 4 3 3" xfId="58824"/>
    <cellStyle name="Обычный 6 2 4 3 4" xfId="58825"/>
    <cellStyle name="Обычный 6 2 4 3 5" xfId="58826"/>
    <cellStyle name="Обычный 6 2 4 3 6" xfId="58827"/>
    <cellStyle name="Обычный 6 2 4 3 7" xfId="58828"/>
    <cellStyle name="Обычный 6 2 4 3 8" xfId="58829"/>
    <cellStyle name="Обычный 6 2 4 4" xfId="58830"/>
    <cellStyle name="Обычный 6 2 4 4 2" xfId="58831"/>
    <cellStyle name="Обычный 6 2 4 4 3" xfId="58832"/>
    <cellStyle name="Обычный 6 2 4 4 4" xfId="58833"/>
    <cellStyle name="Обычный 6 2 4 4 5" xfId="58834"/>
    <cellStyle name="Обычный 6 2 4 4 6" xfId="58835"/>
    <cellStyle name="Обычный 6 2 4 4 7" xfId="58836"/>
    <cellStyle name="Обычный 6 2 4 4 8" xfId="58837"/>
    <cellStyle name="Обычный 6 2 4 5" xfId="58838"/>
    <cellStyle name="Обычный 6 2 4 5 2" xfId="58839"/>
    <cellStyle name="Обычный 6 2 4 5 3" xfId="58840"/>
    <cellStyle name="Обычный 6 2 4 5 4" xfId="58841"/>
    <cellStyle name="Обычный 6 2 4 5 5" xfId="58842"/>
    <cellStyle name="Обычный 6 2 4 5 6" xfId="58843"/>
    <cellStyle name="Обычный 6 2 4 5 7" xfId="58844"/>
    <cellStyle name="Обычный 6 2 4 5 8" xfId="58845"/>
    <cellStyle name="Обычный 6 2 4 6" xfId="58846"/>
    <cellStyle name="Обычный 6 2 4 6 2" xfId="58847"/>
    <cellStyle name="Обычный 6 2 4 6 3" xfId="58848"/>
    <cellStyle name="Обычный 6 2 4 6 4" xfId="58849"/>
    <cellStyle name="Обычный 6 2 4 6 5" xfId="58850"/>
    <cellStyle name="Обычный 6 2 4 6 6" xfId="58851"/>
    <cellStyle name="Обычный 6 2 4 6 7" xfId="58852"/>
    <cellStyle name="Обычный 6 2 4 6 8" xfId="58853"/>
    <cellStyle name="Обычный 6 2 4 7" xfId="58854"/>
    <cellStyle name="Обычный 6 2 4 7 2" xfId="58855"/>
    <cellStyle name="Обычный 6 2 4 7 3" xfId="58856"/>
    <cellStyle name="Обычный 6 2 4 7 4" xfId="58857"/>
    <cellStyle name="Обычный 6 2 4 7 5" xfId="58858"/>
    <cellStyle name="Обычный 6 2 4 7 6" xfId="58859"/>
    <cellStyle name="Обычный 6 2 4 7 7" xfId="58860"/>
    <cellStyle name="Обычный 6 2 4 7 8" xfId="58861"/>
    <cellStyle name="Обычный 6 2 4 8" xfId="58862"/>
    <cellStyle name="Обычный 6 2 4 8 2" xfId="58863"/>
    <cellStyle name="Обычный 6 2 4 8 3" xfId="58864"/>
    <cellStyle name="Обычный 6 2 4 8 4" xfId="58865"/>
    <cellStyle name="Обычный 6 2 4 8 5" xfId="58866"/>
    <cellStyle name="Обычный 6 2 4 8 6" xfId="58867"/>
    <cellStyle name="Обычный 6 2 4 8 7" xfId="58868"/>
    <cellStyle name="Обычный 6 2 4 8 8" xfId="58869"/>
    <cellStyle name="Обычный 6 2 4 9" xfId="58870"/>
    <cellStyle name="Обычный 6 2 5" xfId="58871"/>
    <cellStyle name="Обычный 6 2 5 2" xfId="58872"/>
    <cellStyle name="Обычный 6 2 5 3" xfId="58873"/>
    <cellStyle name="Обычный 6 2 5 4" xfId="58874"/>
    <cellStyle name="Обычный 6 2 5 5" xfId="58875"/>
    <cellStyle name="Обычный 6 2 5 6" xfId="58876"/>
    <cellStyle name="Обычный 6 2 5 7" xfId="58877"/>
    <cellStyle name="Обычный 6 2 5 8" xfId="58878"/>
    <cellStyle name="Обычный 6 2 6" xfId="58879"/>
    <cellStyle name="Обычный 6 2 6 2" xfId="58880"/>
    <cellStyle name="Обычный 6 2 6 3" xfId="58881"/>
    <cellStyle name="Обычный 6 2 6 4" xfId="58882"/>
    <cellStyle name="Обычный 6 2 6 5" xfId="58883"/>
    <cellStyle name="Обычный 6 2 6 6" xfId="58884"/>
    <cellStyle name="Обычный 6 2 6 7" xfId="58885"/>
    <cellStyle name="Обычный 6 2 6 8" xfId="58886"/>
    <cellStyle name="Обычный 6 2 7" xfId="58887"/>
    <cellStyle name="Обычный 6 2 7 2" xfId="58888"/>
    <cellStyle name="Обычный 6 2 7 3" xfId="58889"/>
    <cellStyle name="Обычный 6 2 7 4" xfId="58890"/>
    <cellStyle name="Обычный 6 2 7 5" xfId="58891"/>
    <cellStyle name="Обычный 6 2 7 6" xfId="58892"/>
    <cellStyle name="Обычный 6 2 7 7" xfId="58893"/>
    <cellStyle name="Обычный 6 2 7 8" xfId="58894"/>
    <cellStyle name="Обычный 6 2 8" xfId="58895"/>
    <cellStyle name="Обычный 6 2 8 2" xfId="58896"/>
    <cellStyle name="Обычный 6 2 8 3" xfId="58897"/>
    <cellStyle name="Обычный 6 2 8 4" xfId="58898"/>
    <cellStyle name="Обычный 6 2 8 5" xfId="58899"/>
    <cellStyle name="Обычный 6 2 8 6" xfId="58900"/>
    <cellStyle name="Обычный 6 2 8 7" xfId="58901"/>
    <cellStyle name="Обычный 6 2 8 8" xfId="58902"/>
    <cellStyle name="Обычный 6 2 9" xfId="58903"/>
    <cellStyle name="Обычный 6 2 9 2" xfId="58904"/>
    <cellStyle name="Обычный 6 2 9 3" xfId="58905"/>
    <cellStyle name="Обычный 6 2 9 4" xfId="58906"/>
    <cellStyle name="Обычный 6 2 9 5" xfId="58907"/>
    <cellStyle name="Обычный 6 2 9 6" xfId="58908"/>
    <cellStyle name="Обычный 6 2 9 7" xfId="58909"/>
    <cellStyle name="Обычный 6 2 9 8" xfId="58910"/>
    <cellStyle name="Обычный 6 3" xfId="58911"/>
    <cellStyle name="Обычный 6 3 10" xfId="58912"/>
    <cellStyle name="Обычный 6 3 10 2" xfId="58913"/>
    <cellStyle name="Обычный 6 3 10 3" xfId="58914"/>
    <cellStyle name="Обычный 6 3 10 4" xfId="58915"/>
    <cellStyle name="Обычный 6 3 10 5" xfId="58916"/>
    <cellStyle name="Обычный 6 3 10 6" xfId="58917"/>
    <cellStyle name="Обычный 6 3 10 7" xfId="58918"/>
    <cellStyle name="Обычный 6 3 10 8" xfId="58919"/>
    <cellStyle name="Обычный 6 3 11" xfId="58920"/>
    <cellStyle name="Обычный 6 3 12" xfId="58921"/>
    <cellStyle name="Обычный 6 3 13" xfId="58922"/>
    <cellStyle name="Обычный 6 3 14" xfId="58923"/>
    <cellStyle name="Обычный 6 3 15" xfId="58924"/>
    <cellStyle name="Обычный 6 3 16" xfId="58925"/>
    <cellStyle name="Обычный 6 3 17" xfId="58926"/>
    <cellStyle name="Обычный 6 3 18" xfId="58927"/>
    <cellStyle name="Обычный 6 3 19" xfId="58928"/>
    <cellStyle name="Обычный 6 3 2" xfId="58929"/>
    <cellStyle name="Обычный 6 3 2 10" xfId="58930"/>
    <cellStyle name="Обычный 6 3 2 11" xfId="58931"/>
    <cellStyle name="Обычный 6 3 2 12" xfId="58932"/>
    <cellStyle name="Обычный 6 3 2 13" xfId="58933"/>
    <cellStyle name="Обычный 6 3 2 14" xfId="58934"/>
    <cellStyle name="Обычный 6 3 2 15" xfId="58935"/>
    <cellStyle name="Обычный 6 3 2 16" xfId="58936"/>
    <cellStyle name="Обычный 6 3 2 17" xfId="58937"/>
    <cellStyle name="Обычный 6 3 2 18" xfId="58938"/>
    <cellStyle name="Обычный 6 3 2 2" xfId="58939"/>
    <cellStyle name="Обычный 6 3 2 2 2" xfId="58940"/>
    <cellStyle name="Обычный 6 3 2 2 3" xfId="58941"/>
    <cellStyle name="Обычный 6 3 2 2 4" xfId="58942"/>
    <cellStyle name="Обычный 6 3 2 2 5" xfId="58943"/>
    <cellStyle name="Обычный 6 3 2 2 6" xfId="58944"/>
    <cellStyle name="Обычный 6 3 2 2 7" xfId="58945"/>
    <cellStyle name="Обычный 6 3 2 2 8" xfId="58946"/>
    <cellStyle name="Обычный 6 3 2 3" xfId="58947"/>
    <cellStyle name="Обычный 6 3 2 3 2" xfId="58948"/>
    <cellStyle name="Обычный 6 3 2 3 3" xfId="58949"/>
    <cellStyle name="Обычный 6 3 2 3 4" xfId="58950"/>
    <cellStyle name="Обычный 6 3 2 3 5" xfId="58951"/>
    <cellStyle name="Обычный 6 3 2 3 6" xfId="58952"/>
    <cellStyle name="Обычный 6 3 2 3 7" xfId="58953"/>
    <cellStyle name="Обычный 6 3 2 3 8" xfId="58954"/>
    <cellStyle name="Обычный 6 3 2 4" xfId="58955"/>
    <cellStyle name="Обычный 6 3 2 4 2" xfId="58956"/>
    <cellStyle name="Обычный 6 3 2 4 3" xfId="58957"/>
    <cellStyle name="Обычный 6 3 2 4 4" xfId="58958"/>
    <cellStyle name="Обычный 6 3 2 4 5" xfId="58959"/>
    <cellStyle name="Обычный 6 3 2 4 6" xfId="58960"/>
    <cellStyle name="Обычный 6 3 2 4 7" xfId="58961"/>
    <cellStyle name="Обычный 6 3 2 4 8" xfId="58962"/>
    <cellStyle name="Обычный 6 3 2 5" xfId="58963"/>
    <cellStyle name="Обычный 6 3 2 5 2" xfId="58964"/>
    <cellStyle name="Обычный 6 3 2 5 3" xfId="58965"/>
    <cellStyle name="Обычный 6 3 2 5 4" xfId="58966"/>
    <cellStyle name="Обычный 6 3 2 5 5" xfId="58967"/>
    <cellStyle name="Обычный 6 3 2 5 6" xfId="58968"/>
    <cellStyle name="Обычный 6 3 2 5 7" xfId="58969"/>
    <cellStyle name="Обычный 6 3 2 5 8" xfId="58970"/>
    <cellStyle name="Обычный 6 3 2 6" xfId="58971"/>
    <cellStyle name="Обычный 6 3 2 6 2" xfId="58972"/>
    <cellStyle name="Обычный 6 3 2 6 3" xfId="58973"/>
    <cellStyle name="Обычный 6 3 2 6 4" xfId="58974"/>
    <cellStyle name="Обычный 6 3 2 6 5" xfId="58975"/>
    <cellStyle name="Обычный 6 3 2 6 6" xfId="58976"/>
    <cellStyle name="Обычный 6 3 2 6 7" xfId="58977"/>
    <cellStyle name="Обычный 6 3 2 6 8" xfId="58978"/>
    <cellStyle name="Обычный 6 3 2 7" xfId="58979"/>
    <cellStyle name="Обычный 6 3 2 7 2" xfId="58980"/>
    <cellStyle name="Обычный 6 3 2 7 3" xfId="58981"/>
    <cellStyle name="Обычный 6 3 2 7 4" xfId="58982"/>
    <cellStyle name="Обычный 6 3 2 7 5" xfId="58983"/>
    <cellStyle name="Обычный 6 3 2 7 6" xfId="58984"/>
    <cellStyle name="Обычный 6 3 2 7 7" xfId="58985"/>
    <cellStyle name="Обычный 6 3 2 7 8" xfId="58986"/>
    <cellStyle name="Обычный 6 3 2 8" xfId="58987"/>
    <cellStyle name="Обычный 6 3 2 8 2" xfId="58988"/>
    <cellStyle name="Обычный 6 3 2 8 3" xfId="58989"/>
    <cellStyle name="Обычный 6 3 2 8 4" xfId="58990"/>
    <cellStyle name="Обычный 6 3 2 8 5" xfId="58991"/>
    <cellStyle name="Обычный 6 3 2 8 6" xfId="58992"/>
    <cellStyle name="Обычный 6 3 2 8 7" xfId="58993"/>
    <cellStyle name="Обычный 6 3 2 8 8" xfId="58994"/>
    <cellStyle name="Обычный 6 3 2 9" xfId="58995"/>
    <cellStyle name="Обычный 6 3 20" xfId="58996"/>
    <cellStyle name="Обычный 6 3 21" xfId="58997"/>
    <cellStyle name="Обычный 6 3 22" xfId="58998"/>
    <cellStyle name="Обычный 6 3 3" xfId="58999"/>
    <cellStyle name="Обычный 6 3 3 10" xfId="59000"/>
    <cellStyle name="Обычный 6 3 3 11" xfId="59001"/>
    <cellStyle name="Обычный 6 3 3 12" xfId="59002"/>
    <cellStyle name="Обычный 6 3 3 13" xfId="59003"/>
    <cellStyle name="Обычный 6 3 3 14" xfId="59004"/>
    <cellStyle name="Обычный 6 3 3 15" xfId="59005"/>
    <cellStyle name="Обычный 6 3 3 16" xfId="59006"/>
    <cellStyle name="Обычный 6 3 3 17" xfId="59007"/>
    <cellStyle name="Обычный 6 3 3 18" xfId="59008"/>
    <cellStyle name="Обычный 6 3 3 2" xfId="59009"/>
    <cellStyle name="Обычный 6 3 3 2 2" xfId="59010"/>
    <cellStyle name="Обычный 6 3 3 2 3" xfId="59011"/>
    <cellStyle name="Обычный 6 3 3 2 4" xfId="59012"/>
    <cellStyle name="Обычный 6 3 3 2 5" xfId="59013"/>
    <cellStyle name="Обычный 6 3 3 2 6" xfId="59014"/>
    <cellStyle name="Обычный 6 3 3 2 7" xfId="59015"/>
    <cellStyle name="Обычный 6 3 3 2 8" xfId="59016"/>
    <cellStyle name="Обычный 6 3 3 3" xfId="59017"/>
    <cellStyle name="Обычный 6 3 3 3 2" xfId="59018"/>
    <cellStyle name="Обычный 6 3 3 3 3" xfId="59019"/>
    <cellStyle name="Обычный 6 3 3 3 4" xfId="59020"/>
    <cellStyle name="Обычный 6 3 3 3 5" xfId="59021"/>
    <cellStyle name="Обычный 6 3 3 3 6" xfId="59022"/>
    <cellStyle name="Обычный 6 3 3 3 7" xfId="59023"/>
    <cellStyle name="Обычный 6 3 3 3 8" xfId="59024"/>
    <cellStyle name="Обычный 6 3 3 4" xfId="59025"/>
    <cellStyle name="Обычный 6 3 3 4 2" xfId="59026"/>
    <cellStyle name="Обычный 6 3 3 4 3" xfId="59027"/>
    <cellStyle name="Обычный 6 3 3 4 4" xfId="59028"/>
    <cellStyle name="Обычный 6 3 3 4 5" xfId="59029"/>
    <cellStyle name="Обычный 6 3 3 4 6" xfId="59030"/>
    <cellStyle name="Обычный 6 3 3 4 7" xfId="59031"/>
    <cellStyle name="Обычный 6 3 3 4 8" xfId="59032"/>
    <cellStyle name="Обычный 6 3 3 5" xfId="59033"/>
    <cellStyle name="Обычный 6 3 3 5 2" xfId="59034"/>
    <cellStyle name="Обычный 6 3 3 5 3" xfId="59035"/>
    <cellStyle name="Обычный 6 3 3 5 4" xfId="59036"/>
    <cellStyle name="Обычный 6 3 3 5 5" xfId="59037"/>
    <cellStyle name="Обычный 6 3 3 5 6" xfId="59038"/>
    <cellStyle name="Обычный 6 3 3 5 7" xfId="59039"/>
    <cellStyle name="Обычный 6 3 3 5 8" xfId="59040"/>
    <cellStyle name="Обычный 6 3 3 6" xfId="59041"/>
    <cellStyle name="Обычный 6 3 3 6 2" xfId="59042"/>
    <cellStyle name="Обычный 6 3 3 6 3" xfId="59043"/>
    <cellStyle name="Обычный 6 3 3 6 4" xfId="59044"/>
    <cellStyle name="Обычный 6 3 3 6 5" xfId="59045"/>
    <cellStyle name="Обычный 6 3 3 6 6" xfId="59046"/>
    <cellStyle name="Обычный 6 3 3 6 7" xfId="59047"/>
    <cellStyle name="Обычный 6 3 3 6 8" xfId="59048"/>
    <cellStyle name="Обычный 6 3 3 7" xfId="59049"/>
    <cellStyle name="Обычный 6 3 3 7 2" xfId="59050"/>
    <cellStyle name="Обычный 6 3 3 7 3" xfId="59051"/>
    <cellStyle name="Обычный 6 3 3 7 4" xfId="59052"/>
    <cellStyle name="Обычный 6 3 3 7 5" xfId="59053"/>
    <cellStyle name="Обычный 6 3 3 7 6" xfId="59054"/>
    <cellStyle name="Обычный 6 3 3 7 7" xfId="59055"/>
    <cellStyle name="Обычный 6 3 3 7 8" xfId="59056"/>
    <cellStyle name="Обычный 6 3 3 8" xfId="59057"/>
    <cellStyle name="Обычный 6 3 3 8 2" xfId="59058"/>
    <cellStyle name="Обычный 6 3 3 8 3" xfId="59059"/>
    <cellStyle name="Обычный 6 3 3 8 4" xfId="59060"/>
    <cellStyle name="Обычный 6 3 3 8 5" xfId="59061"/>
    <cellStyle name="Обычный 6 3 3 8 6" xfId="59062"/>
    <cellStyle name="Обычный 6 3 3 8 7" xfId="59063"/>
    <cellStyle name="Обычный 6 3 3 8 8" xfId="59064"/>
    <cellStyle name="Обычный 6 3 3 9" xfId="59065"/>
    <cellStyle name="Обычный 6 3 4" xfId="59066"/>
    <cellStyle name="Обычный 6 3 4 2" xfId="59067"/>
    <cellStyle name="Обычный 6 3 4 3" xfId="59068"/>
    <cellStyle name="Обычный 6 3 4 4" xfId="59069"/>
    <cellStyle name="Обычный 6 3 4 5" xfId="59070"/>
    <cellStyle name="Обычный 6 3 4 6" xfId="59071"/>
    <cellStyle name="Обычный 6 3 4 7" xfId="59072"/>
    <cellStyle name="Обычный 6 3 4 8" xfId="59073"/>
    <cellStyle name="Обычный 6 3 5" xfId="59074"/>
    <cellStyle name="Обычный 6 3 5 2" xfId="59075"/>
    <cellStyle name="Обычный 6 3 5 3" xfId="59076"/>
    <cellStyle name="Обычный 6 3 5 4" xfId="59077"/>
    <cellStyle name="Обычный 6 3 5 5" xfId="59078"/>
    <cellStyle name="Обычный 6 3 5 6" xfId="59079"/>
    <cellStyle name="Обычный 6 3 5 7" xfId="59080"/>
    <cellStyle name="Обычный 6 3 5 8" xfId="59081"/>
    <cellStyle name="Обычный 6 3 6" xfId="59082"/>
    <cellStyle name="Обычный 6 3 6 2" xfId="59083"/>
    <cellStyle name="Обычный 6 3 6 3" xfId="59084"/>
    <cellStyle name="Обычный 6 3 6 4" xfId="59085"/>
    <cellStyle name="Обычный 6 3 6 5" xfId="59086"/>
    <cellStyle name="Обычный 6 3 6 6" xfId="59087"/>
    <cellStyle name="Обычный 6 3 6 7" xfId="59088"/>
    <cellStyle name="Обычный 6 3 6 8" xfId="59089"/>
    <cellStyle name="Обычный 6 3 7" xfId="59090"/>
    <cellStyle name="Обычный 6 3 7 2" xfId="59091"/>
    <cellStyle name="Обычный 6 3 7 3" xfId="59092"/>
    <cellStyle name="Обычный 6 3 7 4" xfId="59093"/>
    <cellStyle name="Обычный 6 3 7 5" xfId="59094"/>
    <cellStyle name="Обычный 6 3 7 6" xfId="59095"/>
    <cellStyle name="Обычный 6 3 7 7" xfId="59096"/>
    <cellStyle name="Обычный 6 3 7 8" xfId="59097"/>
    <cellStyle name="Обычный 6 3 8" xfId="59098"/>
    <cellStyle name="Обычный 6 3 8 2" xfId="59099"/>
    <cellStyle name="Обычный 6 3 8 3" xfId="59100"/>
    <cellStyle name="Обычный 6 3 8 4" xfId="59101"/>
    <cellStyle name="Обычный 6 3 8 5" xfId="59102"/>
    <cellStyle name="Обычный 6 3 8 6" xfId="59103"/>
    <cellStyle name="Обычный 6 3 8 7" xfId="59104"/>
    <cellStyle name="Обычный 6 3 8 8" xfId="59105"/>
    <cellStyle name="Обычный 6 3 9" xfId="59106"/>
    <cellStyle name="Обычный 6 3 9 2" xfId="59107"/>
    <cellStyle name="Обычный 6 3 9 3" xfId="59108"/>
    <cellStyle name="Обычный 6 3 9 4" xfId="59109"/>
    <cellStyle name="Обычный 6 3 9 5" xfId="59110"/>
    <cellStyle name="Обычный 6 3 9 6" xfId="59111"/>
    <cellStyle name="Обычный 6 3 9 7" xfId="59112"/>
    <cellStyle name="Обычный 6 3 9 8" xfId="59113"/>
    <cellStyle name="Обычный 6 4" xfId="59114"/>
    <cellStyle name="Обычный 6 4 10" xfId="59115"/>
    <cellStyle name="Обычный 6 4 10 2" xfId="59116"/>
    <cellStyle name="Обычный 6 4 10 3" xfId="59117"/>
    <cellStyle name="Обычный 6 4 10 4" xfId="59118"/>
    <cellStyle name="Обычный 6 4 10 5" xfId="59119"/>
    <cellStyle name="Обычный 6 4 10 6" xfId="59120"/>
    <cellStyle name="Обычный 6 4 10 7" xfId="59121"/>
    <cellStyle name="Обычный 6 4 10 8" xfId="59122"/>
    <cellStyle name="Обычный 6 4 11" xfId="59123"/>
    <cellStyle name="Обычный 6 4 12" xfId="59124"/>
    <cellStyle name="Обычный 6 4 13" xfId="59125"/>
    <cellStyle name="Обычный 6 4 14" xfId="59126"/>
    <cellStyle name="Обычный 6 4 15" xfId="59127"/>
    <cellStyle name="Обычный 6 4 16" xfId="59128"/>
    <cellStyle name="Обычный 6 4 17" xfId="59129"/>
    <cellStyle name="Обычный 6 4 18" xfId="59130"/>
    <cellStyle name="Обычный 6 4 19" xfId="59131"/>
    <cellStyle name="Обычный 6 4 2" xfId="59132"/>
    <cellStyle name="Обычный 6 4 2 10" xfId="59133"/>
    <cellStyle name="Обычный 6 4 2 11" xfId="59134"/>
    <cellStyle name="Обычный 6 4 2 12" xfId="59135"/>
    <cellStyle name="Обычный 6 4 2 13" xfId="59136"/>
    <cellStyle name="Обычный 6 4 2 14" xfId="59137"/>
    <cellStyle name="Обычный 6 4 2 15" xfId="59138"/>
    <cellStyle name="Обычный 6 4 2 16" xfId="59139"/>
    <cellStyle name="Обычный 6 4 2 17" xfId="59140"/>
    <cellStyle name="Обычный 6 4 2 18" xfId="59141"/>
    <cellStyle name="Обычный 6 4 2 2" xfId="59142"/>
    <cellStyle name="Обычный 6 4 2 2 2" xfId="59143"/>
    <cellStyle name="Обычный 6 4 2 2 3" xfId="59144"/>
    <cellStyle name="Обычный 6 4 2 2 4" xfId="59145"/>
    <cellStyle name="Обычный 6 4 2 2 5" xfId="59146"/>
    <cellStyle name="Обычный 6 4 2 2 6" xfId="59147"/>
    <cellStyle name="Обычный 6 4 2 2 7" xfId="59148"/>
    <cellStyle name="Обычный 6 4 2 2 8" xfId="59149"/>
    <cellStyle name="Обычный 6 4 2 3" xfId="59150"/>
    <cellStyle name="Обычный 6 4 2 3 2" xfId="59151"/>
    <cellStyle name="Обычный 6 4 2 3 3" xfId="59152"/>
    <cellStyle name="Обычный 6 4 2 3 4" xfId="59153"/>
    <cellStyle name="Обычный 6 4 2 3 5" xfId="59154"/>
    <cellStyle name="Обычный 6 4 2 3 6" xfId="59155"/>
    <cellStyle name="Обычный 6 4 2 3 7" xfId="59156"/>
    <cellStyle name="Обычный 6 4 2 3 8" xfId="59157"/>
    <cellStyle name="Обычный 6 4 2 4" xfId="59158"/>
    <cellStyle name="Обычный 6 4 2 4 2" xfId="59159"/>
    <cellStyle name="Обычный 6 4 2 4 3" xfId="59160"/>
    <cellStyle name="Обычный 6 4 2 4 4" xfId="59161"/>
    <cellStyle name="Обычный 6 4 2 4 5" xfId="59162"/>
    <cellStyle name="Обычный 6 4 2 4 6" xfId="59163"/>
    <cellStyle name="Обычный 6 4 2 4 7" xfId="59164"/>
    <cellStyle name="Обычный 6 4 2 4 8" xfId="59165"/>
    <cellStyle name="Обычный 6 4 2 5" xfId="59166"/>
    <cellStyle name="Обычный 6 4 2 5 2" xfId="59167"/>
    <cellStyle name="Обычный 6 4 2 5 3" xfId="59168"/>
    <cellStyle name="Обычный 6 4 2 5 4" xfId="59169"/>
    <cellStyle name="Обычный 6 4 2 5 5" xfId="59170"/>
    <cellStyle name="Обычный 6 4 2 5 6" xfId="59171"/>
    <cellStyle name="Обычный 6 4 2 5 7" xfId="59172"/>
    <cellStyle name="Обычный 6 4 2 5 8" xfId="59173"/>
    <cellStyle name="Обычный 6 4 2 6" xfId="59174"/>
    <cellStyle name="Обычный 6 4 2 6 2" xfId="59175"/>
    <cellStyle name="Обычный 6 4 2 6 3" xfId="59176"/>
    <cellStyle name="Обычный 6 4 2 6 4" xfId="59177"/>
    <cellStyle name="Обычный 6 4 2 6 5" xfId="59178"/>
    <cellStyle name="Обычный 6 4 2 6 6" xfId="59179"/>
    <cellStyle name="Обычный 6 4 2 6 7" xfId="59180"/>
    <cellStyle name="Обычный 6 4 2 6 8" xfId="59181"/>
    <cellStyle name="Обычный 6 4 2 7" xfId="59182"/>
    <cellStyle name="Обычный 6 4 2 7 2" xfId="59183"/>
    <cellStyle name="Обычный 6 4 2 7 3" xfId="59184"/>
    <cellStyle name="Обычный 6 4 2 7 4" xfId="59185"/>
    <cellStyle name="Обычный 6 4 2 7 5" xfId="59186"/>
    <cellStyle name="Обычный 6 4 2 7 6" xfId="59187"/>
    <cellStyle name="Обычный 6 4 2 7 7" xfId="59188"/>
    <cellStyle name="Обычный 6 4 2 7 8" xfId="59189"/>
    <cellStyle name="Обычный 6 4 2 8" xfId="59190"/>
    <cellStyle name="Обычный 6 4 2 8 2" xfId="59191"/>
    <cellStyle name="Обычный 6 4 2 8 3" xfId="59192"/>
    <cellStyle name="Обычный 6 4 2 8 4" xfId="59193"/>
    <cellStyle name="Обычный 6 4 2 8 5" xfId="59194"/>
    <cellStyle name="Обычный 6 4 2 8 6" xfId="59195"/>
    <cellStyle name="Обычный 6 4 2 8 7" xfId="59196"/>
    <cellStyle name="Обычный 6 4 2 8 8" xfId="59197"/>
    <cellStyle name="Обычный 6 4 2 9" xfId="59198"/>
    <cellStyle name="Обычный 6 4 20" xfId="59199"/>
    <cellStyle name="Обычный 6 4 21" xfId="59200"/>
    <cellStyle name="Обычный 6 4 22" xfId="59201"/>
    <cellStyle name="Обычный 6 4 3" xfId="59202"/>
    <cellStyle name="Обычный 6 4 3 10" xfId="59203"/>
    <cellStyle name="Обычный 6 4 3 11" xfId="59204"/>
    <cellStyle name="Обычный 6 4 3 12" xfId="59205"/>
    <cellStyle name="Обычный 6 4 3 13" xfId="59206"/>
    <cellStyle name="Обычный 6 4 3 14" xfId="59207"/>
    <cellStyle name="Обычный 6 4 3 15" xfId="59208"/>
    <cellStyle name="Обычный 6 4 3 16" xfId="59209"/>
    <cellStyle name="Обычный 6 4 3 17" xfId="59210"/>
    <cellStyle name="Обычный 6 4 3 18" xfId="59211"/>
    <cellStyle name="Обычный 6 4 3 2" xfId="59212"/>
    <cellStyle name="Обычный 6 4 3 2 2" xfId="59213"/>
    <cellStyle name="Обычный 6 4 3 2 3" xfId="59214"/>
    <cellStyle name="Обычный 6 4 3 2 4" xfId="59215"/>
    <cellStyle name="Обычный 6 4 3 2 5" xfId="59216"/>
    <cellStyle name="Обычный 6 4 3 2 6" xfId="59217"/>
    <cellStyle name="Обычный 6 4 3 2 7" xfId="59218"/>
    <cellStyle name="Обычный 6 4 3 2 8" xfId="59219"/>
    <cellStyle name="Обычный 6 4 3 3" xfId="59220"/>
    <cellStyle name="Обычный 6 4 3 3 2" xfId="59221"/>
    <cellStyle name="Обычный 6 4 3 3 3" xfId="59222"/>
    <cellStyle name="Обычный 6 4 3 3 4" xfId="59223"/>
    <cellStyle name="Обычный 6 4 3 3 5" xfId="59224"/>
    <cellStyle name="Обычный 6 4 3 3 6" xfId="59225"/>
    <cellStyle name="Обычный 6 4 3 3 7" xfId="59226"/>
    <cellStyle name="Обычный 6 4 3 3 8" xfId="59227"/>
    <cellStyle name="Обычный 6 4 3 4" xfId="59228"/>
    <cellStyle name="Обычный 6 4 3 4 2" xfId="59229"/>
    <cellStyle name="Обычный 6 4 3 4 3" xfId="59230"/>
    <cellStyle name="Обычный 6 4 3 4 4" xfId="59231"/>
    <cellStyle name="Обычный 6 4 3 4 5" xfId="59232"/>
    <cellStyle name="Обычный 6 4 3 4 6" xfId="59233"/>
    <cellStyle name="Обычный 6 4 3 4 7" xfId="59234"/>
    <cellStyle name="Обычный 6 4 3 4 8" xfId="59235"/>
    <cellStyle name="Обычный 6 4 3 5" xfId="59236"/>
    <cellStyle name="Обычный 6 4 3 5 2" xfId="59237"/>
    <cellStyle name="Обычный 6 4 3 5 3" xfId="59238"/>
    <cellStyle name="Обычный 6 4 3 5 4" xfId="59239"/>
    <cellStyle name="Обычный 6 4 3 5 5" xfId="59240"/>
    <cellStyle name="Обычный 6 4 3 5 6" xfId="59241"/>
    <cellStyle name="Обычный 6 4 3 5 7" xfId="59242"/>
    <cellStyle name="Обычный 6 4 3 5 8" xfId="59243"/>
    <cellStyle name="Обычный 6 4 3 6" xfId="59244"/>
    <cellStyle name="Обычный 6 4 3 6 2" xfId="59245"/>
    <cellStyle name="Обычный 6 4 3 6 3" xfId="59246"/>
    <cellStyle name="Обычный 6 4 3 6 4" xfId="59247"/>
    <cellStyle name="Обычный 6 4 3 6 5" xfId="59248"/>
    <cellStyle name="Обычный 6 4 3 6 6" xfId="59249"/>
    <cellStyle name="Обычный 6 4 3 6 7" xfId="59250"/>
    <cellStyle name="Обычный 6 4 3 6 8" xfId="59251"/>
    <cellStyle name="Обычный 6 4 3 7" xfId="59252"/>
    <cellStyle name="Обычный 6 4 3 7 2" xfId="59253"/>
    <cellStyle name="Обычный 6 4 3 7 3" xfId="59254"/>
    <cellStyle name="Обычный 6 4 3 7 4" xfId="59255"/>
    <cellStyle name="Обычный 6 4 3 7 5" xfId="59256"/>
    <cellStyle name="Обычный 6 4 3 7 6" xfId="59257"/>
    <cellStyle name="Обычный 6 4 3 7 7" xfId="59258"/>
    <cellStyle name="Обычный 6 4 3 7 8" xfId="59259"/>
    <cellStyle name="Обычный 6 4 3 8" xfId="59260"/>
    <cellStyle name="Обычный 6 4 3 8 2" xfId="59261"/>
    <cellStyle name="Обычный 6 4 3 8 3" xfId="59262"/>
    <cellStyle name="Обычный 6 4 3 8 4" xfId="59263"/>
    <cellStyle name="Обычный 6 4 3 8 5" xfId="59264"/>
    <cellStyle name="Обычный 6 4 3 8 6" xfId="59265"/>
    <cellStyle name="Обычный 6 4 3 8 7" xfId="59266"/>
    <cellStyle name="Обычный 6 4 3 8 8" xfId="59267"/>
    <cellStyle name="Обычный 6 4 3 9" xfId="59268"/>
    <cellStyle name="Обычный 6 4 4" xfId="59269"/>
    <cellStyle name="Обычный 6 4 4 2" xfId="59270"/>
    <cellStyle name="Обычный 6 4 4 3" xfId="59271"/>
    <cellStyle name="Обычный 6 4 4 4" xfId="59272"/>
    <cellStyle name="Обычный 6 4 4 5" xfId="59273"/>
    <cellStyle name="Обычный 6 4 4 6" xfId="59274"/>
    <cellStyle name="Обычный 6 4 4 7" xfId="59275"/>
    <cellStyle name="Обычный 6 4 4 8" xfId="59276"/>
    <cellStyle name="Обычный 6 4 5" xfId="59277"/>
    <cellStyle name="Обычный 6 4 5 2" xfId="59278"/>
    <cellStyle name="Обычный 6 4 5 3" xfId="59279"/>
    <cellStyle name="Обычный 6 4 5 4" xfId="59280"/>
    <cellStyle name="Обычный 6 4 5 5" xfId="59281"/>
    <cellStyle name="Обычный 6 4 5 6" xfId="59282"/>
    <cellStyle name="Обычный 6 4 5 7" xfId="59283"/>
    <cellStyle name="Обычный 6 4 5 8" xfId="59284"/>
    <cellStyle name="Обычный 6 4 6" xfId="59285"/>
    <cellStyle name="Обычный 6 4 6 2" xfId="59286"/>
    <cellStyle name="Обычный 6 4 6 3" xfId="59287"/>
    <cellStyle name="Обычный 6 4 6 4" xfId="59288"/>
    <cellStyle name="Обычный 6 4 6 5" xfId="59289"/>
    <cellStyle name="Обычный 6 4 6 6" xfId="59290"/>
    <cellStyle name="Обычный 6 4 6 7" xfId="59291"/>
    <cellStyle name="Обычный 6 4 6 8" xfId="59292"/>
    <cellStyle name="Обычный 6 4 7" xfId="59293"/>
    <cellStyle name="Обычный 6 4 7 2" xfId="59294"/>
    <cellStyle name="Обычный 6 4 7 3" xfId="59295"/>
    <cellStyle name="Обычный 6 4 7 4" xfId="59296"/>
    <cellStyle name="Обычный 6 4 7 5" xfId="59297"/>
    <cellStyle name="Обычный 6 4 7 6" xfId="59298"/>
    <cellStyle name="Обычный 6 4 7 7" xfId="59299"/>
    <cellStyle name="Обычный 6 4 7 8" xfId="59300"/>
    <cellStyle name="Обычный 6 4 8" xfId="59301"/>
    <cellStyle name="Обычный 6 4 8 2" xfId="59302"/>
    <cellStyle name="Обычный 6 4 8 3" xfId="59303"/>
    <cellStyle name="Обычный 6 4 8 4" xfId="59304"/>
    <cellStyle name="Обычный 6 4 8 5" xfId="59305"/>
    <cellStyle name="Обычный 6 4 8 6" xfId="59306"/>
    <cellStyle name="Обычный 6 4 8 7" xfId="59307"/>
    <cellStyle name="Обычный 6 4 8 8" xfId="59308"/>
    <cellStyle name="Обычный 6 4 9" xfId="59309"/>
    <cellStyle name="Обычный 6 4 9 2" xfId="59310"/>
    <cellStyle name="Обычный 6 4 9 3" xfId="59311"/>
    <cellStyle name="Обычный 6 4 9 4" xfId="59312"/>
    <cellStyle name="Обычный 6 4 9 5" xfId="59313"/>
    <cellStyle name="Обычный 6 4 9 6" xfId="59314"/>
    <cellStyle name="Обычный 6 4 9 7" xfId="59315"/>
    <cellStyle name="Обычный 6 4 9 8" xfId="59316"/>
    <cellStyle name="Обычный 6 5" xfId="59317"/>
    <cellStyle name="Обычный 6 5 10" xfId="59318"/>
    <cellStyle name="Обычный 6 5 10 2" xfId="59319"/>
    <cellStyle name="Обычный 6 5 10 3" xfId="59320"/>
    <cellStyle name="Обычный 6 5 10 4" xfId="59321"/>
    <cellStyle name="Обычный 6 5 10 5" xfId="59322"/>
    <cellStyle name="Обычный 6 5 10 6" xfId="59323"/>
    <cellStyle name="Обычный 6 5 10 7" xfId="59324"/>
    <cellStyle name="Обычный 6 5 10 8" xfId="59325"/>
    <cellStyle name="Обычный 6 5 11" xfId="59326"/>
    <cellStyle name="Обычный 6 5 12" xfId="59327"/>
    <cellStyle name="Обычный 6 5 13" xfId="59328"/>
    <cellStyle name="Обычный 6 5 14" xfId="59329"/>
    <cellStyle name="Обычный 6 5 15" xfId="59330"/>
    <cellStyle name="Обычный 6 5 16" xfId="59331"/>
    <cellStyle name="Обычный 6 5 17" xfId="59332"/>
    <cellStyle name="Обычный 6 5 18" xfId="59333"/>
    <cellStyle name="Обычный 6 5 19" xfId="59334"/>
    <cellStyle name="Обычный 6 5 2" xfId="59335"/>
    <cellStyle name="Обычный 6 5 2 10" xfId="59336"/>
    <cellStyle name="Обычный 6 5 2 11" xfId="59337"/>
    <cellStyle name="Обычный 6 5 2 12" xfId="59338"/>
    <cellStyle name="Обычный 6 5 2 13" xfId="59339"/>
    <cellStyle name="Обычный 6 5 2 14" xfId="59340"/>
    <cellStyle name="Обычный 6 5 2 15" xfId="59341"/>
    <cellStyle name="Обычный 6 5 2 16" xfId="59342"/>
    <cellStyle name="Обычный 6 5 2 17" xfId="59343"/>
    <cellStyle name="Обычный 6 5 2 18" xfId="59344"/>
    <cellStyle name="Обычный 6 5 2 2" xfId="59345"/>
    <cellStyle name="Обычный 6 5 2 2 2" xfId="59346"/>
    <cellStyle name="Обычный 6 5 2 2 3" xfId="59347"/>
    <cellStyle name="Обычный 6 5 2 2 4" xfId="59348"/>
    <cellStyle name="Обычный 6 5 2 2 5" xfId="59349"/>
    <cellStyle name="Обычный 6 5 2 2 6" xfId="59350"/>
    <cellStyle name="Обычный 6 5 2 2 7" xfId="59351"/>
    <cellStyle name="Обычный 6 5 2 2 8" xfId="59352"/>
    <cellStyle name="Обычный 6 5 2 3" xfId="59353"/>
    <cellStyle name="Обычный 6 5 2 3 2" xfId="59354"/>
    <cellStyle name="Обычный 6 5 2 3 3" xfId="59355"/>
    <cellStyle name="Обычный 6 5 2 3 4" xfId="59356"/>
    <cellStyle name="Обычный 6 5 2 3 5" xfId="59357"/>
    <cellStyle name="Обычный 6 5 2 3 6" xfId="59358"/>
    <cellStyle name="Обычный 6 5 2 3 7" xfId="59359"/>
    <cellStyle name="Обычный 6 5 2 3 8" xfId="59360"/>
    <cellStyle name="Обычный 6 5 2 4" xfId="59361"/>
    <cellStyle name="Обычный 6 5 2 4 2" xfId="59362"/>
    <cellStyle name="Обычный 6 5 2 4 3" xfId="59363"/>
    <cellStyle name="Обычный 6 5 2 4 4" xfId="59364"/>
    <cellStyle name="Обычный 6 5 2 4 5" xfId="59365"/>
    <cellStyle name="Обычный 6 5 2 4 6" xfId="59366"/>
    <cellStyle name="Обычный 6 5 2 4 7" xfId="59367"/>
    <cellStyle name="Обычный 6 5 2 4 8" xfId="59368"/>
    <cellStyle name="Обычный 6 5 2 5" xfId="59369"/>
    <cellStyle name="Обычный 6 5 2 5 2" xfId="59370"/>
    <cellStyle name="Обычный 6 5 2 5 3" xfId="59371"/>
    <cellStyle name="Обычный 6 5 2 5 4" xfId="59372"/>
    <cellStyle name="Обычный 6 5 2 5 5" xfId="59373"/>
    <cellStyle name="Обычный 6 5 2 5 6" xfId="59374"/>
    <cellStyle name="Обычный 6 5 2 5 7" xfId="59375"/>
    <cellStyle name="Обычный 6 5 2 5 8" xfId="59376"/>
    <cellStyle name="Обычный 6 5 2 6" xfId="59377"/>
    <cellStyle name="Обычный 6 5 2 6 2" xfId="59378"/>
    <cellStyle name="Обычный 6 5 2 6 3" xfId="59379"/>
    <cellStyle name="Обычный 6 5 2 6 4" xfId="59380"/>
    <cellStyle name="Обычный 6 5 2 6 5" xfId="59381"/>
    <cellStyle name="Обычный 6 5 2 6 6" xfId="59382"/>
    <cellStyle name="Обычный 6 5 2 6 7" xfId="59383"/>
    <cellStyle name="Обычный 6 5 2 6 8" xfId="59384"/>
    <cellStyle name="Обычный 6 5 2 7" xfId="59385"/>
    <cellStyle name="Обычный 6 5 2 7 2" xfId="59386"/>
    <cellStyle name="Обычный 6 5 2 7 3" xfId="59387"/>
    <cellStyle name="Обычный 6 5 2 7 4" xfId="59388"/>
    <cellStyle name="Обычный 6 5 2 7 5" xfId="59389"/>
    <cellStyle name="Обычный 6 5 2 7 6" xfId="59390"/>
    <cellStyle name="Обычный 6 5 2 7 7" xfId="59391"/>
    <cellStyle name="Обычный 6 5 2 7 8" xfId="59392"/>
    <cellStyle name="Обычный 6 5 2 8" xfId="59393"/>
    <cellStyle name="Обычный 6 5 2 8 2" xfId="59394"/>
    <cellStyle name="Обычный 6 5 2 8 3" xfId="59395"/>
    <cellStyle name="Обычный 6 5 2 8 4" xfId="59396"/>
    <cellStyle name="Обычный 6 5 2 8 5" xfId="59397"/>
    <cellStyle name="Обычный 6 5 2 8 6" xfId="59398"/>
    <cellStyle name="Обычный 6 5 2 8 7" xfId="59399"/>
    <cellStyle name="Обычный 6 5 2 8 8" xfId="59400"/>
    <cellStyle name="Обычный 6 5 2 9" xfId="59401"/>
    <cellStyle name="Обычный 6 5 20" xfId="59402"/>
    <cellStyle name="Обычный 6 5 21" xfId="59403"/>
    <cellStyle name="Обычный 6 5 22" xfId="59404"/>
    <cellStyle name="Обычный 6 5 3" xfId="59405"/>
    <cellStyle name="Обычный 6 5 3 10" xfId="59406"/>
    <cellStyle name="Обычный 6 5 3 11" xfId="59407"/>
    <cellStyle name="Обычный 6 5 3 12" xfId="59408"/>
    <cellStyle name="Обычный 6 5 3 13" xfId="59409"/>
    <cellStyle name="Обычный 6 5 3 14" xfId="59410"/>
    <cellStyle name="Обычный 6 5 3 15" xfId="59411"/>
    <cellStyle name="Обычный 6 5 3 16" xfId="59412"/>
    <cellStyle name="Обычный 6 5 3 17" xfId="59413"/>
    <cellStyle name="Обычный 6 5 3 18" xfId="59414"/>
    <cellStyle name="Обычный 6 5 3 2" xfId="59415"/>
    <cellStyle name="Обычный 6 5 3 2 2" xfId="59416"/>
    <cellStyle name="Обычный 6 5 3 2 3" xfId="59417"/>
    <cellStyle name="Обычный 6 5 3 2 4" xfId="59418"/>
    <cellStyle name="Обычный 6 5 3 2 5" xfId="59419"/>
    <cellStyle name="Обычный 6 5 3 2 6" xfId="59420"/>
    <cellStyle name="Обычный 6 5 3 2 7" xfId="59421"/>
    <cellStyle name="Обычный 6 5 3 2 8" xfId="59422"/>
    <cellStyle name="Обычный 6 5 3 3" xfId="59423"/>
    <cellStyle name="Обычный 6 5 3 3 2" xfId="59424"/>
    <cellStyle name="Обычный 6 5 3 3 3" xfId="59425"/>
    <cellStyle name="Обычный 6 5 3 3 4" xfId="59426"/>
    <cellStyle name="Обычный 6 5 3 3 5" xfId="59427"/>
    <cellStyle name="Обычный 6 5 3 3 6" xfId="59428"/>
    <cellStyle name="Обычный 6 5 3 3 7" xfId="59429"/>
    <cellStyle name="Обычный 6 5 3 3 8" xfId="59430"/>
    <cellStyle name="Обычный 6 5 3 4" xfId="59431"/>
    <cellStyle name="Обычный 6 5 3 4 2" xfId="59432"/>
    <cellStyle name="Обычный 6 5 3 4 3" xfId="59433"/>
    <cellStyle name="Обычный 6 5 3 4 4" xfId="59434"/>
    <cellStyle name="Обычный 6 5 3 4 5" xfId="59435"/>
    <cellStyle name="Обычный 6 5 3 4 6" xfId="59436"/>
    <cellStyle name="Обычный 6 5 3 4 7" xfId="59437"/>
    <cellStyle name="Обычный 6 5 3 4 8" xfId="59438"/>
    <cellStyle name="Обычный 6 5 3 5" xfId="59439"/>
    <cellStyle name="Обычный 6 5 3 5 2" xfId="59440"/>
    <cellStyle name="Обычный 6 5 3 5 3" xfId="59441"/>
    <cellStyle name="Обычный 6 5 3 5 4" xfId="59442"/>
    <cellStyle name="Обычный 6 5 3 5 5" xfId="59443"/>
    <cellStyle name="Обычный 6 5 3 5 6" xfId="59444"/>
    <cellStyle name="Обычный 6 5 3 5 7" xfId="59445"/>
    <cellStyle name="Обычный 6 5 3 5 8" xfId="59446"/>
    <cellStyle name="Обычный 6 5 3 6" xfId="59447"/>
    <cellStyle name="Обычный 6 5 3 6 2" xfId="59448"/>
    <cellStyle name="Обычный 6 5 3 6 3" xfId="59449"/>
    <cellStyle name="Обычный 6 5 3 6 4" xfId="59450"/>
    <cellStyle name="Обычный 6 5 3 6 5" xfId="59451"/>
    <cellStyle name="Обычный 6 5 3 6 6" xfId="59452"/>
    <cellStyle name="Обычный 6 5 3 6 7" xfId="59453"/>
    <cellStyle name="Обычный 6 5 3 6 8" xfId="59454"/>
    <cellStyle name="Обычный 6 5 3 7" xfId="59455"/>
    <cellStyle name="Обычный 6 5 3 7 2" xfId="59456"/>
    <cellStyle name="Обычный 6 5 3 7 3" xfId="59457"/>
    <cellStyle name="Обычный 6 5 3 7 4" xfId="59458"/>
    <cellStyle name="Обычный 6 5 3 7 5" xfId="59459"/>
    <cellStyle name="Обычный 6 5 3 7 6" xfId="59460"/>
    <cellStyle name="Обычный 6 5 3 7 7" xfId="59461"/>
    <cellStyle name="Обычный 6 5 3 7 8" xfId="59462"/>
    <cellStyle name="Обычный 6 5 3 8" xfId="59463"/>
    <cellStyle name="Обычный 6 5 3 8 2" xfId="59464"/>
    <cellStyle name="Обычный 6 5 3 8 3" xfId="59465"/>
    <cellStyle name="Обычный 6 5 3 8 4" xfId="59466"/>
    <cellStyle name="Обычный 6 5 3 8 5" xfId="59467"/>
    <cellStyle name="Обычный 6 5 3 8 6" xfId="59468"/>
    <cellStyle name="Обычный 6 5 3 8 7" xfId="59469"/>
    <cellStyle name="Обычный 6 5 3 8 8" xfId="59470"/>
    <cellStyle name="Обычный 6 5 3 9" xfId="59471"/>
    <cellStyle name="Обычный 6 5 4" xfId="59472"/>
    <cellStyle name="Обычный 6 5 4 2" xfId="59473"/>
    <cellStyle name="Обычный 6 5 4 3" xfId="59474"/>
    <cellStyle name="Обычный 6 5 4 4" xfId="59475"/>
    <cellStyle name="Обычный 6 5 4 5" xfId="59476"/>
    <cellStyle name="Обычный 6 5 4 6" xfId="59477"/>
    <cellStyle name="Обычный 6 5 4 7" xfId="59478"/>
    <cellStyle name="Обычный 6 5 4 8" xfId="59479"/>
    <cellStyle name="Обычный 6 5 5" xfId="59480"/>
    <cellStyle name="Обычный 6 5 5 2" xfId="59481"/>
    <cellStyle name="Обычный 6 5 5 3" xfId="59482"/>
    <cellStyle name="Обычный 6 5 5 4" xfId="59483"/>
    <cellStyle name="Обычный 6 5 5 5" xfId="59484"/>
    <cellStyle name="Обычный 6 5 5 6" xfId="59485"/>
    <cellStyle name="Обычный 6 5 5 7" xfId="59486"/>
    <cellStyle name="Обычный 6 5 5 8" xfId="59487"/>
    <cellStyle name="Обычный 6 5 6" xfId="59488"/>
    <cellStyle name="Обычный 6 5 6 2" xfId="59489"/>
    <cellStyle name="Обычный 6 5 6 3" xfId="59490"/>
    <cellStyle name="Обычный 6 5 6 4" xfId="59491"/>
    <cellStyle name="Обычный 6 5 6 5" xfId="59492"/>
    <cellStyle name="Обычный 6 5 6 6" xfId="59493"/>
    <cellStyle name="Обычный 6 5 6 7" xfId="59494"/>
    <cellStyle name="Обычный 6 5 6 8" xfId="59495"/>
    <cellStyle name="Обычный 6 5 7" xfId="59496"/>
    <cellStyle name="Обычный 6 5 7 2" xfId="59497"/>
    <cellStyle name="Обычный 6 5 7 3" xfId="59498"/>
    <cellStyle name="Обычный 6 5 7 4" xfId="59499"/>
    <cellStyle name="Обычный 6 5 7 5" xfId="59500"/>
    <cellStyle name="Обычный 6 5 7 6" xfId="59501"/>
    <cellStyle name="Обычный 6 5 7 7" xfId="59502"/>
    <cellStyle name="Обычный 6 5 7 8" xfId="59503"/>
    <cellStyle name="Обычный 6 5 8" xfId="59504"/>
    <cellStyle name="Обычный 6 5 8 2" xfId="59505"/>
    <cellStyle name="Обычный 6 5 8 3" xfId="59506"/>
    <cellStyle name="Обычный 6 5 8 4" xfId="59507"/>
    <cellStyle name="Обычный 6 5 8 5" xfId="59508"/>
    <cellStyle name="Обычный 6 5 8 6" xfId="59509"/>
    <cellStyle name="Обычный 6 5 8 7" xfId="59510"/>
    <cellStyle name="Обычный 6 5 8 8" xfId="59511"/>
    <cellStyle name="Обычный 6 5 9" xfId="59512"/>
    <cellStyle name="Обычный 6 5 9 2" xfId="59513"/>
    <cellStyle name="Обычный 6 5 9 3" xfId="59514"/>
    <cellStyle name="Обычный 6 5 9 4" xfId="59515"/>
    <cellStyle name="Обычный 6 5 9 5" xfId="59516"/>
    <cellStyle name="Обычный 6 5 9 6" xfId="59517"/>
    <cellStyle name="Обычный 6 5 9 7" xfId="59518"/>
    <cellStyle name="Обычный 6 5 9 8" xfId="59519"/>
    <cellStyle name="Обычный 6 6" xfId="59520"/>
    <cellStyle name="Обычный 6 6 10" xfId="59521"/>
    <cellStyle name="Обычный 6 6 10 2" xfId="59522"/>
    <cellStyle name="Обычный 6 6 10 3" xfId="59523"/>
    <cellStyle name="Обычный 6 6 10 4" xfId="59524"/>
    <cellStyle name="Обычный 6 6 10 5" xfId="59525"/>
    <cellStyle name="Обычный 6 6 10 6" xfId="59526"/>
    <cellStyle name="Обычный 6 6 10 7" xfId="59527"/>
    <cellStyle name="Обычный 6 6 10 8" xfId="59528"/>
    <cellStyle name="Обычный 6 6 11" xfId="59529"/>
    <cellStyle name="Обычный 6 6 12" xfId="59530"/>
    <cellStyle name="Обычный 6 6 13" xfId="59531"/>
    <cellStyle name="Обычный 6 6 14" xfId="59532"/>
    <cellStyle name="Обычный 6 6 15" xfId="59533"/>
    <cellStyle name="Обычный 6 6 16" xfId="59534"/>
    <cellStyle name="Обычный 6 6 17" xfId="59535"/>
    <cellStyle name="Обычный 6 6 18" xfId="59536"/>
    <cellStyle name="Обычный 6 6 19" xfId="59537"/>
    <cellStyle name="Обычный 6 6 2" xfId="59538"/>
    <cellStyle name="Обычный 6 6 2 10" xfId="59539"/>
    <cellStyle name="Обычный 6 6 2 11" xfId="59540"/>
    <cellStyle name="Обычный 6 6 2 12" xfId="59541"/>
    <cellStyle name="Обычный 6 6 2 13" xfId="59542"/>
    <cellStyle name="Обычный 6 6 2 14" xfId="59543"/>
    <cellStyle name="Обычный 6 6 2 15" xfId="59544"/>
    <cellStyle name="Обычный 6 6 2 16" xfId="59545"/>
    <cellStyle name="Обычный 6 6 2 17" xfId="59546"/>
    <cellStyle name="Обычный 6 6 2 18" xfId="59547"/>
    <cellStyle name="Обычный 6 6 2 2" xfId="59548"/>
    <cellStyle name="Обычный 6 6 2 2 2" xfId="59549"/>
    <cellStyle name="Обычный 6 6 2 2 3" xfId="59550"/>
    <cellStyle name="Обычный 6 6 2 2 4" xfId="59551"/>
    <cellStyle name="Обычный 6 6 2 2 5" xfId="59552"/>
    <cellStyle name="Обычный 6 6 2 2 6" xfId="59553"/>
    <cellStyle name="Обычный 6 6 2 2 7" xfId="59554"/>
    <cellStyle name="Обычный 6 6 2 2 8" xfId="59555"/>
    <cellStyle name="Обычный 6 6 2 3" xfId="59556"/>
    <cellStyle name="Обычный 6 6 2 3 2" xfId="59557"/>
    <cellStyle name="Обычный 6 6 2 3 3" xfId="59558"/>
    <cellStyle name="Обычный 6 6 2 3 4" xfId="59559"/>
    <cellStyle name="Обычный 6 6 2 3 5" xfId="59560"/>
    <cellStyle name="Обычный 6 6 2 3 6" xfId="59561"/>
    <cellStyle name="Обычный 6 6 2 3 7" xfId="59562"/>
    <cellStyle name="Обычный 6 6 2 3 8" xfId="59563"/>
    <cellStyle name="Обычный 6 6 2 4" xfId="59564"/>
    <cellStyle name="Обычный 6 6 2 4 2" xfId="59565"/>
    <cellStyle name="Обычный 6 6 2 4 3" xfId="59566"/>
    <cellStyle name="Обычный 6 6 2 4 4" xfId="59567"/>
    <cellStyle name="Обычный 6 6 2 4 5" xfId="59568"/>
    <cellStyle name="Обычный 6 6 2 4 6" xfId="59569"/>
    <cellStyle name="Обычный 6 6 2 4 7" xfId="59570"/>
    <cellStyle name="Обычный 6 6 2 4 8" xfId="59571"/>
    <cellStyle name="Обычный 6 6 2 5" xfId="59572"/>
    <cellStyle name="Обычный 6 6 2 5 2" xfId="59573"/>
    <cellStyle name="Обычный 6 6 2 5 3" xfId="59574"/>
    <cellStyle name="Обычный 6 6 2 5 4" xfId="59575"/>
    <cellStyle name="Обычный 6 6 2 5 5" xfId="59576"/>
    <cellStyle name="Обычный 6 6 2 5 6" xfId="59577"/>
    <cellStyle name="Обычный 6 6 2 5 7" xfId="59578"/>
    <cellStyle name="Обычный 6 6 2 5 8" xfId="59579"/>
    <cellStyle name="Обычный 6 6 2 6" xfId="59580"/>
    <cellStyle name="Обычный 6 6 2 6 2" xfId="59581"/>
    <cellStyle name="Обычный 6 6 2 6 3" xfId="59582"/>
    <cellStyle name="Обычный 6 6 2 6 4" xfId="59583"/>
    <cellStyle name="Обычный 6 6 2 6 5" xfId="59584"/>
    <cellStyle name="Обычный 6 6 2 6 6" xfId="59585"/>
    <cellStyle name="Обычный 6 6 2 6 7" xfId="59586"/>
    <cellStyle name="Обычный 6 6 2 6 8" xfId="59587"/>
    <cellStyle name="Обычный 6 6 2 7" xfId="59588"/>
    <cellStyle name="Обычный 6 6 2 7 2" xfId="59589"/>
    <cellStyle name="Обычный 6 6 2 7 3" xfId="59590"/>
    <cellStyle name="Обычный 6 6 2 7 4" xfId="59591"/>
    <cellStyle name="Обычный 6 6 2 7 5" xfId="59592"/>
    <cellStyle name="Обычный 6 6 2 7 6" xfId="59593"/>
    <cellStyle name="Обычный 6 6 2 7 7" xfId="59594"/>
    <cellStyle name="Обычный 6 6 2 7 8" xfId="59595"/>
    <cellStyle name="Обычный 6 6 2 8" xfId="59596"/>
    <cellStyle name="Обычный 6 6 2 8 2" xfId="59597"/>
    <cellStyle name="Обычный 6 6 2 8 3" xfId="59598"/>
    <cellStyle name="Обычный 6 6 2 8 4" xfId="59599"/>
    <cellStyle name="Обычный 6 6 2 8 5" xfId="59600"/>
    <cellStyle name="Обычный 6 6 2 8 6" xfId="59601"/>
    <cellStyle name="Обычный 6 6 2 8 7" xfId="59602"/>
    <cellStyle name="Обычный 6 6 2 8 8" xfId="59603"/>
    <cellStyle name="Обычный 6 6 2 9" xfId="59604"/>
    <cellStyle name="Обычный 6 6 20" xfId="59605"/>
    <cellStyle name="Обычный 6 6 21" xfId="59606"/>
    <cellStyle name="Обычный 6 6 22" xfId="59607"/>
    <cellStyle name="Обычный 6 6 3" xfId="59608"/>
    <cellStyle name="Обычный 6 6 3 10" xfId="59609"/>
    <cellStyle name="Обычный 6 6 3 11" xfId="59610"/>
    <cellStyle name="Обычный 6 6 3 12" xfId="59611"/>
    <cellStyle name="Обычный 6 6 3 13" xfId="59612"/>
    <cellStyle name="Обычный 6 6 3 14" xfId="59613"/>
    <cellStyle name="Обычный 6 6 3 15" xfId="59614"/>
    <cellStyle name="Обычный 6 6 3 16" xfId="59615"/>
    <cellStyle name="Обычный 6 6 3 17" xfId="59616"/>
    <cellStyle name="Обычный 6 6 3 18" xfId="59617"/>
    <cellStyle name="Обычный 6 6 3 2" xfId="59618"/>
    <cellStyle name="Обычный 6 6 3 2 2" xfId="59619"/>
    <cellStyle name="Обычный 6 6 3 2 3" xfId="59620"/>
    <cellStyle name="Обычный 6 6 3 2 4" xfId="59621"/>
    <cellStyle name="Обычный 6 6 3 2 5" xfId="59622"/>
    <cellStyle name="Обычный 6 6 3 2 6" xfId="59623"/>
    <cellStyle name="Обычный 6 6 3 2 7" xfId="59624"/>
    <cellStyle name="Обычный 6 6 3 2 8" xfId="59625"/>
    <cellStyle name="Обычный 6 6 3 3" xfId="59626"/>
    <cellStyle name="Обычный 6 6 3 3 2" xfId="59627"/>
    <cellStyle name="Обычный 6 6 3 3 3" xfId="59628"/>
    <cellStyle name="Обычный 6 6 3 3 4" xfId="59629"/>
    <cellStyle name="Обычный 6 6 3 3 5" xfId="59630"/>
    <cellStyle name="Обычный 6 6 3 3 6" xfId="59631"/>
    <cellStyle name="Обычный 6 6 3 3 7" xfId="59632"/>
    <cellStyle name="Обычный 6 6 3 3 8" xfId="59633"/>
    <cellStyle name="Обычный 6 6 3 4" xfId="59634"/>
    <cellStyle name="Обычный 6 6 3 4 2" xfId="59635"/>
    <cellStyle name="Обычный 6 6 3 4 3" xfId="59636"/>
    <cellStyle name="Обычный 6 6 3 4 4" xfId="59637"/>
    <cellStyle name="Обычный 6 6 3 4 5" xfId="59638"/>
    <cellStyle name="Обычный 6 6 3 4 6" xfId="59639"/>
    <cellStyle name="Обычный 6 6 3 4 7" xfId="59640"/>
    <cellStyle name="Обычный 6 6 3 4 8" xfId="59641"/>
    <cellStyle name="Обычный 6 6 3 5" xfId="59642"/>
    <cellStyle name="Обычный 6 6 3 5 2" xfId="59643"/>
    <cellStyle name="Обычный 6 6 3 5 3" xfId="59644"/>
    <cellStyle name="Обычный 6 6 3 5 4" xfId="59645"/>
    <cellStyle name="Обычный 6 6 3 5 5" xfId="59646"/>
    <cellStyle name="Обычный 6 6 3 5 6" xfId="59647"/>
    <cellStyle name="Обычный 6 6 3 5 7" xfId="59648"/>
    <cellStyle name="Обычный 6 6 3 5 8" xfId="59649"/>
    <cellStyle name="Обычный 6 6 3 6" xfId="59650"/>
    <cellStyle name="Обычный 6 6 3 6 2" xfId="59651"/>
    <cellStyle name="Обычный 6 6 3 6 3" xfId="59652"/>
    <cellStyle name="Обычный 6 6 3 6 4" xfId="59653"/>
    <cellStyle name="Обычный 6 6 3 6 5" xfId="59654"/>
    <cellStyle name="Обычный 6 6 3 6 6" xfId="59655"/>
    <cellStyle name="Обычный 6 6 3 6 7" xfId="59656"/>
    <cellStyle name="Обычный 6 6 3 6 8" xfId="59657"/>
    <cellStyle name="Обычный 6 6 3 7" xfId="59658"/>
    <cellStyle name="Обычный 6 6 3 7 2" xfId="59659"/>
    <cellStyle name="Обычный 6 6 3 7 3" xfId="59660"/>
    <cellStyle name="Обычный 6 6 3 7 4" xfId="59661"/>
    <cellStyle name="Обычный 6 6 3 7 5" xfId="59662"/>
    <cellStyle name="Обычный 6 6 3 7 6" xfId="59663"/>
    <cellStyle name="Обычный 6 6 3 7 7" xfId="59664"/>
    <cellStyle name="Обычный 6 6 3 7 8" xfId="59665"/>
    <cellStyle name="Обычный 6 6 3 8" xfId="59666"/>
    <cellStyle name="Обычный 6 6 3 8 2" xfId="59667"/>
    <cellStyle name="Обычный 6 6 3 8 3" xfId="59668"/>
    <cellStyle name="Обычный 6 6 3 8 4" xfId="59669"/>
    <cellStyle name="Обычный 6 6 3 8 5" xfId="59670"/>
    <cellStyle name="Обычный 6 6 3 8 6" xfId="59671"/>
    <cellStyle name="Обычный 6 6 3 8 7" xfId="59672"/>
    <cellStyle name="Обычный 6 6 3 8 8" xfId="59673"/>
    <cellStyle name="Обычный 6 6 3 9" xfId="59674"/>
    <cellStyle name="Обычный 6 6 4" xfId="59675"/>
    <cellStyle name="Обычный 6 6 4 2" xfId="59676"/>
    <cellStyle name="Обычный 6 6 4 3" xfId="59677"/>
    <cellStyle name="Обычный 6 6 4 4" xfId="59678"/>
    <cellStyle name="Обычный 6 6 4 5" xfId="59679"/>
    <cellStyle name="Обычный 6 6 4 6" xfId="59680"/>
    <cellStyle name="Обычный 6 6 4 7" xfId="59681"/>
    <cellStyle name="Обычный 6 6 4 8" xfId="59682"/>
    <cellStyle name="Обычный 6 6 5" xfId="59683"/>
    <cellStyle name="Обычный 6 6 5 2" xfId="59684"/>
    <cellStyle name="Обычный 6 6 5 3" xfId="59685"/>
    <cellStyle name="Обычный 6 6 5 4" xfId="59686"/>
    <cellStyle name="Обычный 6 6 5 5" xfId="59687"/>
    <cellStyle name="Обычный 6 6 5 6" xfId="59688"/>
    <cellStyle name="Обычный 6 6 5 7" xfId="59689"/>
    <cellStyle name="Обычный 6 6 5 8" xfId="59690"/>
    <cellStyle name="Обычный 6 6 6" xfId="59691"/>
    <cellStyle name="Обычный 6 6 6 2" xfId="59692"/>
    <cellStyle name="Обычный 6 6 6 3" xfId="59693"/>
    <cellStyle name="Обычный 6 6 6 4" xfId="59694"/>
    <cellStyle name="Обычный 6 6 6 5" xfId="59695"/>
    <cellStyle name="Обычный 6 6 6 6" xfId="59696"/>
    <cellStyle name="Обычный 6 6 6 7" xfId="59697"/>
    <cellStyle name="Обычный 6 6 6 8" xfId="59698"/>
    <cellStyle name="Обычный 6 6 7" xfId="59699"/>
    <cellStyle name="Обычный 6 6 7 2" xfId="59700"/>
    <cellStyle name="Обычный 6 6 7 3" xfId="59701"/>
    <cellStyle name="Обычный 6 6 7 4" xfId="59702"/>
    <cellStyle name="Обычный 6 6 7 5" xfId="59703"/>
    <cellStyle name="Обычный 6 6 7 6" xfId="59704"/>
    <cellStyle name="Обычный 6 6 7 7" xfId="59705"/>
    <cellStyle name="Обычный 6 6 7 8" xfId="59706"/>
    <cellStyle name="Обычный 6 6 8" xfId="59707"/>
    <cellStyle name="Обычный 6 6 8 2" xfId="59708"/>
    <cellStyle name="Обычный 6 6 8 3" xfId="59709"/>
    <cellStyle name="Обычный 6 6 8 4" xfId="59710"/>
    <cellStyle name="Обычный 6 6 8 5" xfId="59711"/>
    <cellStyle name="Обычный 6 6 8 6" xfId="59712"/>
    <cellStyle name="Обычный 6 6 8 7" xfId="59713"/>
    <cellStyle name="Обычный 6 6 8 8" xfId="59714"/>
    <cellStyle name="Обычный 6 6 9" xfId="59715"/>
    <cellStyle name="Обычный 6 6 9 2" xfId="59716"/>
    <cellStyle name="Обычный 6 6 9 3" xfId="59717"/>
    <cellStyle name="Обычный 6 6 9 4" xfId="59718"/>
    <cellStyle name="Обычный 6 6 9 5" xfId="59719"/>
    <cellStyle name="Обычный 6 6 9 6" xfId="59720"/>
    <cellStyle name="Обычный 6 6 9 7" xfId="59721"/>
    <cellStyle name="Обычный 6 6 9 8" xfId="59722"/>
    <cellStyle name="Обычный 6 7" xfId="59723"/>
    <cellStyle name="Обычный 6 7 10" xfId="59724"/>
    <cellStyle name="Обычный 6 7 10 2" xfId="59725"/>
    <cellStyle name="Обычный 6 7 10 3" xfId="59726"/>
    <cellStyle name="Обычный 6 7 10 4" xfId="59727"/>
    <cellStyle name="Обычный 6 7 10 5" xfId="59728"/>
    <cellStyle name="Обычный 6 7 10 6" xfId="59729"/>
    <cellStyle name="Обычный 6 7 10 7" xfId="59730"/>
    <cellStyle name="Обычный 6 7 10 8" xfId="59731"/>
    <cellStyle name="Обычный 6 7 11" xfId="59732"/>
    <cellStyle name="Обычный 6 7 12" xfId="59733"/>
    <cellStyle name="Обычный 6 7 13" xfId="59734"/>
    <cellStyle name="Обычный 6 7 14" xfId="59735"/>
    <cellStyle name="Обычный 6 7 15" xfId="59736"/>
    <cellStyle name="Обычный 6 7 16" xfId="59737"/>
    <cellStyle name="Обычный 6 7 17" xfId="59738"/>
    <cellStyle name="Обычный 6 7 18" xfId="59739"/>
    <cellStyle name="Обычный 6 7 19" xfId="59740"/>
    <cellStyle name="Обычный 6 7 2" xfId="59741"/>
    <cellStyle name="Обычный 6 7 2 10" xfId="59742"/>
    <cellStyle name="Обычный 6 7 2 11" xfId="59743"/>
    <cellStyle name="Обычный 6 7 2 12" xfId="59744"/>
    <cellStyle name="Обычный 6 7 2 13" xfId="59745"/>
    <cellStyle name="Обычный 6 7 2 14" xfId="59746"/>
    <cellStyle name="Обычный 6 7 2 15" xfId="59747"/>
    <cellStyle name="Обычный 6 7 2 16" xfId="59748"/>
    <cellStyle name="Обычный 6 7 2 17" xfId="59749"/>
    <cellStyle name="Обычный 6 7 2 18" xfId="59750"/>
    <cellStyle name="Обычный 6 7 2 2" xfId="59751"/>
    <cellStyle name="Обычный 6 7 2 2 2" xfId="59752"/>
    <cellStyle name="Обычный 6 7 2 2 3" xfId="59753"/>
    <cellStyle name="Обычный 6 7 2 2 4" xfId="59754"/>
    <cellStyle name="Обычный 6 7 2 2 5" xfId="59755"/>
    <cellStyle name="Обычный 6 7 2 2 6" xfId="59756"/>
    <cellStyle name="Обычный 6 7 2 2 7" xfId="59757"/>
    <cellStyle name="Обычный 6 7 2 2 8" xfId="59758"/>
    <cellStyle name="Обычный 6 7 2 3" xfId="59759"/>
    <cellStyle name="Обычный 6 7 2 3 2" xfId="59760"/>
    <cellStyle name="Обычный 6 7 2 3 3" xfId="59761"/>
    <cellStyle name="Обычный 6 7 2 3 4" xfId="59762"/>
    <cellStyle name="Обычный 6 7 2 3 5" xfId="59763"/>
    <cellStyle name="Обычный 6 7 2 3 6" xfId="59764"/>
    <cellStyle name="Обычный 6 7 2 3 7" xfId="59765"/>
    <cellStyle name="Обычный 6 7 2 3 8" xfId="59766"/>
    <cellStyle name="Обычный 6 7 2 4" xfId="59767"/>
    <cellStyle name="Обычный 6 7 2 4 2" xfId="59768"/>
    <cellStyle name="Обычный 6 7 2 4 3" xfId="59769"/>
    <cellStyle name="Обычный 6 7 2 4 4" xfId="59770"/>
    <cellStyle name="Обычный 6 7 2 4 5" xfId="59771"/>
    <cellStyle name="Обычный 6 7 2 4 6" xfId="59772"/>
    <cellStyle name="Обычный 6 7 2 4 7" xfId="59773"/>
    <cellStyle name="Обычный 6 7 2 4 8" xfId="59774"/>
    <cellStyle name="Обычный 6 7 2 5" xfId="59775"/>
    <cellStyle name="Обычный 6 7 2 5 2" xfId="59776"/>
    <cellStyle name="Обычный 6 7 2 5 3" xfId="59777"/>
    <cellStyle name="Обычный 6 7 2 5 4" xfId="59778"/>
    <cellStyle name="Обычный 6 7 2 5 5" xfId="59779"/>
    <cellStyle name="Обычный 6 7 2 5 6" xfId="59780"/>
    <cellStyle name="Обычный 6 7 2 5 7" xfId="59781"/>
    <cellStyle name="Обычный 6 7 2 5 8" xfId="59782"/>
    <cellStyle name="Обычный 6 7 2 6" xfId="59783"/>
    <cellStyle name="Обычный 6 7 2 6 2" xfId="59784"/>
    <cellStyle name="Обычный 6 7 2 6 3" xfId="59785"/>
    <cellStyle name="Обычный 6 7 2 6 4" xfId="59786"/>
    <cellStyle name="Обычный 6 7 2 6 5" xfId="59787"/>
    <cellStyle name="Обычный 6 7 2 6 6" xfId="59788"/>
    <cellStyle name="Обычный 6 7 2 6 7" xfId="59789"/>
    <cellStyle name="Обычный 6 7 2 6 8" xfId="59790"/>
    <cellStyle name="Обычный 6 7 2 7" xfId="59791"/>
    <cellStyle name="Обычный 6 7 2 7 2" xfId="59792"/>
    <cellStyle name="Обычный 6 7 2 7 3" xfId="59793"/>
    <cellStyle name="Обычный 6 7 2 7 4" xfId="59794"/>
    <cellStyle name="Обычный 6 7 2 7 5" xfId="59795"/>
    <cellStyle name="Обычный 6 7 2 7 6" xfId="59796"/>
    <cellStyle name="Обычный 6 7 2 7 7" xfId="59797"/>
    <cellStyle name="Обычный 6 7 2 7 8" xfId="59798"/>
    <cellStyle name="Обычный 6 7 2 8" xfId="59799"/>
    <cellStyle name="Обычный 6 7 2 8 2" xfId="59800"/>
    <cellStyle name="Обычный 6 7 2 8 3" xfId="59801"/>
    <cellStyle name="Обычный 6 7 2 8 4" xfId="59802"/>
    <cellStyle name="Обычный 6 7 2 8 5" xfId="59803"/>
    <cellStyle name="Обычный 6 7 2 8 6" xfId="59804"/>
    <cellStyle name="Обычный 6 7 2 8 7" xfId="59805"/>
    <cellStyle name="Обычный 6 7 2 8 8" xfId="59806"/>
    <cellStyle name="Обычный 6 7 2 9" xfId="59807"/>
    <cellStyle name="Обычный 6 7 20" xfId="59808"/>
    <cellStyle name="Обычный 6 7 21" xfId="59809"/>
    <cellStyle name="Обычный 6 7 22" xfId="59810"/>
    <cellStyle name="Обычный 6 7 3" xfId="59811"/>
    <cellStyle name="Обычный 6 7 3 10" xfId="59812"/>
    <cellStyle name="Обычный 6 7 3 11" xfId="59813"/>
    <cellStyle name="Обычный 6 7 3 12" xfId="59814"/>
    <cellStyle name="Обычный 6 7 3 13" xfId="59815"/>
    <cellStyle name="Обычный 6 7 3 14" xfId="59816"/>
    <cellStyle name="Обычный 6 7 3 15" xfId="59817"/>
    <cellStyle name="Обычный 6 7 3 16" xfId="59818"/>
    <cellStyle name="Обычный 6 7 3 17" xfId="59819"/>
    <cellStyle name="Обычный 6 7 3 18" xfId="59820"/>
    <cellStyle name="Обычный 6 7 3 2" xfId="59821"/>
    <cellStyle name="Обычный 6 7 3 2 2" xfId="59822"/>
    <cellStyle name="Обычный 6 7 3 2 3" xfId="59823"/>
    <cellStyle name="Обычный 6 7 3 2 4" xfId="59824"/>
    <cellStyle name="Обычный 6 7 3 2 5" xfId="59825"/>
    <cellStyle name="Обычный 6 7 3 2 6" xfId="59826"/>
    <cellStyle name="Обычный 6 7 3 2 7" xfId="59827"/>
    <cellStyle name="Обычный 6 7 3 2 8" xfId="59828"/>
    <cellStyle name="Обычный 6 7 3 3" xfId="59829"/>
    <cellStyle name="Обычный 6 7 3 3 2" xfId="59830"/>
    <cellStyle name="Обычный 6 7 3 3 3" xfId="59831"/>
    <cellStyle name="Обычный 6 7 3 3 4" xfId="59832"/>
    <cellStyle name="Обычный 6 7 3 3 5" xfId="59833"/>
    <cellStyle name="Обычный 6 7 3 3 6" xfId="59834"/>
    <cellStyle name="Обычный 6 7 3 3 7" xfId="59835"/>
    <cellStyle name="Обычный 6 7 3 3 8" xfId="59836"/>
    <cellStyle name="Обычный 6 7 3 4" xfId="59837"/>
    <cellStyle name="Обычный 6 7 3 4 2" xfId="59838"/>
    <cellStyle name="Обычный 6 7 3 4 3" xfId="59839"/>
    <cellStyle name="Обычный 6 7 3 4 4" xfId="59840"/>
    <cellStyle name="Обычный 6 7 3 4 5" xfId="59841"/>
    <cellStyle name="Обычный 6 7 3 4 6" xfId="59842"/>
    <cellStyle name="Обычный 6 7 3 4 7" xfId="59843"/>
    <cellStyle name="Обычный 6 7 3 4 8" xfId="59844"/>
    <cellStyle name="Обычный 6 7 3 5" xfId="59845"/>
    <cellStyle name="Обычный 6 7 3 5 2" xfId="59846"/>
    <cellStyle name="Обычный 6 7 3 5 3" xfId="59847"/>
    <cellStyle name="Обычный 6 7 3 5 4" xfId="59848"/>
    <cellStyle name="Обычный 6 7 3 5 5" xfId="59849"/>
    <cellStyle name="Обычный 6 7 3 5 6" xfId="59850"/>
    <cellStyle name="Обычный 6 7 3 5 7" xfId="59851"/>
    <cellStyle name="Обычный 6 7 3 5 8" xfId="59852"/>
    <cellStyle name="Обычный 6 7 3 6" xfId="59853"/>
    <cellStyle name="Обычный 6 7 3 6 2" xfId="59854"/>
    <cellStyle name="Обычный 6 7 3 6 3" xfId="59855"/>
    <cellStyle name="Обычный 6 7 3 6 4" xfId="59856"/>
    <cellStyle name="Обычный 6 7 3 6 5" xfId="59857"/>
    <cellStyle name="Обычный 6 7 3 6 6" xfId="59858"/>
    <cellStyle name="Обычный 6 7 3 6 7" xfId="59859"/>
    <cellStyle name="Обычный 6 7 3 6 8" xfId="59860"/>
    <cellStyle name="Обычный 6 7 3 7" xfId="59861"/>
    <cellStyle name="Обычный 6 7 3 7 2" xfId="59862"/>
    <cellStyle name="Обычный 6 7 3 7 3" xfId="59863"/>
    <cellStyle name="Обычный 6 7 3 7 4" xfId="59864"/>
    <cellStyle name="Обычный 6 7 3 7 5" xfId="59865"/>
    <cellStyle name="Обычный 6 7 3 7 6" xfId="59866"/>
    <cellStyle name="Обычный 6 7 3 7 7" xfId="59867"/>
    <cellStyle name="Обычный 6 7 3 7 8" xfId="59868"/>
    <cellStyle name="Обычный 6 7 3 8" xfId="59869"/>
    <cellStyle name="Обычный 6 7 3 8 2" xfId="59870"/>
    <cellStyle name="Обычный 6 7 3 8 3" xfId="59871"/>
    <cellStyle name="Обычный 6 7 3 8 4" xfId="59872"/>
    <cellStyle name="Обычный 6 7 3 8 5" xfId="59873"/>
    <cellStyle name="Обычный 6 7 3 8 6" xfId="59874"/>
    <cellStyle name="Обычный 6 7 3 8 7" xfId="59875"/>
    <cellStyle name="Обычный 6 7 3 8 8" xfId="59876"/>
    <cellStyle name="Обычный 6 7 3 9" xfId="59877"/>
    <cellStyle name="Обычный 6 7 4" xfId="59878"/>
    <cellStyle name="Обычный 6 7 4 2" xfId="59879"/>
    <cellStyle name="Обычный 6 7 4 3" xfId="59880"/>
    <cellStyle name="Обычный 6 7 4 4" xfId="59881"/>
    <cellStyle name="Обычный 6 7 4 5" xfId="59882"/>
    <cellStyle name="Обычный 6 7 4 6" xfId="59883"/>
    <cellStyle name="Обычный 6 7 4 7" xfId="59884"/>
    <cellStyle name="Обычный 6 7 4 8" xfId="59885"/>
    <cellStyle name="Обычный 6 7 5" xfId="59886"/>
    <cellStyle name="Обычный 6 7 5 2" xfId="59887"/>
    <cellStyle name="Обычный 6 7 5 3" xfId="59888"/>
    <cellStyle name="Обычный 6 7 5 4" xfId="59889"/>
    <cellStyle name="Обычный 6 7 5 5" xfId="59890"/>
    <cellStyle name="Обычный 6 7 5 6" xfId="59891"/>
    <cellStyle name="Обычный 6 7 5 7" xfId="59892"/>
    <cellStyle name="Обычный 6 7 5 8" xfId="59893"/>
    <cellStyle name="Обычный 6 7 6" xfId="59894"/>
    <cellStyle name="Обычный 6 7 6 2" xfId="59895"/>
    <cellStyle name="Обычный 6 7 6 3" xfId="59896"/>
    <cellStyle name="Обычный 6 7 6 4" xfId="59897"/>
    <cellStyle name="Обычный 6 7 6 5" xfId="59898"/>
    <cellStyle name="Обычный 6 7 6 6" xfId="59899"/>
    <cellStyle name="Обычный 6 7 6 7" xfId="59900"/>
    <cellStyle name="Обычный 6 7 6 8" xfId="59901"/>
    <cellStyle name="Обычный 6 7 7" xfId="59902"/>
    <cellStyle name="Обычный 6 7 7 2" xfId="59903"/>
    <cellStyle name="Обычный 6 7 7 3" xfId="59904"/>
    <cellStyle name="Обычный 6 7 7 4" xfId="59905"/>
    <cellStyle name="Обычный 6 7 7 5" xfId="59906"/>
    <cellStyle name="Обычный 6 7 7 6" xfId="59907"/>
    <cellStyle name="Обычный 6 7 7 7" xfId="59908"/>
    <cellStyle name="Обычный 6 7 7 8" xfId="59909"/>
    <cellStyle name="Обычный 6 7 8" xfId="59910"/>
    <cellStyle name="Обычный 6 7 8 2" xfId="59911"/>
    <cellStyle name="Обычный 6 7 8 3" xfId="59912"/>
    <cellStyle name="Обычный 6 7 8 4" xfId="59913"/>
    <cellStyle name="Обычный 6 7 8 5" xfId="59914"/>
    <cellStyle name="Обычный 6 7 8 6" xfId="59915"/>
    <cellStyle name="Обычный 6 7 8 7" xfId="59916"/>
    <cellStyle name="Обычный 6 7 8 8" xfId="59917"/>
    <cellStyle name="Обычный 6 7 9" xfId="59918"/>
    <cellStyle name="Обычный 6 7 9 2" xfId="59919"/>
    <cellStyle name="Обычный 6 7 9 3" xfId="59920"/>
    <cellStyle name="Обычный 6 7 9 4" xfId="59921"/>
    <cellStyle name="Обычный 6 7 9 5" xfId="59922"/>
    <cellStyle name="Обычный 6 7 9 6" xfId="59923"/>
    <cellStyle name="Обычный 6 7 9 7" xfId="59924"/>
    <cellStyle name="Обычный 6 7 9 8" xfId="59925"/>
    <cellStyle name="Обычный 6 8" xfId="59926"/>
    <cellStyle name="Обычный 6 8 10" xfId="59927"/>
    <cellStyle name="Обычный 6 8 10 2" xfId="59928"/>
    <cellStyle name="Обычный 6 8 10 3" xfId="59929"/>
    <cellStyle name="Обычный 6 8 10 4" xfId="59930"/>
    <cellStyle name="Обычный 6 8 10 5" xfId="59931"/>
    <cellStyle name="Обычный 6 8 10 6" xfId="59932"/>
    <cellStyle name="Обычный 6 8 10 7" xfId="59933"/>
    <cellStyle name="Обычный 6 8 10 8" xfId="59934"/>
    <cellStyle name="Обычный 6 8 11" xfId="59935"/>
    <cellStyle name="Обычный 6 8 12" xfId="59936"/>
    <cellStyle name="Обычный 6 8 13" xfId="59937"/>
    <cellStyle name="Обычный 6 8 14" xfId="59938"/>
    <cellStyle name="Обычный 6 8 15" xfId="59939"/>
    <cellStyle name="Обычный 6 8 16" xfId="59940"/>
    <cellStyle name="Обычный 6 8 17" xfId="59941"/>
    <cellStyle name="Обычный 6 8 18" xfId="59942"/>
    <cellStyle name="Обычный 6 8 19" xfId="59943"/>
    <cellStyle name="Обычный 6 8 2" xfId="59944"/>
    <cellStyle name="Обычный 6 8 2 10" xfId="59945"/>
    <cellStyle name="Обычный 6 8 2 11" xfId="59946"/>
    <cellStyle name="Обычный 6 8 2 12" xfId="59947"/>
    <cellStyle name="Обычный 6 8 2 13" xfId="59948"/>
    <cellStyle name="Обычный 6 8 2 14" xfId="59949"/>
    <cellStyle name="Обычный 6 8 2 15" xfId="59950"/>
    <cellStyle name="Обычный 6 8 2 16" xfId="59951"/>
    <cellStyle name="Обычный 6 8 2 17" xfId="59952"/>
    <cellStyle name="Обычный 6 8 2 18" xfId="59953"/>
    <cellStyle name="Обычный 6 8 2 2" xfId="59954"/>
    <cellStyle name="Обычный 6 8 2 2 2" xfId="59955"/>
    <cellStyle name="Обычный 6 8 2 2 3" xfId="59956"/>
    <cellStyle name="Обычный 6 8 2 2 4" xfId="59957"/>
    <cellStyle name="Обычный 6 8 2 2 5" xfId="59958"/>
    <cellStyle name="Обычный 6 8 2 2 6" xfId="59959"/>
    <cellStyle name="Обычный 6 8 2 2 7" xfId="59960"/>
    <cellStyle name="Обычный 6 8 2 2 8" xfId="59961"/>
    <cellStyle name="Обычный 6 8 2 3" xfId="59962"/>
    <cellStyle name="Обычный 6 8 2 3 2" xfId="59963"/>
    <cellStyle name="Обычный 6 8 2 3 3" xfId="59964"/>
    <cellStyle name="Обычный 6 8 2 3 4" xfId="59965"/>
    <cellStyle name="Обычный 6 8 2 3 5" xfId="59966"/>
    <cellStyle name="Обычный 6 8 2 3 6" xfId="59967"/>
    <cellStyle name="Обычный 6 8 2 3 7" xfId="59968"/>
    <cellStyle name="Обычный 6 8 2 3 8" xfId="59969"/>
    <cellStyle name="Обычный 6 8 2 4" xfId="59970"/>
    <cellStyle name="Обычный 6 8 2 4 2" xfId="59971"/>
    <cellStyle name="Обычный 6 8 2 4 3" xfId="59972"/>
    <cellStyle name="Обычный 6 8 2 4 4" xfId="59973"/>
    <cellStyle name="Обычный 6 8 2 4 5" xfId="59974"/>
    <cellStyle name="Обычный 6 8 2 4 6" xfId="59975"/>
    <cellStyle name="Обычный 6 8 2 4 7" xfId="59976"/>
    <cellStyle name="Обычный 6 8 2 4 8" xfId="59977"/>
    <cellStyle name="Обычный 6 8 2 5" xfId="59978"/>
    <cellStyle name="Обычный 6 8 2 5 2" xfId="59979"/>
    <cellStyle name="Обычный 6 8 2 5 3" xfId="59980"/>
    <cellStyle name="Обычный 6 8 2 5 4" xfId="59981"/>
    <cellStyle name="Обычный 6 8 2 5 5" xfId="59982"/>
    <cellStyle name="Обычный 6 8 2 5 6" xfId="59983"/>
    <cellStyle name="Обычный 6 8 2 5 7" xfId="59984"/>
    <cellStyle name="Обычный 6 8 2 5 8" xfId="59985"/>
    <cellStyle name="Обычный 6 8 2 6" xfId="59986"/>
    <cellStyle name="Обычный 6 8 2 6 2" xfId="59987"/>
    <cellStyle name="Обычный 6 8 2 6 3" xfId="59988"/>
    <cellStyle name="Обычный 6 8 2 6 4" xfId="59989"/>
    <cellStyle name="Обычный 6 8 2 6 5" xfId="59990"/>
    <cellStyle name="Обычный 6 8 2 6 6" xfId="59991"/>
    <cellStyle name="Обычный 6 8 2 6 7" xfId="59992"/>
    <cellStyle name="Обычный 6 8 2 6 8" xfId="59993"/>
    <cellStyle name="Обычный 6 8 2 7" xfId="59994"/>
    <cellStyle name="Обычный 6 8 2 7 2" xfId="59995"/>
    <cellStyle name="Обычный 6 8 2 7 3" xfId="59996"/>
    <cellStyle name="Обычный 6 8 2 7 4" xfId="59997"/>
    <cellStyle name="Обычный 6 8 2 7 5" xfId="59998"/>
    <cellStyle name="Обычный 6 8 2 7 6" xfId="59999"/>
    <cellStyle name="Обычный 6 8 2 7 7" xfId="60000"/>
    <cellStyle name="Обычный 6 8 2 7 8" xfId="60001"/>
    <cellStyle name="Обычный 6 8 2 8" xfId="60002"/>
    <cellStyle name="Обычный 6 8 2 8 2" xfId="60003"/>
    <cellStyle name="Обычный 6 8 2 8 3" xfId="60004"/>
    <cellStyle name="Обычный 6 8 2 8 4" xfId="60005"/>
    <cellStyle name="Обычный 6 8 2 8 5" xfId="60006"/>
    <cellStyle name="Обычный 6 8 2 8 6" xfId="60007"/>
    <cellStyle name="Обычный 6 8 2 8 7" xfId="60008"/>
    <cellStyle name="Обычный 6 8 2 8 8" xfId="60009"/>
    <cellStyle name="Обычный 6 8 2 9" xfId="60010"/>
    <cellStyle name="Обычный 6 8 20" xfId="60011"/>
    <cellStyle name="Обычный 6 8 21" xfId="60012"/>
    <cellStyle name="Обычный 6 8 22" xfId="60013"/>
    <cellStyle name="Обычный 6 8 3" xfId="60014"/>
    <cellStyle name="Обычный 6 8 3 10" xfId="60015"/>
    <cellStyle name="Обычный 6 8 3 11" xfId="60016"/>
    <cellStyle name="Обычный 6 8 3 12" xfId="60017"/>
    <cellStyle name="Обычный 6 8 3 13" xfId="60018"/>
    <cellStyle name="Обычный 6 8 3 14" xfId="60019"/>
    <cellStyle name="Обычный 6 8 3 15" xfId="60020"/>
    <cellStyle name="Обычный 6 8 3 16" xfId="60021"/>
    <cellStyle name="Обычный 6 8 3 17" xfId="60022"/>
    <cellStyle name="Обычный 6 8 3 18" xfId="60023"/>
    <cellStyle name="Обычный 6 8 3 2" xfId="60024"/>
    <cellStyle name="Обычный 6 8 3 2 2" xfId="60025"/>
    <cellStyle name="Обычный 6 8 3 2 3" xfId="60026"/>
    <cellStyle name="Обычный 6 8 3 2 4" xfId="60027"/>
    <cellStyle name="Обычный 6 8 3 2 5" xfId="60028"/>
    <cellStyle name="Обычный 6 8 3 2 6" xfId="60029"/>
    <cellStyle name="Обычный 6 8 3 2 7" xfId="60030"/>
    <cellStyle name="Обычный 6 8 3 2 8" xfId="60031"/>
    <cellStyle name="Обычный 6 8 3 3" xfId="60032"/>
    <cellStyle name="Обычный 6 8 3 3 2" xfId="60033"/>
    <cellStyle name="Обычный 6 8 3 3 3" xfId="60034"/>
    <cellStyle name="Обычный 6 8 3 3 4" xfId="60035"/>
    <cellStyle name="Обычный 6 8 3 3 5" xfId="60036"/>
    <cellStyle name="Обычный 6 8 3 3 6" xfId="60037"/>
    <cellStyle name="Обычный 6 8 3 3 7" xfId="60038"/>
    <cellStyle name="Обычный 6 8 3 3 8" xfId="60039"/>
    <cellStyle name="Обычный 6 8 3 4" xfId="60040"/>
    <cellStyle name="Обычный 6 8 3 4 2" xfId="60041"/>
    <cellStyle name="Обычный 6 8 3 4 3" xfId="60042"/>
    <cellStyle name="Обычный 6 8 3 4 4" xfId="60043"/>
    <cellStyle name="Обычный 6 8 3 4 5" xfId="60044"/>
    <cellStyle name="Обычный 6 8 3 4 6" xfId="60045"/>
    <cellStyle name="Обычный 6 8 3 4 7" xfId="60046"/>
    <cellStyle name="Обычный 6 8 3 4 8" xfId="60047"/>
    <cellStyle name="Обычный 6 8 3 5" xfId="60048"/>
    <cellStyle name="Обычный 6 8 3 5 2" xfId="60049"/>
    <cellStyle name="Обычный 6 8 3 5 3" xfId="60050"/>
    <cellStyle name="Обычный 6 8 3 5 4" xfId="60051"/>
    <cellStyle name="Обычный 6 8 3 5 5" xfId="60052"/>
    <cellStyle name="Обычный 6 8 3 5 6" xfId="60053"/>
    <cellStyle name="Обычный 6 8 3 5 7" xfId="60054"/>
    <cellStyle name="Обычный 6 8 3 5 8" xfId="60055"/>
    <cellStyle name="Обычный 6 8 3 6" xfId="60056"/>
    <cellStyle name="Обычный 6 8 3 6 2" xfId="60057"/>
    <cellStyle name="Обычный 6 8 3 6 3" xfId="60058"/>
    <cellStyle name="Обычный 6 8 3 6 4" xfId="60059"/>
    <cellStyle name="Обычный 6 8 3 6 5" xfId="60060"/>
    <cellStyle name="Обычный 6 8 3 6 6" xfId="60061"/>
    <cellStyle name="Обычный 6 8 3 6 7" xfId="60062"/>
    <cellStyle name="Обычный 6 8 3 6 8" xfId="60063"/>
    <cellStyle name="Обычный 6 8 3 7" xfId="60064"/>
    <cellStyle name="Обычный 6 8 3 7 2" xfId="60065"/>
    <cellStyle name="Обычный 6 8 3 7 3" xfId="60066"/>
    <cellStyle name="Обычный 6 8 3 7 4" xfId="60067"/>
    <cellStyle name="Обычный 6 8 3 7 5" xfId="60068"/>
    <cellStyle name="Обычный 6 8 3 7 6" xfId="60069"/>
    <cellStyle name="Обычный 6 8 3 7 7" xfId="60070"/>
    <cellStyle name="Обычный 6 8 3 7 8" xfId="60071"/>
    <cellStyle name="Обычный 6 8 3 8" xfId="60072"/>
    <cellStyle name="Обычный 6 8 3 8 2" xfId="60073"/>
    <cellStyle name="Обычный 6 8 3 8 3" xfId="60074"/>
    <cellStyle name="Обычный 6 8 3 8 4" xfId="60075"/>
    <cellStyle name="Обычный 6 8 3 8 5" xfId="60076"/>
    <cellStyle name="Обычный 6 8 3 8 6" xfId="60077"/>
    <cellStyle name="Обычный 6 8 3 8 7" xfId="60078"/>
    <cellStyle name="Обычный 6 8 3 8 8" xfId="60079"/>
    <cellStyle name="Обычный 6 8 3 9" xfId="60080"/>
    <cellStyle name="Обычный 6 8 4" xfId="60081"/>
    <cellStyle name="Обычный 6 8 4 2" xfId="60082"/>
    <cellStyle name="Обычный 6 8 4 3" xfId="60083"/>
    <cellStyle name="Обычный 6 8 4 4" xfId="60084"/>
    <cellStyle name="Обычный 6 8 4 5" xfId="60085"/>
    <cellStyle name="Обычный 6 8 4 6" xfId="60086"/>
    <cellStyle name="Обычный 6 8 4 7" xfId="60087"/>
    <cellStyle name="Обычный 6 8 4 8" xfId="60088"/>
    <cellStyle name="Обычный 6 8 5" xfId="60089"/>
    <cellStyle name="Обычный 6 8 5 2" xfId="60090"/>
    <cellStyle name="Обычный 6 8 5 3" xfId="60091"/>
    <cellStyle name="Обычный 6 8 5 4" xfId="60092"/>
    <cellStyle name="Обычный 6 8 5 5" xfId="60093"/>
    <cellStyle name="Обычный 6 8 5 6" xfId="60094"/>
    <cellStyle name="Обычный 6 8 5 7" xfId="60095"/>
    <cellStyle name="Обычный 6 8 5 8" xfId="60096"/>
    <cellStyle name="Обычный 6 8 6" xfId="60097"/>
    <cellStyle name="Обычный 6 8 6 2" xfId="60098"/>
    <cellStyle name="Обычный 6 8 6 3" xfId="60099"/>
    <cellStyle name="Обычный 6 8 6 4" xfId="60100"/>
    <cellStyle name="Обычный 6 8 6 5" xfId="60101"/>
    <cellStyle name="Обычный 6 8 6 6" xfId="60102"/>
    <cellStyle name="Обычный 6 8 6 7" xfId="60103"/>
    <cellStyle name="Обычный 6 8 6 8" xfId="60104"/>
    <cellStyle name="Обычный 6 8 7" xfId="60105"/>
    <cellStyle name="Обычный 6 8 7 2" xfId="60106"/>
    <cellStyle name="Обычный 6 8 7 3" xfId="60107"/>
    <cellStyle name="Обычный 6 8 7 4" xfId="60108"/>
    <cellStyle name="Обычный 6 8 7 5" xfId="60109"/>
    <cellStyle name="Обычный 6 8 7 6" xfId="60110"/>
    <cellStyle name="Обычный 6 8 7 7" xfId="60111"/>
    <cellStyle name="Обычный 6 8 7 8" xfId="60112"/>
    <cellStyle name="Обычный 6 8 8" xfId="60113"/>
    <cellStyle name="Обычный 6 8 8 2" xfId="60114"/>
    <cellStyle name="Обычный 6 8 8 3" xfId="60115"/>
    <cellStyle name="Обычный 6 8 8 4" xfId="60116"/>
    <cellStyle name="Обычный 6 8 8 5" xfId="60117"/>
    <cellStyle name="Обычный 6 8 8 6" xfId="60118"/>
    <cellStyle name="Обычный 6 8 8 7" xfId="60119"/>
    <cellStyle name="Обычный 6 8 8 8" xfId="60120"/>
    <cellStyle name="Обычный 6 8 9" xfId="60121"/>
    <cellStyle name="Обычный 6 8 9 2" xfId="60122"/>
    <cellStyle name="Обычный 6 8 9 3" xfId="60123"/>
    <cellStyle name="Обычный 6 8 9 4" xfId="60124"/>
    <cellStyle name="Обычный 6 8 9 5" xfId="60125"/>
    <cellStyle name="Обычный 6 8 9 6" xfId="60126"/>
    <cellStyle name="Обычный 6 8 9 7" xfId="60127"/>
    <cellStyle name="Обычный 6 8 9 8" xfId="60128"/>
    <cellStyle name="Обычный 6 9" xfId="60129"/>
    <cellStyle name="Обычный 6 9 10" xfId="60130"/>
    <cellStyle name="Обычный 6 9 10 2" xfId="60131"/>
    <cellStyle name="Обычный 6 9 10 3" xfId="60132"/>
    <cellStyle name="Обычный 6 9 10 4" xfId="60133"/>
    <cellStyle name="Обычный 6 9 10 5" xfId="60134"/>
    <cellStyle name="Обычный 6 9 10 6" xfId="60135"/>
    <cellStyle name="Обычный 6 9 10 7" xfId="60136"/>
    <cellStyle name="Обычный 6 9 10 8" xfId="60137"/>
    <cellStyle name="Обычный 6 9 11" xfId="60138"/>
    <cellStyle name="Обычный 6 9 12" xfId="60139"/>
    <cellStyle name="Обычный 6 9 13" xfId="60140"/>
    <cellStyle name="Обычный 6 9 14" xfId="60141"/>
    <cellStyle name="Обычный 6 9 15" xfId="60142"/>
    <cellStyle name="Обычный 6 9 16" xfId="60143"/>
    <cellStyle name="Обычный 6 9 17" xfId="60144"/>
    <cellStyle name="Обычный 6 9 18" xfId="60145"/>
    <cellStyle name="Обычный 6 9 19" xfId="60146"/>
    <cellStyle name="Обычный 6 9 2" xfId="60147"/>
    <cellStyle name="Обычный 6 9 2 10" xfId="60148"/>
    <cellStyle name="Обычный 6 9 2 11" xfId="60149"/>
    <cellStyle name="Обычный 6 9 2 12" xfId="60150"/>
    <cellStyle name="Обычный 6 9 2 13" xfId="60151"/>
    <cellStyle name="Обычный 6 9 2 14" xfId="60152"/>
    <cellStyle name="Обычный 6 9 2 15" xfId="60153"/>
    <cellStyle name="Обычный 6 9 2 16" xfId="60154"/>
    <cellStyle name="Обычный 6 9 2 17" xfId="60155"/>
    <cellStyle name="Обычный 6 9 2 18" xfId="60156"/>
    <cellStyle name="Обычный 6 9 2 2" xfId="60157"/>
    <cellStyle name="Обычный 6 9 2 2 2" xfId="60158"/>
    <cellStyle name="Обычный 6 9 2 2 3" xfId="60159"/>
    <cellStyle name="Обычный 6 9 2 2 4" xfId="60160"/>
    <cellStyle name="Обычный 6 9 2 2 5" xfId="60161"/>
    <cellStyle name="Обычный 6 9 2 2 6" xfId="60162"/>
    <cellStyle name="Обычный 6 9 2 2 7" xfId="60163"/>
    <cellStyle name="Обычный 6 9 2 2 8" xfId="60164"/>
    <cellStyle name="Обычный 6 9 2 3" xfId="60165"/>
    <cellStyle name="Обычный 6 9 2 3 2" xfId="60166"/>
    <cellStyle name="Обычный 6 9 2 3 3" xfId="60167"/>
    <cellStyle name="Обычный 6 9 2 3 4" xfId="60168"/>
    <cellStyle name="Обычный 6 9 2 3 5" xfId="60169"/>
    <cellStyle name="Обычный 6 9 2 3 6" xfId="60170"/>
    <cellStyle name="Обычный 6 9 2 3 7" xfId="60171"/>
    <cellStyle name="Обычный 6 9 2 3 8" xfId="60172"/>
    <cellStyle name="Обычный 6 9 2 4" xfId="60173"/>
    <cellStyle name="Обычный 6 9 2 4 2" xfId="60174"/>
    <cellStyle name="Обычный 6 9 2 4 3" xfId="60175"/>
    <cellStyle name="Обычный 6 9 2 4 4" xfId="60176"/>
    <cellStyle name="Обычный 6 9 2 4 5" xfId="60177"/>
    <cellStyle name="Обычный 6 9 2 4 6" xfId="60178"/>
    <cellStyle name="Обычный 6 9 2 4 7" xfId="60179"/>
    <cellStyle name="Обычный 6 9 2 4 8" xfId="60180"/>
    <cellStyle name="Обычный 6 9 2 5" xfId="60181"/>
    <cellStyle name="Обычный 6 9 2 5 2" xfId="60182"/>
    <cellStyle name="Обычный 6 9 2 5 3" xfId="60183"/>
    <cellStyle name="Обычный 6 9 2 5 4" xfId="60184"/>
    <cellStyle name="Обычный 6 9 2 5 5" xfId="60185"/>
    <cellStyle name="Обычный 6 9 2 5 6" xfId="60186"/>
    <cellStyle name="Обычный 6 9 2 5 7" xfId="60187"/>
    <cellStyle name="Обычный 6 9 2 5 8" xfId="60188"/>
    <cellStyle name="Обычный 6 9 2 6" xfId="60189"/>
    <cellStyle name="Обычный 6 9 2 6 2" xfId="60190"/>
    <cellStyle name="Обычный 6 9 2 6 3" xfId="60191"/>
    <cellStyle name="Обычный 6 9 2 6 4" xfId="60192"/>
    <cellStyle name="Обычный 6 9 2 6 5" xfId="60193"/>
    <cellStyle name="Обычный 6 9 2 6 6" xfId="60194"/>
    <cellStyle name="Обычный 6 9 2 6 7" xfId="60195"/>
    <cellStyle name="Обычный 6 9 2 6 8" xfId="60196"/>
    <cellStyle name="Обычный 6 9 2 7" xfId="60197"/>
    <cellStyle name="Обычный 6 9 2 7 2" xfId="60198"/>
    <cellStyle name="Обычный 6 9 2 7 3" xfId="60199"/>
    <cellStyle name="Обычный 6 9 2 7 4" xfId="60200"/>
    <cellStyle name="Обычный 6 9 2 7 5" xfId="60201"/>
    <cellStyle name="Обычный 6 9 2 7 6" xfId="60202"/>
    <cellStyle name="Обычный 6 9 2 7 7" xfId="60203"/>
    <cellStyle name="Обычный 6 9 2 7 8" xfId="60204"/>
    <cellStyle name="Обычный 6 9 2 8" xfId="60205"/>
    <cellStyle name="Обычный 6 9 2 8 2" xfId="60206"/>
    <cellStyle name="Обычный 6 9 2 8 3" xfId="60207"/>
    <cellStyle name="Обычный 6 9 2 8 4" xfId="60208"/>
    <cellStyle name="Обычный 6 9 2 8 5" xfId="60209"/>
    <cellStyle name="Обычный 6 9 2 8 6" xfId="60210"/>
    <cellStyle name="Обычный 6 9 2 8 7" xfId="60211"/>
    <cellStyle name="Обычный 6 9 2 8 8" xfId="60212"/>
    <cellStyle name="Обычный 6 9 2 9" xfId="60213"/>
    <cellStyle name="Обычный 6 9 20" xfId="60214"/>
    <cellStyle name="Обычный 6 9 21" xfId="60215"/>
    <cellStyle name="Обычный 6 9 22" xfId="60216"/>
    <cellStyle name="Обычный 6 9 3" xfId="60217"/>
    <cellStyle name="Обычный 6 9 3 10" xfId="60218"/>
    <cellStyle name="Обычный 6 9 3 11" xfId="60219"/>
    <cellStyle name="Обычный 6 9 3 12" xfId="60220"/>
    <cellStyle name="Обычный 6 9 3 13" xfId="60221"/>
    <cellStyle name="Обычный 6 9 3 14" xfId="60222"/>
    <cellStyle name="Обычный 6 9 3 15" xfId="60223"/>
    <cellStyle name="Обычный 6 9 3 16" xfId="60224"/>
    <cellStyle name="Обычный 6 9 3 17" xfId="60225"/>
    <cellStyle name="Обычный 6 9 3 18" xfId="60226"/>
    <cellStyle name="Обычный 6 9 3 2" xfId="60227"/>
    <cellStyle name="Обычный 6 9 3 2 2" xfId="60228"/>
    <cellStyle name="Обычный 6 9 3 2 3" xfId="60229"/>
    <cellStyle name="Обычный 6 9 3 2 4" xfId="60230"/>
    <cellStyle name="Обычный 6 9 3 2 5" xfId="60231"/>
    <cellStyle name="Обычный 6 9 3 2 6" xfId="60232"/>
    <cellStyle name="Обычный 6 9 3 2 7" xfId="60233"/>
    <cellStyle name="Обычный 6 9 3 2 8" xfId="60234"/>
    <cellStyle name="Обычный 6 9 3 3" xfId="60235"/>
    <cellStyle name="Обычный 6 9 3 3 2" xfId="60236"/>
    <cellStyle name="Обычный 6 9 3 3 3" xfId="60237"/>
    <cellStyle name="Обычный 6 9 3 3 4" xfId="60238"/>
    <cellStyle name="Обычный 6 9 3 3 5" xfId="60239"/>
    <cellStyle name="Обычный 6 9 3 3 6" xfId="60240"/>
    <cellStyle name="Обычный 6 9 3 3 7" xfId="60241"/>
    <cellStyle name="Обычный 6 9 3 3 8" xfId="60242"/>
    <cellStyle name="Обычный 6 9 3 4" xfId="60243"/>
    <cellStyle name="Обычный 6 9 3 4 2" xfId="60244"/>
    <cellStyle name="Обычный 6 9 3 4 3" xfId="60245"/>
    <cellStyle name="Обычный 6 9 3 4 4" xfId="60246"/>
    <cellStyle name="Обычный 6 9 3 4 5" xfId="60247"/>
    <cellStyle name="Обычный 6 9 3 4 6" xfId="60248"/>
    <cellStyle name="Обычный 6 9 3 4 7" xfId="60249"/>
    <cellStyle name="Обычный 6 9 3 4 8" xfId="60250"/>
    <cellStyle name="Обычный 6 9 3 5" xfId="60251"/>
    <cellStyle name="Обычный 6 9 3 5 2" xfId="60252"/>
    <cellStyle name="Обычный 6 9 3 5 3" xfId="60253"/>
    <cellStyle name="Обычный 6 9 3 5 4" xfId="60254"/>
    <cellStyle name="Обычный 6 9 3 5 5" xfId="60255"/>
    <cellStyle name="Обычный 6 9 3 5 6" xfId="60256"/>
    <cellStyle name="Обычный 6 9 3 5 7" xfId="60257"/>
    <cellStyle name="Обычный 6 9 3 5 8" xfId="60258"/>
    <cellStyle name="Обычный 6 9 3 6" xfId="60259"/>
    <cellStyle name="Обычный 6 9 3 6 2" xfId="60260"/>
    <cellStyle name="Обычный 6 9 3 6 3" xfId="60261"/>
    <cellStyle name="Обычный 6 9 3 6 4" xfId="60262"/>
    <cellStyle name="Обычный 6 9 3 6 5" xfId="60263"/>
    <cellStyle name="Обычный 6 9 3 6 6" xfId="60264"/>
    <cellStyle name="Обычный 6 9 3 6 7" xfId="60265"/>
    <cellStyle name="Обычный 6 9 3 6 8" xfId="60266"/>
    <cellStyle name="Обычный 6 9 3 7" xfId="60267"/>
    <cellStyle name="Обычный 6 9 3 7 2" xfId="60268"/>
    <cellStyle name="Обычный 6 9 3 7 3" xfId="60269"/>
    <cellStyle name="Обычный 6 9 3 7 4" xfId="60270"/>
    <cellStyle name="Обычный 6 9 3 7 5" xfId="60271"/>
    <cellStyle name="Обычный 6 9 3 7 6" xfId="60272"/>
    <cellStyle name="Обычный 6 9 3 7 7" xfId="60273"/>
    <cellStyle name="Обычный 6 9 3 7 8" xfId="60274"/>
    <cellStyle name="Обычный 6 9 3 8" xfId="60275"/>
    <cellStyle name="Обычный 6 9 3 8 2" xfId="60276"/>
    <cellStyle name="Обычный 6 9 3 8 3" xfId="60277"/>
    <cellStyle name="Обычный 6 9 3 8 4" xfId="60278"/>
    <cellStyle name="Обычный 6 9 3 8 5" xfId="60279"/>
    <cellStyle name="Обычный 6 9 3 8 6" xfId="60280"/>
    <cellStyle name="Обычный 6 9 3 8 7" xfId="60281"/>
    <cellStyle name="Обычный 6 9 3 8 8" xfId="60282"/>
    <cellStyle name="Обычный 6 9 3 9" xfId="60283"/>
    <cellStyle name="Обычный 6 9 4" xfId="60284"/>
    <cellStyle name="Обычный 6 9 4 2" xfId="60285"/>
    <cellStyle name="Обычный 6 9 4 3" xfId="60286"/>
    <cellStyle name="Обычный 6 9 4 4" xfId="60287"/>
    <cellStyle name="Обычный 6 9 4 5" xfId="60288"/>
    <cellStyle name="Обычный 6 9 4 6" xfId="60289"/>
    <cellStyle name="Обычный 6 9 4 7" xfId="60290"/>
    <cellStyle name="Обычный 6 9 4 8" xfId="60291"/>
    <cellStyle name="Обычный 6 9 5" xfId="60292"/>
    <cellStyle name="Обычный 6 9 5 2" xfId="60293"/>
    <cellStyle name="Обычный 6 9 5 3" xfId="60294"/>
    <cellStyle name="Обычный 6 9 5 4" xfId="60295"/>
    <cellStyle name="Обычный 6 9 5 5" xfId="60296"/>
    <cellStyle name="Обычный 6 9 5 6" xfId="60297"/>
    <cellStyle name="Обычный 6 9 5 7" xfId="60298"/>
    <cellStyle name="Обычный 6 9 5 8" xfId="60299"/>
    <cellStyle name="Обычный 6 9 6" xfId="60300"/>
    <cellStyle name="Обычный 6 9 6 2" xfId="60301"/>
    <cellStyle name="Обычный 6 9 6 3" xfId="60302"/>
    <cellStyle name="Обычный 6 9 6 4" xfId="60303"/>
    <cellStyle name="Обычный 6 9 6 5" xfId="60304"/>
    <cellStyle name="Обычный 6 9 6 6" xfId="60305"/>
    <cellStyle name="Обычный 6 9 6 7" xfId="60306"/>
    <cellStyle name="Обычный 6 9 6 8" xfId="60307"/>
    <cellStyle name="Обычный 6 9 7" xfId="60308"/>
    <cellStyle name="Обычный 6 9 7 2" xfId="60309"/>
    <cellStyle name="Обычный 6 9 7 3" xfId="60310"/>
    <cellStyle name="Обычный 6 9 7 4" xfId="60311"/>
    <cellStyle name="Обычный 6 9 7 5" xfId="60312"/>
    <cellStyle name="Обычный 6 9 7 6" xfId="60313"/>
    <cellStyle name="Обычный 6 9 7 7" xfId="60314"/>
    <cellStyle name="Обычный 6 9 7 8" xfId="60315"/>
    <cellStyle name="Обычный 6 9 8" xfId="60316"/>
    <cellStyle name="Обычный 6 9 8 2" xfId="60317"/>
    <cellStyle name="Обычный 6 9 8 3" xfId="60318"/>
    <cellStyle name="Обычный 6 9 8 4" xfId="60319"/>
    <cellStyle name="Обычный 6 9 8 5" xfId="60320"/>
    <cellStyle name="Обычный 6 9 8 6" xfId="60321"/>
    <cellStyle name="Обычный 6 9 8 7" xfId="60322"/>
    <cellStyle name="Обычный 6 9 8 8" xfId="60323"/>
    <cellStyle name="Обычный 6 9 9" xfId="60324"/>
    <cellStyle name="Обычный 6 9 9 2" xfId="60325"/>
    <cellStyle name="Обычный 6 9 9 3" xfId="60326"/>
    <cellStyle name="Обычный 6 9 9 4" xfId="60327"/>
    <cellStyle name="Обычный 6 9 9 5" xfId="60328"/>
    <cellStyle name="Обычный 6 9 9 6" xfId="60329"/>
    <cellStyle name="Обычный 6 9 9 7" xfId="60330"/>
    <cellStyle name="Обычный 6 9 9 8" xfId="60331"/>
    <cellStyle name="Обычный 7" xfId="60332"/>
    <cellStyle name="Обычный 7 2" xfId="60333"/>
    <cellStyle name="Обычный 7 2 10" xfId="60334"/>
    <cellStyle name="Обычный 7 2 10 2" xfId="60335"/>
    <cellStyle name="Обычный 7 2 10 3" xfId="60336"/>
    <cellStyle name="Обычный 7 2 10 4" xfId="60337"/>
    <cellStyle name="Обычный 7 2 10 5" xfId="60338"/>
    <cellStyle name="Обычный 7 2 10 6" xfId="60339"/>
    <cellStyle name="Обычный 7 2 10 7" xfId="60340"/>
    <cellStyle name="Обычный 7 2 10 8" xfId="60341"/>
    <cellStyle name="Обычный 7 2 11" xfId="60342"/>
    <cellStyle name="Обычный 7 2 11 2" xfId="60343"/>
    <cellStyle name="Обычный 7 2 11 3" xfId="60344"/>
    <cellStyle name="Обычный 7 2 11 4" xfId="60345"/>
    <cellStyle name="Обычный 7 2 11 5" xfId="60346"/>
    <cellStyle name="Обычный 7 2 11 6" xfId="60347"/>
    <cellStyle name="Обычный 7 2 11 7" xfId="60348"/>
    <cellStyle name="Обычный 7 2 11 8" xfId="60349"/>
    <cellStyle name="Обычный 7 2 12" xfId="60350"/>
    <cellStyle name="Обычный 7 2 13" xfId="60351"/>
    <cellStyle name="Обычный 7 2 14" xfId="60352"/>
    <cellStyle name="Обычный 7 2 15" xfId="60353"/>
    <cellStyle name="Обычный 7 2 16" xfId="60354"/>
    <cellStyle name="Обычный 7 2 17" xfId="60355"/>
    <cellStyle name="Обычный 7 2 18" xfId="60356"/>
    <cellStyle name="Обычный 7 2 19" xfId="60357"/>
    <cellStyle name="Обычный 7 2 2" xfId="60358"/>
    <cellStyle name="Обычный 7 2 2 10" xfId="60359"/>
    <cellStyle name="Обычный 7 2 2 10 2" xfId="60360"/>
    <cellStyle name="Обычный 7 2 2 10 3" xfId="60361"/>
    <cellStyle name="Обычный 7 2 2 10 4" xfId="60362"/>
    <cellStyle name="Обычный 7 2 2 10 5" xfId="60363"/>
    <cellStyle name="Обычный 7 2 2 10 6" xfId="60364"/>
    <cellStyle name="Обычный 7 2 2 10 7" xfId="60365"/>
    <cellStyle name="Обычный 7 2 2 10 8" xfId="60366"/>
    <cellStyle name="Обычный 7 2 2 11" xfId="60367"/>
    <cellStyle name="Обычный 7 2 2 12" xfId="60368"/>
    <cellStyle name="Обычный 7 2 2 13" xfId="60369"/>
    <cellStyle name="Обычный 7 2 2 14" xfId="60370"/>
    <cellStyle name="Обычный 7 2 2 15" xfId="60371"/>
    <cellStyle name="Обычный 7 2 2 16" xfId="60372"/>
    <cellStyle name="Обычный 7 2 2 17" xfId="60373"/>
    <cellStyle name="Обычный 7 2 2 18" xfId="60374"/>
    <cellStyle name="Обычный 7 2 2 19" xfId="60375"/>
    <cellStyle name="Обычный 7 2 2 2" xfId="60376"/>
    <cellStyle name="Обычный 7 2 2 2 10" xfId="60377"/>
    <cellStyle name="Обычный 7 2 2 2 11" xfId="60378"/>
    <cellStyle name="Обычный 7 2 2 2 12" xfId="60379"/>
    <cellStyle name="Обычный 7 2 2 2 13" xfId="60380"/>
    <cellStyle name="Обычный 7 2 2 2 14" xfId="60381"/>
    <cellStyle name="Обычный 7 2 2 2 15" xfId="60382"/>
    <cellStyle name="Обычный 7 2 2 2 16" xfId="60383"/>
    <cellStyle name="Обычный 7 2 2 2 17" xfId="60384"/>
    <cellStyle name="Обычный 7 2 2 2 18" xfId="60385"/>
    <cellStyle name="Обычный 7 2 2 2 2" xfId="60386"/>
    <cellStyle name="Обычный 7 2 2 2 2 2" xfId="60387"/>
    <cellStyle name="Обычный 7 2 2 2 2 3" xfId="60388"/>
    <cellStyle name="Обычный 7 2 2 2 2 4" xfId="60389"/>
    <cellStyle name="Обычный 7 2 2 2 2 5" xfId="60390"/>
    <cellStyle name="Обычный 7 2 2 2 2 6" xfId="60391"/>
    <cellStyle name="Обычный 7 2 2 2 2 7" xfId="60392"/>
    <cellStyle name="Обычный 7 2 2 2 2 8" xfId="60393"/>
    <cellStyle name="Обычный 7 2 2 2 3" xfId="60394"/>
    <cellStyle name="Обычный 7 2 2 2 3 2" xfId="60395"/>
    <cellStyle name="Обычный 7 2 2 2 3 3" xfId="60396"/>
    <cellStyle name="Обычный 7 2 2 2 3 4" xfId="60397"/>
    <cellStyle name="Обычный 7 2 2 2 3 5" xfId="60398"/>
    <cellStyle name="Обычный 7 2 2 2 3 6" xfId="60399"/>
    <cellStyle name="Обычный 7 2 2 2 3 7" xfId="60400"/>
    <cellStyle name="Обычный 7 2 2 2 3 8" xfId="60401"/>
    <cellStyle name="Обычный 7 2 2 2 4" xfId="60402"/>
    <cellStyle name="Обычный 7 2 2 2 4 2" xfId="60403"/>
    <cellStyle name="Обычный 7 2 2 2 4 3" xfId="60404"/>
    <cellStyle name="Обычный 7 2 2 2 4 4" xfId="60405"/>
    <cellStyle name="Обычный 7 2 2 2 4 5" xfId="60406"/>
    <cellStyle name="Обычный 7 2 2 2 4 6" xfId="60407"/>
    <cellStyle name="Обычный 7 2 2 2 4 7" xfId="60408"/>
    <cellStyle name="Обычный 7 2 2 2 4 8" xfId="60409"/>
    <cellStyle name="Обычный 7 2 2 2 5" xfId="60410"/>
    <cellStyle name="Обычный 7 2 2 2 5 2" xfId="60411"/>
    <cellStyle name="Обычный 7 2 2 2 5 3" xfId="60412"/>
    <cellStyle name="Обычный 7 2 2 2 5 4" xfId="60413"/>
    <cellStyle name="Обычный 7 2 2 2 5 5" xfId="60414"/>
    <cellStyle name="Обычный 7 2 2 2 5 6" xfId="60415"/>
    <cellStyle name="Обычный 7 2 2 2 5 7" xfId="60416"/>
    <cellStyle name="Обычный 7 2 2 2 5 8" xfId="60417"/>
    <cellStyle name="Обычный 7 2 2 2 6" xfId="60418"/>
    <cellStyle name="Обычный 7 2 2 2 6 2" xfId="60419"/>
    <cellStyle name="Обычный 7 2 2 2 6 3" xfId="60420"/>
    <cellStyle name="Обычный 7 2 2 2 6 4" xfId="60421"/>
    <cellStyle name="Обычный 7 2 2 2 6 5" xfId="60422"/>
    <cellStyle name="Обычный 7 2 2 2 6 6" xfId="60423"/>
    <cellStyle name="Обычный 7 2 2 2 6 7" xfId="60424"/>
    <cellStyle name="Обычный 7 2 2 2 6 8" xfId="60425"/>
    <cellStyle name="Обычный 7 2 2 2 7" xfId="60426"/>
    <cellStyle name="Обычный 7 2 2 2 7 2" xfId="60427"/>
    <cellStyle name="Обычный 7 2 2 2 7 3" xfId="60428"/>
    <cellStyle name="Обычный 7 2 2 2 7 4" xfId="60429"/>
    <cellStyle name="Обычный 7 2 2 2 7 5" xfId="60430"/>
    <cellStyle name="Обычный 7 2 2 2 7 6" xfId="60431"/>
    <cellStyle name="Обычный 7 2 2 2 7 7" xfId="60432"/>
    <cellStyle name="Обычный 7 2 2 2 7 8" xfId="60433"/>
    <cellStyle name="Обычный 7 2 2 2 8" xfId="60434"/>
    <cellStyle name="Обычный 7 2 2 2 8 2" xfId="60435"/>
    <cellStyle name="Обычный 7 2 2 2 8 3" xfId="60436"/>
    <cellStyle name="Обычный 7 2 2 2 8 4" xfId="60437"/>
    <cellStyle name="Обычный 7 2 2 2 8 5" xfId="60438"/>
    <cellStyle name="Обычный 7 2 2 2 8 6" xfId="60439"/>
    <cellStyle name="Обычный 7 2 2 2 8 7" xfId="60440"/>
    <cellStyle name="Обычный 7 2 2 2 8 8" xfId="60441"/>
    <cellStyle name="Обычный 7 2 2 2 9" xfId="60442"/>
    <cellStyle name="Обычный 7 2 2 20" xfId="60443"/>
    <cellStyle name="Обычный 7 2 2 21" xfId="60444"/>
    <cellStyle name="Обычный 7 2 2 22" xfId="60445"/>
    <cellStyle name="Обычный 7 2 2 3" xfId="60446"/>
    <cellStyle name="Обычный 7 2 2 3 10" xfId="60447"/>
    <cellStyle name="Обычный 7 2 2 3 11" xfId="60448"/>
    <cellStyle name="Обычный 7 2 2 3 12" xfId="60449"/>
    <cellStyle name="Обычный 7 2 2 3 13" xfId="60450"/>
    <cellStyle name="Обычный 7 2 2 3 14" xfId="60451"/>
    <cellStyle name="Обычный 7 2 2 3 15" xfId="60452"/>
    <cellStyle name="Обычный 7 2 2 3 16" xfId="60453"/>
    <cellStyle name="Обычный 7 2 2 3 17" xfId="60454"/>
    <cellStyle name="Обычный 7 2 2 3 18" xfId="60455"/>
    <cellStyle name="Обычный 7 2 2 3 2" xfId="60456"/>
    <cellStyle name="Обычный 7 2 2 3 2 2" xfId="60457"/>
    <cellStyle name="Обычный 7 2 2 3 2 3" xfId="60458"/>
    <cellStyle name="Обычный 7 2 2 3 2 4" xfId="60459"/>
    <cellStyle name="Обычный 7 2 2 3 2 5" xfId="60460"/>
    <cellStyle name="Обычный 7 2 2 3 2 6" xfId="60461"/>
    <cellStyle name="Обычный 7 2 2 3 2 7" xfId="60462"/>
    <cellStyle name="Обычный 7 2 2 3 2 8" xfId="60463"/>
    <cellStyle name="Обычный 7 2 2 3 3" xfId="60464"/>
    <cellStyle name="Обычный 7 2 2 3 3 2" xfId="60465"/>
    <cellStyle name="Обычный 7 2 2 3 3 3" xfId="60466"/>
    <cellStyle name="Обычный 7 2 2 3 3 4" xfId="60467"/>
    <cellStyle name="Обычный 7 2 2 3 3 5" xfId="60468"/>
    <cellStyle name="Обычный 7 2 2 3 3 6" xfId="60469"/>
    <cellStyle name="Обычный 7 2 2 3 3 7" xfId="60470"/>
    <cellStyle name="Обычный 7 2 2 3 3 8" xfId="60471"/>
    <cellStyle name="Обычный 7 2 2 3 4" xfId="60472"/>
    <cellStyle name="Обычный 7 2 2 3 4 2" xfId="60473"/>
    <cellStyle name="Обычный 7 2 2 3 4 3" xfId="60474"/>
    <cellStyle name="Обычный 7 2 2 3 4 4" xfId="60475"/>
    <cellStyle name="Обычный 7 2 2 3 4 5" xfId="60476"/>
    <cellStyle name="Обычный 7 2 2 3 4 6" xfId="60477"/>
    <cellStyle name="Обычный 7 2 2 3 4 7" xfId="60478"/>
    <cellStyle name="Обычный 7 2 2 3 4 8" xfId="60479"/>
    <cellStyle name="Обычный 7 2 2 3 5" xfId="60480"/>
    <cellStyle name="Обычный 7 2 2 3 5 2" xfId="60481"/>
    <cellStyle name="Обычный 7 2 2 3 5 3" xfId="60482"/>
    <cellStyle name="Обычный 7 2 2 3 5 4" xfId="60483"/>
    <cellStyle name="Обычный 7 2 2 3 5 5" xfId="60484"/>
    <cellStyle name="Обычный 7 2 2 3 5 6" xfId="60485"/>
    <cellStyle name="Обычный 7 2 2 3 5 7" xfId="60486"/>
    <cellStyle name="Обычный 7 2 2 3 5 8" xfId="60487"/>
    <cellStyle name="Обычный 7 2 2 3 6" xfId="60488"/>
    <cellStyle name="Обычный 7 2 2 3 6 2" xfId="60489"/>
    <cellStyle name="Обычный 7 2 2 3 6 3" xfId="60490"/>
    <cellStyle name="Обычный 7 2 2 3 6 4" xfId="60491"/>
    <cellStyle name="Обычный 7 2 2 3 6 5" xfId="60492"/>
    <cellStyle name="Обычный 7 2 2 3 6 6" xfId="60493"/>
    <cellStyle name="Обычный 7 2 2 3 6 7" xfId="60494"/>
    <cellStyle name="Обычный 7 2 2 3 6 8" xfId="60495"/>
    <cellStyle name="Обычный 7 2 2 3 7" xfId="60496"/>
    <cellStyle name="Обычный 7 2 2 3 7 2" xfId="60497"/>
    <cellStyle name="Обычный 7 2 2 3 7 3" xfId="60498"/>
    <cellStyle name="Обычный 7 2 2 3 7 4" xfId="60499"/>
    <cellStyle name="Обычный 7 2 2 3 7 5" xfId="60500"/>
    <cellStyle name="Обычный 7 2 2 3 7 6" xfId="60501"/>
    <cellStyle name="Обычный 7 2 2 3 7 7" xfId="60502"/>
    <cellStyle name="Обычный 7 2 2 3 7 8" xfId="60503"/>
    <cellStyle name="Обычный 7 2 2 3 8" xfId="60504"/>
    <cellStyle name="Обычный 7 2 2 3 8 2" xfId="60505"/>
    <cellStyle name="Обычный 7 2 2 3 8 3" xfId="60506"/>
    <cellStyle name="Обычный 7 2 2 3 8 4" xfId="60507"/>
    <cellStyle name="Обычный 7 2 2 3 8 5" xfId="60508"/>
    <cellStyle name="Обычный 7 2 2 3 8 6" xfId="60509"/>
    <cellStyle name="Обычный 7 2 2 3 8 7" xfId="60510"/>
    <cellStyle name="Обычный 7 2 2 3 8 8" xfId="60511"/>
    <cellStyle name="Обычный 7 2 2 3 9" xfId="60512"/>
    <cellStyle name="Обычный 7 2 2 4" xfId="60513"/>
    <cellStyle name="Обычный 7 2 2 4 2" xfId="60514"/>
    <cellStyle name="Обычный 7 2 2 4 3" xfId="60515"/>
    <cellStyle name="Обычный 7 2 2 4 4" xfId="60516"/>
    <cellStyle name="Обычный 7 2 2 4 5" xfId="60517"/>
    <cellStyle name="Обычный 7 2 2 4 6" xfId="60518"/>
    <cellStyle name="Обычный 7 2 2 4 7" xfId="60519"/>
    <cellStyle name="Обычный 7 2 2 4 8" xfId="60520"/>
    <cellStyle name="Обычный 7 2 2 5" xfId="60521"/>
    <cellStyle name="Обычный 7 2 2 5 2" xfId="60522"/>
    <cellStyle name="Обычный 7 2 2 5 3" xfId="60523"/>
    <cellStyle name="Обычный 7 2 2 5 4" xfId="60524"/>
    <cellStyle name="Обычный 7 2 2 5 5" xfId="60525"/>
    <cellStyle name="Обычный 7 2 2 5 6" xfId="60526"/>
    <cellStyle name="Обычный 7 2 2 5 7" xfId="60527"/>
    <cellStyle name="Обычный 7 2 2 5 8" xfId="60528"/>
    <cellStyle name="Обычный 7 2 2 6" xfId="60529"/>
    <cellStyle name="Обычный 7 2 2 6 2" xfId="60530"/>
    <cellStyle name="Обычный 7 2 2 6 3" xfId="60531"/>
    <cellStyle name="Обычный 7 2 2 6 4" xfId="60532"/>
    <cellStyle name="Обычный 7 2 2 6 5" xfId="60533"/>
    <cellStyle name="Обычный 7 2 2 6 6" xfId="60534"/>
    <cellStyle name="Обычный 7 2 2 6 7" xfId="60535"/>
    <cellStyle name="Обычный 7 2 2 6 8" xfId="60536"/>
    <cellStyle name="Обычный 7 2 2 7" xfId="60537"/>
    <cellStyle name="Обычный 7 2 2 7 2" xfId="60538"/>
    <cellStyle name="Обычный 7 2 2 7 3" xfId="60539"/>
    <cellStyle name="Обычный 7 2 2 7 4" xfId="60540"/>
    <cellStyle name="Обычный 7 2 2 7 5" xfId="60541"/>
    <cellStyle name="Обычный 7 2 2 7 6" xfId="60542"/>
    <cellStyle name="Обычный 7 2 2 7 7" xfId="60543"/>
    <cellStyle name="Обычный 7 2 2 7 8" xfId="60544"/>
    <cellStyle name="Обычный 7 2 2 8" xfId="60545"/>
    <cellStyle name="Обычный 7 2 2 8 2" xfId="60546"/>
    <cellStyle name="Обычный 7 2 2 8 3" xfId="60547"/>
    <cellStyle name="Обычный 7 2 2 8 4" xfId="60548"/>
    <cellStyle name="Обычный 7 2 2 8 5" xfId="60549"/>
    <cellStyle name="Обычный 7 2 2 8 6" xfId="60550"/>
    <cellStyle name="Обычный 7 2 2 8 7" xfId="60551"/>
    <cellStyle name="Обычный 7 2 2 8 8" xfId="60552"/>
    <cellStyle name="Обычный 7 2 2 9" xfId="60553"/>
    <cellStyle name="Обычный 7 2 2 9 2" xfId="60554"/>
    <cellStyle name="Обычный 7 2 2 9 3" xfId="60555"/>
    <cellStyle name="Обычный 7 2 2 9 4" xfId="60556"/>
    <cellStyle name="Обычный 7 2 2 9 5" xfId="60557"/>
    <cellStyle name="Обычный 7 2 2 9 6" xfId="60558"/>
    <cellStyle name="Обычный 7 2 2 9 7" xfId="60559"/>
    <cellStyle name="Обычный 7 2 2 9 8" xfId="60560"/>
    <cellStyle name="Обычный 7 2 20" xfId="60561"/>
    <cellStyle name="Обычный 7 2 21" xfId="60562"/>
    <cellStyle name="Обычный 7 2 22" xfId="60563"/>
    <cellStyle name="Обычный 7 2 23" xfId="60564"/>
    <cellStyle name="Обычный 7 2 3" xfId="60565"/>
    <cellStyle name="Обычный 7 2 3 10" xfId="60566"/>
    <cellStyle name="Обычный 7 2 3 11" xfId="60567"/>
    <cellStyle name="Обычный 7 2 3 12" xfId="60568"/>
    <cellStyle name="Обычный 7 2 3 13" xfId="60569"/>
    <cellStyle name="Обычный 7 2 3 14" xfId="60570"/>
    <cellStyle name="Обычный 7 2 3 15" xfId="60571"/>
    <cellStyle name="Обычный 7 2 3 16" xfId="60572"/>
    <cellStyle name="Обычный 7 2 3 17" xfId="60573"/>
    <cellStyle name="Обычный 7 2 3 18" xfId="60574"/>
    <cellStyle name="Обычный 7 2 3 2" xfId="60575"/>
    <cellStyle name="Обычный 7 2 3 2 2" xfId="60576"/>
    <cellStyle name="Обычный 7 2 3 2 3" xfId="60577"/>
    <cellStyle name="Обычный 7 2 3 2 4" xfId="60578"/>
    <cellStyle name="Обычный 7 2 3 2 5" xfId="60579"/>
    <cellStyle name="Обычный 7 2 3 2 6" xfId="60580"/>
    <cellStyle name="Обычный 7 2 3 2 7" xfId="60581"/>
    <cellStyle name="Обычный 7 2 3 2 8" xfId="60582"/>
    <cellStyle name="Обычный 7 2 3 3" xfId="60583"/>
    <cellStyle name="Обычный 7 2 3 3 2" xfId="60584"/>
    <cellStyle name="Обычный 7 2 3 3 3" xfId="60585"/>
    <cellStyle name="Обычный 7 2 3 3 4" xfId="60586"/>
    <cellStyle name="Обычный 7 2 3 3 5" xfId="60587"/>
    <cellStyle name="Обычный 7 2 3 3 6" xfId="60588"/>
    <cellStyle name="Обычный 7 2 3 3 7" xfId="60589"/>
    <cellStyle name="Обычный 7 2 3 3 8" xfId="60590"/>
    <cellStyle name="Обычный 7 2 3 4" xfId="60591"/>
    <cellStyle name="Обычный 7 2 3 4 2" xfId="60592"/>
    <cellStyle name="Обычный 7 2 3 4 3" xfId="60593"/>
    <cellStyle name="Обычный 7 2 3 4 4" xfId="60594"/>
    <cellStyle name="Обычный 7 2 3 4 5" xfId="60595"/>
    <cellStyle name="Обычный 7 2 3 4 6" xfId="60596"/>
    <cellStyle name="Обычный 7 2 3 4 7" xfId="60597"/>
    <cellStyle name="Обычный 7 2 3 4 8" xfId="60598"/>
    <cellStyle name="Обычный 7 2 3 5" xfId="60599"/>
    <cellStyle name="Обычный 7 2 3 5 2" xfId="60600"/>
    <cellStyle name="Обычный 7 2 3 5 3" xfId="60601"/>
    <cellStyle name="Обычный 7 2 3 5 4" xfId="60602"/>
    <cellStyle name="Обычный 7 2 3 5 5" xfId="60603"/>
    <cellStyle name="Обычный 7 2 3 5 6" xfId="60604"/>
    <cellStyle name="Обычный 7 2 3 5 7" xfId="60605"/>
    <cellStyle name="Обычный 7 2 3 5 8" xfId="60606"/>
    <cellStyle name="Обычный 7 2 3 6" xfId="60607"/>
    <cellStyle name="Обычный 7 2 3 6 2" xfId="60608"/>
    <cellStyle name="Обычный 7 2 3 6 3" xfId="60609"/>
    <cellStyle name="Обычный 7 2 3 6 4" xfId="60610"/>
    <cellStyle name="Обычный 7 2 3 6 5" xfId="60611"/>
    <cellStyle name="Обычный 7 2 3 6 6" xfId="60612"/>
    <cellStyle name="Обычный 7 2 3 6 7" xfId="60613"/>
    <cellStyle name="Обычный 7 2 3 6 8" xfId="60614"/>
    <cellStyle name="Обычный 7 2 3 7" xfId="60615"/>
    <cellStyle name="Обычный 7 2 3 7 2" xfId="60616"/>
    <cellStyle name="Обычный 7 2 3 7 3" xfId="60617"/>
    <cellStyle name="Обычный 7 2 3 7 4" xfId="60618"/>
    <cellStyle name="Обычный 7 2 3 7 5" xfId="60619"/>
    <cellStyle name="Обычный 7 2 3 7 6" xfId="60620"/>
    <cellStyle name="Обычный 7 2 3 7 7" xfId="60621"/>
    <cellStyle name="Обычный 7 2 3 7 8" xfId="60622"/>
    <cellStyle name="Обычный 7 2 3 8" xfId="60623"/>
    <cellStyle name="Обычный 7 2 3 8 2" xfId="60624"/>
    <cellStyle name="Обычный 7 2 3 8 3" xfId="60625"/>
    <cellStyle name="Обычный 7 2 3 8 4" xfId="60626"/>
    <cellStyle name="Обычный 7 2 3 8 5" xfId="60627"/>
    <cellStyle name="Обычный 7 2 3 8 6" xfId="60628"/>
    <cellStyle name="Обычный 7 2 3 8 7" xfId="60629"/>
    <cellStyle name="Обычный 7 2 3 8 8" xfId="60630"/>
    <cellStyle name="Обычный 7 2 3 9" xfId="60631"/>
    <cellStyle name="Обычный 7 2 4" xfId="60632"/>
    <cellStyle name="Обычный 7 2 4 10" xfId="60633"/>
    <cellStyle name="Обычный 7 2 4 11" xfId="60634"/>
    <cellStyle name="Обычный 7 2 4 12" xfId="60635"/>
    <cellStyle name="Обычный 7 2 4 13" xfId="60636"/>
    <cellStyle name="Обычный 7 2 4 14" xfId="60637"/>
    <cellStyle name="Обычный 7 2 4 15" xfId="60638"/>
    <cellStyle name="Обычный 7 2 4 16" xfId="60639"/>
    <cellStyle name="Обычный 7 2 4 17" xfId="60640"/>
    <cellStyle name="Обычный 7 2 4 18" xfId="60641"/>
    <cellStyle name="Обычный 7 2 4 2" xfId="60642"/>
    <cellStyle name="Обычный 7 2 4 2 2" xfId="60643"/>
    <cellStyle name="Обычный 7 2 4 2 3" xfId="60644"/>
    <cellStyle name="Обычный 7 2 4 2 4" xfId="60645"/>
    <cellStyle name="Обычный 7 2 4 2 5" xfId="60646"/>
    <cellStyle name="Обычный 7 2 4 2 6" xfId="60647"/>
    <cellStyle name="Обычный 7 2 4 2 7" xfId="60648"/>
    <cellStyle name="Обычный 7 2 4 2 8" xfId="60649"/>
    <cellStyle name="Обычный 7 2 4 3" xfId="60650"/>
    <cellStyle name="Обычный 7 2 4 3 2" xfId="60651"/>
    <cellStyle name="Обычный 7 2 4 3 3" xfId="60652"/>
    <cellStyle name="Обычный 7 2 4 3 4" xfId="60653"/>
    <cellStyle name="Обычный 7 2 4 3 5" xfId="60654"/>
    <cellStyle name="Обычный 7 2 4 3 6" xfId="60655"/>
    <cellStyle name="Обычный 7 2 4 3 7" xfId="60656"/>
    <cellStyle name="Обычный 7 2 4 3 8" xfId="60657"/>
    <cellStyle name="Обычный 7 2 4 4" xfId="60658"/>
    <cellStyle name="Обычный 7 2 4 4 2" xfId="60659"/>
    <cellStyle name="Обычный 7 2 4 4 3" xfId="60660"/>
    <cellStyle name="Обычный 7 2 4 4 4" xfId="60661"/>
    <cellStyle name="Обычный 7 2 4 4 5" xfId="60662"/>
    <cellStyle name="Обычный 7 2 4 4 6" xfId="60663"/>
    <cellStyle name="Обычный 7 2 4 4 7" xfId="60664"/>
    <cellStyle name="Обычный 7 2 4 4 8" xfId="60665"/>
    <cellStyle name="Обычный 7 2 4 5" xfId="60666"/>
    <cellStyle name="Обычный 7 2 4 5 2" xfId="60667"/>
    <cellStyle name="Обычный 7 2 4 5 3" xfId="60668"/>
    <cellStyle name="Обычный 7 2 4 5 4" xfId="60669"/>
    <cellStyle name="Обычный 7 2 4 5 5" xfId="60670"/>
    <cellStyle name="Обычный 7 2 4 5 6" xfId="60671"/>
    <cellStyle name="Обычный 7 2 4 5 7" xfId="60672"/>
    <cellStyle name="Обычный 7 2 4 5 8" xfId="60673"/>
    <cellStyle name="Обычный 7 2 4 6" xfId="60674"/>
    <cellStyle name="Обычный 7 2 4 6 2" xfId="60675"/>
    <cellStyle name="Обычный 7 2 4 6 3" xfId="60676"/>
    <cellStyle name="Обычный 7 2 4 6 4" xfId="60677"/>
    <cellStyle name="Обычный 7 2 4 6 5" xfId="60678"/>
    <cellStyle name="Обычный 7 2 4 6 6" xfId="60679"/>
    <cellStyle name="Обычный 7 2 4 6 7" xfId="60680"/>
    <cellStyle name="Обычный 7 2 4 6 8" xfId="60681"/>
    <cellStyle name="Обычный 7 2 4 7" xfId="60682"/>
    <cellStyle name="Обычный 7 2 4 7 2" xfId="60683"/>
    <cellStyle name="Обычный 7 2 4 7 3" xfId="60684"/>
    <cellStyle name="Обычный 7 2 4 7 4" xfId="60685"/>
    <cellStyle name="Обычный 7 2 4 7 5" xfId="60686"/>
    <cellStyle name="Обычный 7 2 4 7 6" xfId="60687"/>
    <cellStyle name="Обычный 7 2 4 7 7" xfId="60688"/>
    <cellStyle name="Обычный 7 2 4 7 8" xfId="60689"/>
    <cellStyle name="Обычный 7 2 4 8" xfId="60690"/>
    <cellStyle name="Обычный 7 2 4 8 2" xfId="60691"/>
    <cellStyle name="Обычный 7 2 4 8 3" xfId="60692"/>
    <cellStyle name="Обычный 7 2 4 8 4" xfId="60693"/>
    <cellStyle name="Обычный 7 2 4 8 5" xfId="60694"/>
    <cellStyle name="Обычный 7 2 4 8 6" xfId="60695"/>
    <cellStyle name="Обычный 7 2 4 8 7" xfId="60696"/>
    <cellStyle name="Обычный 7 2 4 8 8" xfId="60697"/>
    <cellStyle name="Обычный 7 2 4 9" xfId="60698"/>
    <cellStyle name="Обычный 7 2 5" xfId="60699"/>
    <cellStyle name="Обычный 7 2 5 2" xfId="60700"/>
    <cellStyle name="Обычный 7 2 5 3" xfId="60701"/>
    <cellStyle name="Обычный 7 2 5 4" xfId="60702"/>
    <cellStyle name="Обычный 7 2 5 5" xfId="60703"/>
    <cellStyle name="Обычный 7 2 5 6" xfId="60704"/>
    <cellStyle name="Обычный 7 2 5 7" xfId="60705"/>
    <cellStyle name="Обычный 7 2 5 8" xfId="60706"/>
    <cellStyle name="Обычный 7 2 6" xfId="60707"/>
    <cellStyle name="Обычный 7 2 6 2" xfId="60708"/>
    <cellStyle name="Обычный 7 2 6 3" xfId="60709"/>
    <cellStyle name="Обычный 7 2 6 4" xfId="60710"/>
    <cellStyle name="Обычный 7 2 6 5" xfId="60711"/>
    <cellStyle name="Обычный 7 2 6 6" xfId="60712"/>
    <cellStyle name="Обычный 7 2 6 7" xfId="60713"/>
    <cellStyle name="Обычный 7 2 6 8" xfId="60714"/>
    <cellStyle name="Обычный 7 2 7" xfId="60715"/>
    <cellStyle name="Обычный 7 2 7 2" xfId="60716"/>
    <cellStyle name="Обычный 7 2 7 3" xfId="60717"/>
    <cellStyle name="Обычный 7 2 7 4" xfId="60718"/>
    <cellStyle name="Обычный 7 2 7 5" xfId="60719"/>
    <cellStyle name="Обычный 7 2 7 6" xfId="60720"/>
    <cellStyle name="Обычный 7 2 7 7" xfId="60721"/>
    <cellStyle name="Обычный 7 2 7 8" xfId="60722"/>
    <cellStyle name="Обычный 7 2 8" xfId="60723"/>
    <cellStyle name="Обычный 7 2 8 2" xfId="60724"/>
    <cellStyle name="Обычный 7 2 8 3" xfId="60725"/>
    <cellStyle name="Обычный 7 2 8 4" xfId="60726"/>
    <cellStyle name="Обычный 7 2 8 5" xfId="60727"/>
    <cellStyle name="Обычный 7 2 8 6" xfId="60728"/>
    <cellStyle name="Обычный 7 2 8 7" xfId="60729"/>
    <cellStyle name="Обычный 7 2 8 8" xfId="60730"/>
    <cellStyle name="Обычный 7 2 9" xfId="60731"/>
    <cellStyle name="Обычный 7 2 9 2" xfId="60732"/>
    <cellStyle name="Обычный 7 2 9 3" xfId="60733"/>
    <cellStyle name="Обычный 7 2 9 4" xfId="60734"/>
    <cellStyle name="Обычный 7 2 9 5" xfId="60735"/>
    <cellStyle name="Обычный 7 2 9 6" xfId="60736"/>
    <cellStyle name="Обычный 7 2 9 7" xfId="60737"/>
    <cellStyle name="Обычный 7 2 9 8" xfId="60738"/>
    <cellStyle name="Обычный 7 3" xfId="60739"/>
    <cellStyle name="Обычный 7 3 10" xfId="60740"/>
    <cellStyle name="Обычный 7 3 10 2" xfId="60741"/>
    <cellStyle name="Обычный 7 3 10 3" xfId="60742"/>
    <cellStyle name="Обычный 7 3 10 4" xfId="60743"/>
    <cellStyle name="Обычный 7 3 10 5" xfId="60744"/>
    <cellStyle name="Обычный 7 3 10 6" xfId="60745"/>
    <cellStyle name="Обычный 7 3 10 7" xfId="60746"/>
    <cellStyle name="Обычный 7 3 10 8" xfId="60747"/>
    <cellStyle name="Обычный 7 3 11" xfId="60748"/>
    <cellStyle name="Обычный 7 3 11 2" xfId="60749"/>
    <cellStyle name="Обычный 7 3 11 3" xfId="60750"/>
    <cellStyle name="Обычный 7 3 11 4" xfId="60751"/>
    <cellStyle name="Обычный 7 3 11 5" xfId="60752"/>
    <cellStyle name="Обычный 7 3 11 6" xfId="60753"/>
    <cellStyle name="Обычный 7 3 11 7" xfId="60754"/>
    <cellStyle name="Обычный 7 3 11 8" xfId="60755"/>
    <cellStyle name="Обычный 7 3 12" xfId="60756"/>
    <cellStyle name="Обычный 7 3 13" xfId="60757"/>
    <cellStyle name="Обычный 7 3 14" xfId="60758"/>
    <cellStyle name="Обычный 7 3 15" xfId="60759"/>
    <cellStyle name="Обычный 7 3 16" xfId="60760"/>
    <cellStyle name="Обычный 7 3 17" xfId="60761"/>
    <cellStyle name="Обычный 7 3 18" xfId="60762"/>
    <cellStyle name="Обычный 7 3 19" xfId="60763"/>
    <cellStyle name="Обычный 7 3 2" xfId="60764"/>
    <cellStyle name="Обычный 7 3 2 10" xfId="60765"/>
    <cellStyle name="Обычный 7 3 2 10 2" xfId="60766"/>
    <cellStyle name="Обычный 7 3 2 10 3" xfId="60767"/>
    <cellStyle name="Обычный 7 3 2 10 4" xfId="60768"/>
    <cellStyle name="Обычный 7 3 2 10 5" xfId="60769"/>
    <cellStyle name="Обычный 7 3 2 10 6" xfId="60770"/>
    <cellStyle name="Обычный 7 3 2 10 7" xfId="60771"/>
    <cellStyle name="Обычный 7 3 2 10 8" xfId="60772"/>
    <cellStyle name="Обычный 7 3 2 11" xfId="60773"/>
    <cellStyle name="Обычный 7 3 2 12" xfId="60774"/>
    <cellStyle name="Обычный 7 3 2 13" xfId="60775"/>
    <cellStyle name="Обычный 7 3 2 14" xfId="60776"/>
    <cellStyle name="Обычный 7 3 2 15" xfId="60777"/>
    <cellStyle name="Обычный 7 3 2 16" xfId="60778"/>
    <cellStyle name="Обычный 7 3 2 17" xfId="60779"/>
    <cellStyle name="Обычный 7 3 2 18" xfId="60780"/>
    <cellStyle name="Обычный 7 3 2 19" xfId="60781"/>
    <cellStyle name="Обычный 7 3 2 2" xfId="60782"/>
    <cellStyle name="Обычный 7 3 2 2 10" xfId="60783"/>
    <cellStyle name="Обычный 7 3 2 2 11" xfId="60784"/>
    <cellStyle name="Обычный 7 3 2 2 12" xfId="60785"/>
    <cellStyle name="Обычный 7 3 2 2 13" xfId="60786"/>
    <cellStyle name="Обычный 7 3 2 2 14" xfId="60787"/>
    <cellStyle name="Обычный 7 3 2 2 15" xfId="60788"/>
    <cellStyle name="Обычный 7 3 2 2 16" xfId="60789"/>
    <cellStyle name="Обычный 7 3 2 2 17" xfId="60790"/>
    <cellStyle name="Обычный 7 3 2 2 18" xfId="60791"/>
    <cellStyle name="Обычный 7 3 2 2 2" xfId="60792"/>
    <cellStyle name="Обычный 7 3 2 2 2 2" xfId="60793"/>
    <cellStyle name="Обычный 7 3 2 2 2 3" xfId="60794"/>
    <cellStyle name="Обычный 7 3 2 2 2 4" xfId="60795"/>
    <cellStyle name="Обычный 7 3 2 2 2 5" xfId="60796"/>
    <cellStyle name="Обычный 7 3 2 2 2 6" xfId="60797"/>
    <cellStyle name="Обычный 7 3 2 2 2 7" xfId="60798"/>
    <cellStyle name="Обычный 7 3 2 2 2 8" xfId="60799"/>
    <cellStyle name="Обычный 7 3 2 2 3" xfId="60800"/>
    <cellStyle name="Обычный 7 3 2 2 3 2" xfId="60801"/>
    <cellStyle name="Обычный 7 3 2 2 3 3" xfId="60802"/>
    <cellStyle name="Обычный 7 3 2 2 3 4" xfId="60803"/>
    <cellStyle name="Обычный 7 3 2 2 3 5" xfId="60804"/>
    <cellStyle name="Обычный 7 3 2 2 3 6" xfId="60805"/>
    <cellStyle name="Обычный 7 3 2 2 3 7" xfId="60806"/>
    <cellStyle name="Обычный 7 3 2 2 3 8" xfId="60807"/>
    <cellStyle name="Обычный 7 3 2 2 4" xfId="60808"/>
    <cellStyle name="Обычный 7 3 2 2 4 2" xfId="60809"/>
    <cellStyle name="Обычный 7 3 2 2 4 3" xfId="60810"/>
    <cellStyle name="Обычный 7 3 2 2 4 4" xfId="60811"/>
    <cellStyle name="Обычный 7 3 2 2 4 5" xfId="60812"/>
    <cellStyle name="Обычный 7 3 2 2 4 6" xfId="60813"/>
    <cellStyle name="Обычный 7 3 2 2 4 7" xfId="60814"/>
    <cellStyle name="Обычный 7 3 2 2 4 8" xfId="60815"/>
    <cellStyle name="Обычный 7 3 2 2 5" xfId="60816"/>
    <cellStyle name="Обычный 7 3 2 2 5 2" xfId="60817"/>
    <cellStyle name="Обычный 7 3 2 2 5 3" xfId="60818"/>
    <cellStyle name="Обычный 7 3 2 2 5 4" xfId="60819"/>
    <cellStyle name="Обычный 7 3 2 2 5 5" xfId="60820"/>
    <cellStyle name="Обычный 7 3 2 2 5 6" xfId="60821"/>
    <cellStyle name="Обычный 7 3 2 2 5 7" xfId="60822"/>
    <cellStyle name="Обычный 7 3 2 2 5 8" xfId="60823"/>
    <cellStyle name="Обычный 7 3 2 2 6" xfId="60824"/>
    <cellStyle name="Обычный 7 3 2 2 6 2" xfId="60825"/>
    <cellStyle name="Обычный 7 3 2 2 6 3" xfId="60826"/>
    <cellStyle name="Обычный 7 3 2 2 6 4" xfId="60827"/>
    <cellStyle name="Обычный 7 3 2 2 6 5" xfId="60828"/>
    <cellStyle name="Обычный 7 3 2 2 6 6" xfId="60829"/>
    <cellStyle name="Обычный 7 3 2 2 6 7" xfId="60830"/>
    <cellStyle name="Обычный 7 3 2 2 6 8" xfId="60831"/>
    <cellStyle name="Обычный 7 3 2 2 7" xfId="60832"/>
    <cellStyle name="Обычный 7 3 2 2 7 2" xfId="60833"/>
    <cellStyle name="Обычный 7 3 2 2 7 3" xfId="60834"/>
    <cellStyle name="Обычный 7 3 2 2 7 4" xfId="60835"/>
    <cellStyle name="Обычный 7 3 2 2 7 5" xfId="60836"/>
    <cellStyle name="Обычный 7 3 2 2 7 6" xfId="60837"/>
    <cellStyle name="Обычный 7 3 2 2 7 7" xfId="60838"/>
    <cellStyle name="Обычный 7 3 2 2 7 8" xfId="60839"/>
    <cellStyle name="Обычный 7 3 2 2 8" xfId="60840"/>
    <cellStyle name="Обычный 7 3 2 2 8 2" xfId="60841"/>
    <cellStyle name="Обычный 7 3 2 2 8 3" xfId="60842"/>
    <cellStyle name="Обычный 7 3 2 2 8 4" xfId="60843"/>
    <cellStyle name="Обычный 7 3 2 2 8 5" xfId="60844"/>
    <cellStyle name="Обычный 7 3 2 2 8 6" xfId="60845"/>
    <cellStyle name="Обычный 7 3 2 2 8 7" xfId="60846"/>
    <cellStyle name="Обычный 7 3 2 2 8 8" xfId="60847"/>
    <cellStyle name="Обычный 7 3 2 2 9" xfId="60848"/>
    <cellStyle name="Обычный 7 3 2 20" xfId="60849"/>
    <cellStyle name="Обычный 7 3 2 21" xfId="60850"/>
    <cellStyle name="Обычный 7 3 2 22" xfId="60851"/>
    <cellStyle name="Обычный 7 3 2 3" xfId="60852"/>
    <cellStyle name="Обычный 7 3 2 3 10" xfId="60853"/>
    <cellStyle name="Обычный 7 3 2 3 11" xfId="60854"/>
    <cellStyle name="Обычный 7 3 2 3 12" xfId="60855"/>
    <cellStyle name="Обычный 7 3 2 3 13" xfId="60856"/>
    <cellStyle name="Обычный 7 3 2 3 14" xfId="60857"/>
    <cellStyle name="Обычный 7 3 2 3 15" xfId="60858"/>
    <cellStyle name="Обычный 7 3 2 3 16" xfId="60859"/>
    <cellStyle name="Обычный 7 3 2 3 17" xfId="60860"/>
    <cellStyle name="Обычный 7 3 2 3 18" xfId="60861"/>
    <cellStyle name="Обычный 7 3 2 3 2" xfId="60862"/>
    <cellStyle name="Обычный 7 3 2 3 2 2" xfId="60863"/>
    <cellStyle name="Обычный 7 3 2 3 2 3" xfId="60864"/>
    <cellStyle name="Обычный 7 3 2 3 2 4" xfId="60865"/>
    <cellStyle name="Обычный 7 3 2 3 2 5" xfId="60866"/>
    <cellStyle name="Обычный 7 3 2 3 2 6" xfId="60867"/>
    <cellStyle name="Обычный 7 3 2 3 2 7" xfId="60868"/>
    <cellStyle name="Обычный 7 3 2 3 2 8" xfId="60869"/>
    <cellStyle name="Обычный 7 3 2 3 3" xfId="60870"/>
    <cellStyle name="Обычный 7 3 2 3 3 2" xfId="60871"/>
    <cellStyle name="Обычный 7 3 2 3 3 3" xfId="60872"/>
    <cellStyle name="Обычный 7 3 2 3 3 4" xfId="60873"/>
    <cellStyle name="Обычный 7 3 2 3 3 5" xfId="60874"/>
    <cellStyle name="Обычный 7 3 2 3 3 6" xfId="60875"/>
    <cellStyle name="Обычный 7 3 2 3 3 7" xfId="60876"/>
    <cellStyle name="Обычный 7 3 2 3 3 8" xfId="60877"/>
    <cellStyle name="Обычный 7 3 2 3 4" xfId="60878"/>
    <cellStyle name="Обычный 7 3 2 3 4 2" xfId="60879"/>
    <cellStyle name="Обычный 7 3 2 3 4 3" xfId="60880"/>
    <cellStyle name="Обычный 7 3 2 3 4 4" xfId="60881"/>
    <cellStyle name="Обычный 7 3 2 3 4 5" xfId="60882"/>
    <cellStyle name="Обычный 7 3 2 3 4 6" xfId="60883"/>
    <cellStyle name="Обычный 7 3 2 3 4 7" xfId="60884"/>
    <cellStyle name="Обычный 7 3 2 3 4 8" xfId="60885"/>
    <cellStyle name="Обычный 7 3 2 3 5" xfId="60886"/>
    <cellStyle name="Обычный 7 3 2 3 5 2" xfId="60887"/>
    <cellStyle name="Обычный 7 3 2 3 5 3" xfId="60888"/>
    <cellStyle name="Обычный 7 3 2 3 5 4" xfId="60889"/>
    <cellStyle name="Обычный 7 3 2 3 5 5" xfId="60890"/>
    <cellStyle name="Обычный 7 3 2 3 5 6" xfId="60891"/>
    <cellStyle name="Обычный 7 3 2 3 5 7" xfId="60892"/>
    <cellStyle name="Обычный 7 3 2 3 5 8" xfId="60893"/>
    <cellStyle name="Обычный 7 3 2 3 6" xfId="60894"/>
    <cellStyle name="Обычный 7 3 2 3 6 2" xfId="60895"/>
    <cellStyle name="Обычный 7 3 2 3 6 3" xfId="60896"/>
    <cellStyle name="Обычный 7 3 2 3 6 4" xfId="60897"/>
    <cellStyle name="Обычный 7 3 2 3 6 5" xfId="60898"/>
    <cellStyle name="Обычный 7 3 2 3 6 6" xfId="60899"/>
    <cellStyle name="Обычный 7 3 2 3 6 7" xfId="60900"/>
    <cellStyle name="Обычный 7 3 2 3 6 8" xfId="60901"/>
    <cellStyle name="Обычный 7 3 2 3 7" xfId="60902"/>
    <cellStyle name="Обычный 7 3 2 3 7 2" xfId="60903"/>
    <cellStyle name="Обычный 7 3 2 3 7 3" xfId="60904"/>
    <cellStyle name="Обычный 7 3 2 3 7 4" xfId="60905"/>
    <cellStyle name="Обычный 7 3 2 3 7 5" xfId="60906"/>
    <cellStyle name="Обычный 7 3 2 3 7 6" xfId="60907"/>
    <cellStyle name="Обычный 7 3 2 3 7 7" xfId="60908"/>
    <cellStyle name="Обычный 7 3 2 3 7 8" xfId="60909"/>
    <cellStyle name="Обычный 7 3 2 3 8" xfId="60910"/>
    <cellStyle name="Обычный 7 3 2 3 8 2" xfId="60911"/>
    <cellStyle name="Обычный 7 3 2 3 8 3" xfId="60912"/>
    <cellStyle name="Обычный 7 3 2 3 8 4" xfId="60913"/>
    <cellStyle name="Обычный 7 3 2 3 8 5" xfId="60914"/>
    <cellStyle name="Обычный 7 3 2 3 8 6" xfId="60915"/>
    <cellStyle name="Обычный 7 3 2 3 8 7" xfId="60916"/>
    <cellStyle name="Обычный 7 3 2 3 8 8" xfId="60917"/>
    <cellStyle name="Обычный 7 3 2 3 9" xfId="60918"/>
    <cellStyle name="Обычный 7 3 2 4" xfId="60919"/>
    <cellStyle name="Обычный 7 3 2 4 2" xfId="60920"/>
    <cellStyle name="Обычный 7 3 2 4 3" xfId="60921"/>
    <cellStyle name="Обычный 7 3 2 4 4" xfId="60922"/>
    <cellStyle name="Обычный 7 3 2 4 5" xfId="60923"/>
    <cellStyle name="Обычный 7 3 2 4 6" xfId="60924"/>
    <cellStyle name="Обычный 7 3 2 4 7" xfId="60925"/>
    <cellStyle name="Обычный 7 3 2 4 8" xfId="60926"/>
    <cellStyle name="Обычный 7 3 2 5" xfId="60927"/>
    <cellStyle name="Обычный 7 3 2 5 2" xfId="60928"/>
    <cellStyle name="Обычный 7 3 2 5 3" xfId="60929"/>
    <cellStyle name="Обычный 7 3 2 5 4" xfId="60930"/>
    <cellStyle name="Обычный 7 3 2 5 5" xfId="60931"/>
    <cellStyle name="Обычный 7 3 2 5 6" xfId="60932"/>
    <cellStyle name="Обычный 7 3 2 5 7" xfId="60933"/>
    <cellStyle name="Обычный 7 3 2 5 8" xfId="60934"/>
    <cellStyle name="Обычный 7 3 2 6" xfId="60935"/>
    <cellStyle name="Обычный 7 3 2 6 2" xfId="60936"/>
    <cellStyle name="Обычный 7 3 2 6 3" xfId="60937"/>
    <cellStyle name="Обычный 7 3 2 6 4" xfId="60938"/>
    <cellStyle name="Обычный 7 3 2 6 5" xfId="60939"/>
    <cellStyle name="Обычный 7 3 2 6 6" xfId="60940"/>
    <cellStyle name="Обычный 7 3 2 6 7" xfId="60941"/>
    <cellStyle name="Обычный 7 3 2 6 8" xfId="60942"/>
    <cellStyle name="Обычный 7 3 2 7" xfId="60943"/>
    <cellStyle name="Обычный 7 3 2 7 2" xfId="60944"/>
    <cellStyle name="Обычный 7 3 2 7 3" xfId="60945"/>
    <cellStyle name="Обычный 7 3 2 7 4" xfId="60946"/>
    <cellStyle name="Обычный 7 3 2 7 5" xfId="60947"/>
    <cellStyle name="Обычный 7 3 2 7 6" xfId="60948"/>
    <cellStyle name="Обычный 7 3 2 7 7" xfId="60949"/>
    <cellStyle name="Обычный 7 3 2 7 8" xfId="60950"/>
    <cellStyle name="Обычный 7 3 2 8" xfId="60951"/>
    <cellStyle name="Обычный 7 3 2 8 2" xfId="60952"/>
    <cellStyle name="Обычный 7 3 2 8 3" xfId="60953"/>
    <cellStyle name="Обычный 7 3 2 8 4" xfId="60954"/>
    <cellStyle name="Обычный 7 3 2 8 5" xfId="60955"/>
    <cellStyle name="Обычный 7 3 2 8 6" xfId="60956"/>
    <cellStyle name="Обычный 7 3 2 8 7" xfId="60957"/>
    <cellStyle name="Обычный 7 3 2 8 8" xfId="60958"/>
    <cellStyle name="Обычный 7 3 2 9" xfId="60959"/>
    <cellStyle name="Обычный 7 3 2 9 2" xfId="60960"/>
    <cellStyle name="Обычный 7 3 2 9 3" xfId="60961"/>
    <cellStyle name="Обычный 7 3 2 9 4" xfId="60962"/>
    <cellStyle name="Обычный 7 3 2 9 5" xfId="60963"/>
    <cellStyle name="Обычный 7 3 2 9 6" xfId="60964"/>
    <cellStyle name="Обычный 7 3 2 9 7" xfId="60965"/>
    <cellStyle name="Обычный 7 3 2 9 8" xfId="60966"/>
    <cellStyle name="Обычный 7 3 20" xfId="60967"/>
    <cellStyle name="Обычный 7 3 21" xfId="60968"/>
    <cellStyle name="Обычный 7 3 22" xfId="60969"/>
    <cellStyle name="Обычный 7 3 23" xfId="60970"/>
    <cellStyle name="Обычный 7 3 3" xfId="60971"/>
    <cellStyle name="Обычный 7 3 3 10" xfId="60972"/>
    <cellStyle name="Обычный 7 3 3 11" xfId="60973"/>
    <cellStyle name="Обычный 7 3 3 12" xfId="60974"/>
    <cellStyle name="Обычный 7 3 3 13" xfId="60975"/>
    <cellStyle name="Обычный 7 3 3 14" xfId="60976"/>
    <cellStyle name="Обычный 7 3 3 15" xfId="60977"/>
    <cellStyle name="Обычный 7 3 3 16" xfId="60978"/>
    <cellStyle name="Обычный 7 3 3 17" xfId="60979"/>
    <cellStyle name="Обычный 7 3 3 18" xfId="60980"/>
    <cellStyle name="Обычный 7 3 3 2" xfId="60981"/>
    <cellStyle name="Обычный 7 3 3 2 2" xfId="60982"/>
    <cellStyle name="Обычный 7 3 3 2 3" xfId="60983"/>
    <cellStyle name="Обычный 7 3 3 2 4" xfId="60984"/>
    <cellStyle name="Обычный 7 3 3 2 5" xfId="60985"/>
    <cellStyle name="Обычный 7 3 3 2 6" xfId="60986"/>
    <cellStyle name="Обычный 7 3 3 2 7" xfId="60987"/>
    <cellStyle name="Обычный 7 3 3 2 8" xfId="60988"/>
    <cellStyle name="Обычный 7 3 3 3" xfId="60989"/>
    <cellStyle name="Обычный 7 3 3 3 2" xfId="60990"/>
    <cellStyle name="Обычный 7 3 3 3 3" xfId="60991"/>
    <cellStyle name="Обычный 7 3 3 3 4" xfId="60992"/>
    <cellStyle name="Обычный 7 3 3 3 5" xfId="60993"/>
    <cellStyle name="Обычный 7 3 3 3 6" xfId="60994"/>
    <cellStyle name="Обычный 7 3 3 3 7" xfId="60995"/>
    <cellStyle name="Обычный 7 3 3 3 8" xfId="60996"/>
    <cellStyle name="Обычный 7 3 3 4" xfId="60997"/>
    <cellStyle name="Обычный 7 3 3 4 2" xfId="60998"/>
    <cellStyle name="Обычный 7 3 3 4 3" xfId="60999"/>
    <cellStyle name="Обычный 7 3 3 4 4" xfId="61000"/>
    <cellStyle name="Обычный 7 3 3 4 5" xfId="61001"/>
    <cellStyle name="Обычный 7 3 3 4 6" xfId="61002"/>
    <cellStyle name="Обычный 7 3 3 4 7" xfId="61003"/>
    <cellStyle name="Обычный 7 3 3 4 8" xfId="61004"/>
    <cellStyle name="Обычный 7 3 3 5" xfId="61005"/>
    <cellStyle name="Обычный 7 3 3 5 2" xfId="61006"/>
    <cellStyle name="Обычный 7 3 3 5 3" xfId="61007"/>
    <cellStyle name="Обычный 7 3 3 5 4" xfId="61008"/>
    <cellStyle name="Обычный 7 3 3 5 5" xfId="61009"/>
    <cellStyle name="Обычный 7 3 3 5 6" xfId="61010"/>
    <cellStyle name="Обычный 7 3 3 5 7" xfId="61011"/>
    <cellStyle name="Обычный 7 3 3 5 8" xfId="61012"/>
    <cellStyle name="Обычный 7 3 3 6" xfId="61013"/>
    <cellStyle name="Обычный 7 3 3 6 2" xfId="61014"/>
    <cellStyle name="Обычный 7 3 3 6 3" xfId="61015"/>
    <cellStyle name="Обычный 7 3 3 6 4" xfId="61016"/>
    <cellStyle name="Обычный 7 3 3 6 5" xfId="61017"/>
    <cellStyle name="Обычный 7 3 3 6 6" xfId="61018"/>
    <cellStyle name="Обычный 7 3 3 6 7" xfId="61019"/>
    <cellStyle name="Обычный 7 3 3 6 8" xfId="61020"/>
    <cellStyle name="Обычный 7 3 3 7" xfId="61021"/>
    <cellStyle name="Обычный 7 3 3 7 2" xfId="61022"/>
    <cellStyle name="Обычный 7 3 3 7 3" xfId="61023"/>
    <cellStyle name="Обычный 7 3 3 7 4" xfId="61024"/>
    <cellStyle name="Обычный 7 3 3 7 5" xfId="61025"/>
    <cellStyle name="Обычный 7 3 3 7 6" xfId="61026"/>
    <cellStyle name="Обычный 7 3 3 7 7" xfId="61027"/>
    <cellStyle name="Обычный 7 3 3 7 8" xfId="61028"/>
    <cellStyle name="Обычный 7 3 3 8" xfId="61029"/>
    <cellStyle name="Обычный 7 3 3 8 2" xfId="61030"/>
    <cellStyle name="Обычный 7 3 3 8 3" xfId="61031"/>
    <cellStyle name="Обычный 7 3 3 8 4" xfId="61032"/>
    <cellStyle name="Обычный 7 3 3 8 5" xfId="61033"/>
    <cellStyle name="Обычный 7 3 3 8 6" xfId="61034"/>
    <cellStyle name="Обычный 7 3 3 8 7" xfId="61035"/>
    <cellStyle name="Обычный 7 3 3 8 8" xfId="61036"/>
    <cellStyle name="Обычный 7 3 3 9" xfId="61037"/>
    <cellStyle name="Обычный 7 3 4" xfId="61038"/>
    <cellStyle name="Обычный 7 3 4 10" xfId="61039"/>
    <cellStyle name="Обычный 7 3 4 11" xfId="61040"/>
    <cellStyle name="Обычный 7 3 4 12" xfId="61041"/>
    <cellStyle name="Обычный 7 3 4 13" xfId="61042"/>
    <cellStyle name="Обычный 7 3 4 14" xfId="61043"/>
    <cellStyle name="Обычный 7 3 4 15" xfId="61044"/>
    <cellStyle name="Обычный 7 3 4 16" xfId="61045"/>
    <cellStyle name="Обычный 7 3 4 17" xfId="61046"/>
    <cellStyle name="Обычный 7 3 4 18" xfId="61047"/>
    <cellStyle name="Обычный 7 3 4 2" xfId="61048"/>
    <cellStyle name="Обычный 7 3 4 2 2" xfId="61049"/>
    <cellStyle name="Обычный 7 3 4 2 3" xfId="61050"/>
    <cellStyle name="Обычный 7 3 4 2 4" xfId="61051"/>
    <cellStyle name="Обычный 7 3 4 2 5" xfId="61052"/>
    <cellStyle name="Обычный 7 3 4 2 6" xfId="61053"/>
    <cellStyle name="Обычный 7 3 4 2 7" xfId="61054"/>
    <cellStyle name="Обычный 7 3 4 2 8" xfId="61055"/>
    <cellStyle name="Обычный 7 3 4 3" xfId="61056"/>
    <cellStyle name="Обычный 7 3 4 3 2" xfId="61057"/>
    <cellStyle name="Обычный 7 3 4 3 3" xfId="61058"/>
    <cellStyle name="Обычный 7 3 4 3 4" xfId="61059"/>
    <cellStyle name="Обычный 7 3 4 3 5" xfId="61060"/>
    <cellStyle name="Обычный 7 3 4 3 6" xfId="61061"/>
    <cellStyle name="Обычный 7 3 4 3 7" xfId="61062"/>
    <cellStyle name="Обычный 7 3 4 3 8" xfId="61063"/>
    <cellStyle name="Обычный 7 3 4 4" xfId="61064"/>
    <cellStyle name="Обычный 7 3 4 4 2" xfId="61065"/>
    <cellStyle name="Обычный 7 3 4 4 3" xfId="61066"/>
    <cellStyle name="Обычный 7 3 4 4 4" xfId="61067"/>
    <cellStyle name="Обычный 7 3 4 4 5" xfId="61068"/>
    <cellStyle name="Обычный 7 3 4 4 6" xfId="61069"/>
    <cellStyle name="Обычный 7 3 4 4 7" xfId="61070"/>
    <cellStyle name="Обычный 7 3 4 4 8" xfId="61071"/>
    <cellStyle name="Обычный 7 3 4 5" xfId="61072"/>
    <cellStyle name="Обычный 7 3 4 5 2" xfId="61073"/>
    <cellStyle name="Обычный 7 3 4 5 3" xfId="61074"/>
    <cellStyle name="Обычный 7 3 4 5 4" xfId="61075"/>
    <cellStyle name="Обычный 7 3 4 5 5" xfId="61076"/>
    <cellStyle name="Обычный 7 3 4 5 6" xfId="61077"/>
    <cellStyle name="Обычный 7 3 4 5 7" xfId="61078"/>
    <cellStyle name="Обычный 7 3 4 5 8" xfId="61079"/>
    <cellStyle name="Обычный 7 3 4 6" xfId="61080"/>
    <cellStyle name="Обычный 7 3 4 6 2" xfId="61081"/>
    <cellStyle name="Обычный 7 3 4 6 3" xfId="61082"/>
    <cellStyle name="Обычный 7 3 4 6 4" xfId="61083"/>
    <cellStyle name="Обычный 7 3 4 6 5" xfId="61084"/>
    <cellStyle name="Обычный 7 3 4 6 6" xfId="61085"/>
    <cellStyle name="Обычный 7 3 4 6 7" xfId="61086"/>
    <cellStyle name="Обычный 7 3 4 6 8" xfId="61087"/>
    <cellStyle name="Обычный 7 3 4 7" xfId="61088"/>
    <cellStyle name="Обычный 7 3 4 7 2" xfId="61089"/>
    <cellStyle name="Обычный 7 3 4 7 3" xfId="61090"/>
    <cellStyle name="Обычный 7 3 4 7 4" xfId="61091"/>
    <cellStyle name="Обычный 7 3 4 7 5" xfId="61092"/>
    <cellStyle name="Обычный 7 3 4 7 6" xfId="61093"/>
    <cellStyle name="Обычный 7 3 4 7 7" xfId="61094"/>
    <cellStyle name="Обычный 7 3 4 7 8" xfId="61095"/>
    <cellStyle name="Обычный 7 3 4 8" xfId="61096"/>
    <cellStyle name="Обычный 7 3 4 8 2" xfId="61097"/>
    <cellStyle name="Обычный 7 3 4 8 3" xfId="61098"/>
    <cellStyle name="Обычный 7 3 4 8 4" xfId="61099"/>
    <cellStyle name="Обычный 7 3 4 8 5" xfId="61100"/>
    <cellStyle name="Обычный 7 3 4 8 6" xfId="61101"/>
    <cellStyle name="Обычный 7 3 4 8 7" xfId="61102"/>
    <cellStyle name="Обычный 7 3 4 8 8" xfId="61103"/>
    <cellStyle name="Обычный 7 3 4 9" xfId="61104"/>
    <cellStyle name="Обычный 7 3 5" xfId="61105"/>
    <cellStyle name="Обычный 7 3 5 2" xfId="61106"/>
    <cellStyle name="Обычный 7 3 5 3" xfId="61107"/>
    <cellStyle name="Обычный 7 3 5 4" xfId="61108"/>
    <cellStyle name="Обычный 7 3 5 5" xfId="61109"/>
    <cellStyle name="Обычный 7 3 5 6" xfId="61110"/>
    <cellStyle name="Обычный 7 3 5 7" xfId="61111"/>
    <cellStyle name="Обычный 7 3 5 8" xfId="61112"/>
    <cellStyle name="Обычный 7 3 6" xfId="61113"/>
    <cellStyle name="Обычный 7 3 6 2" xfId="61114"/>
    <cellStyle name="Обычный 7 3 6 3" xfId="61115"/>
    <cellStyle name="Обычный 7 3 6 4" xfId="61116"/>
    <cellStyle name="Обычный 7 3 6 5" xfId="61117"/>
    <cellStyle name="Обычный 7 3 6 6" xfId="61118"/>
    <cellStyle name="Обычный 7 3 6 7" xfId="61119"/>
    <cellStyle name="Обычный 7 3 6 8" xfId="61120"/>
    <cellStyle name="Обычный 7 3 7" xfId="61121"/>
    <cellStyle name="Обычный 7 3 7 2" xfId="61122"/>
    <cellStyle name="Обычный 7 3 7 3" xfId="61123"/>
    <cellStyle name="Обычный 7 3 7 4" xfId="61124"/>
    <cellStyle name="Обычный 7 3 7 5" xfId="61125"/>
    <cellStyle name="Обычный 7 3 7 6" xfId="61126"/>
    <cellStyle name="Обычный 7 3 7 7" xfId="61127"/>
    <cellStyle name="Обычный 7 3 7 8" xfId="61128"/>
    <cellStyle name="Обычный 7 3 8" xfId="61129"/>
    <cellStyle name="Обычный 7 3 8 2" xfId="61130"/>
    <cellStyle name="Обычный 7 3 8 3" xfId="61131"/>
    <cellStyle name="Обычный 7 3 8 4" xfId="61132"/>
    <cellStyle name="Обычный 7 3 8 5" xfId="61133"/>
    <cellStyle name="Обычный 7 3 8 6" xfId="61134"/>
    <cellStyle name="Обычный 7 3 8 7" xfId="61135"/>
    <cellStyle name="Обычный 7 3 8 8" xfId="61136"/>
    <cellStyle name="Обычный 7 3 9" xfId="61137"/>
    <cellStyle name="Обычный 7 3 9 2" xfId="61138"/>
    <cellStyle name="Обычный 7 3 9 3" xfId="61139"/>
    <cellStyle name="Обычный 7 3 9 4" xfId="61140"/>
    <cellStyle name="Обычный 7 3 9 5" xfId="61141"/>
    <cellStyle name="Обычный 7 3 9 6" xfId="61142"/>
    <cellStyle name="Обычный 7 3 9 7" xfId="61143"/>
    <cellStyle name="Обычный 7 3 9 8" xfId="61144"/>
    <cellStyle name="Обычный 7 4" xfId="61145"/>
    <cellStyle name="Обычный 7 4 10" xfId="61146"/>
    <cellStyle name="Обычный 7 4 10 2" xfId="61147"/>
    <cellStyle name="Обычный 7 4 10 3" xfId="61148"/>
    <cellStyle name="Обычный 7 4 10 4" xfId="61149"/>
    <cellStyle name="Обычный 7 4 10 5" xfId="61150"/>
    <cellStyle name="Обычный 7 4 10 6" xfId="61151"/>
    <cellStyle name="Обычный 7 4 10 7" xfId="61152"/>
    <cellStyle name="Обычный 7 4 10 8" xfId="61153"/>
    <cellStyle name="Обычный 7 4 11" xfId="61154"/>
    <cellStyle name="Обычный 7 4 12" xfId="61155"/>
    <cellStyle name="Обычный 7 4 13" xfId="61156"/>
    <cellStyle name="Обычный 7 4 14" xfId="61157"/>
    <cellStyle name="Обычный 7 4 15" xfId="61158"/>
    <cellStyle name="Обычный 7 4 16" xfId="61159"/>
    <cellStyle name="Обычный 7 4 17" xfId="61160"/>
    <cellStyle name="Обычный 7 4 18" xfId="61161"/>
    <cellStyle name="Обычный 7 4 19" xfId="61162"/>
    <cellStyle name="Обычный 7 4 2" xfId="61163"/>
    <cellStyle name="Обычный 7 4 2 10" xfId="61164"/>
    <cellStyle name="Обычный 7 4 2 11" xfId="61165"/>
    <cellStyle name="Обычный 7 4 2 12" xfId="61166"/>
    <cellStyle name="Обычный 7 4 2 13" xfId="61167"/>
    <cellStyle name="Обычный 7 4 2 14" xfId="61168"/>
    <cellStyle name="Обычный 7 4 2 15" xfId="61169"/>
    <cellStyle name="Обычный 7 4 2 16" xfId="61170"/>
    <cellStyle name="Обычный 7 4 2 17" xfId="61171"/>
    <cellStyle name="Обычный 7 4 2 18" xfId="61172"/>
    <cellStyle name="Обычный 7 4 2 2" xfId="61173"/>
    <cellStyle name="Обычный 7 4 2 2 2" xfId="61174"/>
    <cellStyle name="Обычный 7 4 2 2 3" xfId="61175"/>
    <cellStyle name="Обычный 7 4 2 2 4" xfId="61176"/>
    <cellStyle name="Обычный 7 4 2 2 5" xfId="61177"/>
    <cellStyle name="Обычный 7 4 2 2 6" xfId="61178"/>
    <cellStyle name="Обычный 7 4 2 2 7" xfId="61179"/>
    <cellStyle name="Обычный 7 4 2 2 8" xfId="61180"/>
    <cellStyle name="Обычный 7 4 2 3" xfId="61181"/>
    <cellStyle name="Обычный 7 4 2 3 2" xfId="61182"/>
    <cellStyle name="Обычный 7 4 2 3 3" xfId="61183"/>
    <cellStyle name="Обычный 7 4 2 3 4" xfId="61184"/>
    <cellStyle name="Обычный 7 4 2 3 5" xfId="61185"/>
    <cellStyle name="Обычный 7 4 2 3 6" xfId="61186"/>
    <cellStyle name="Обычный 7 4 2 3 7" xfId="61187"/>
    <cellStyle name="Обычный 7 4 2 3 8" xfId="61188"/>
    <cellStyle name="Обычный 7 4 2 4" xfId="61189"/>
    <cellStyle name="Обычный 7 4 2 4 2" xfId="61190"/>
    <cellStyle name="Обычный 7 4 2 4 3" xfId="61191"/>
    <cellStyle name="Обычный 7 4 2 4 4" xfId="61192"/>
    <cellStyle name="Обычный 7 4 2 4 5" xfId="61193"/>
    <cellStyle name="Обычный 7 4 2 4 6" xfId="61194"/>
    <cellStyle name="Обычный 7 4 2 4 7" xfId="61195"/>
    <cellStyle name="Обычный 7 4 2 4 8" xfId="61196"/>
    <cellStyle name="Обычный 7 4 2 5" xfId="61197"/>
    <cellStyle name="Обычный 7 4 2 5 2" xfId="61198"/>
    <cellStyle name="Обычный 7 4 2 5 3" xfId="61199"/>
    <cellStyle name="Обычный 7 4 2 5 4" xfId="61200"/>
    <cellStyle name="Обычный 7 4 2 5 5" xfId="61201"/>
    <cellStyle name="Обычный 7 4 2 5 6" xfId="61202"/>
    <cellStyle name="Обычный 7 4 2 5 7" xfId="61203"/>
    <cellStyle name="Обычный 7 4 2 5 8" xfId="61204"/>
    <cellStyle name="Обычный 7 4 2 6" xfId="61205"/>
    <cellStyle name="Обычный 7 4 2 6 2" xfId="61206"/>
    <cellStyle name="Обычный 7 4 2 6 3" xfId="61207"/>
    <cellStyle name="Обычный 7 4 2 6 4" xfId="61208"/>
    <cellStyle name="Обычный 7 4 2 6 5" xfId="61209"/>
    <cellStyle name="Обычный 7 4 2 6 6" xfId="61210"/>
    <cellStyle name="Обычный 7 4 2 6 7" xfId="61211"/>
    <cellStyle name="Обычный 7 4 2 6 8" xfId="61212"/>
    <cellStyle name="Обычный 7 4 2 7" xfId="61213"/>
    <cellStyle name="Обычный 7 4 2 7 2" xfId="61214"/>
    <cellStyle name="Обычный 7 4 2 7 3" xfId="61215"/>
    <cellStyle name="Обычный 7 4 2 7 4" xfId="61216"/>
    <cellStyle name="Обычный 7 4 2 7 5" xfId="61217"/>
    <cellStyle name="Обычный 7 4 2 7 6" xfId="61218"/>
    <cellStyle name="Обычный 7 4 2 7 7" xfId="61219"/>
    <cellStyle name="Обычный 7 4 2 7 8" xfId="61220"/>
    <cellStyle name="Обычный 7 4 2 8" xfId="61221"/>
    <cellStyle name="Обычный 7 4 2 8 2" xfId="61222"/>
    <cellStyle name="Обычный 7 4 2 8 3" xfId="61223"/>
    <cellStyle name="Обычный 7 4 2 8 4" xfId="61224"/>
    <cellStyle name="Обычный 7 4 2 8 5" xfId="61225"/>
    <cellStyle name="Обычный 7 4 2 8 6" xfId="61226"/>
    <cellStyle name="Обычный 7 4 2 8 7" xfId="61227"/>
    <cellStyle name="Обычный 7 4 2 8 8" xfId="61228"/>
    <cellStyle name="Обычный 7 4 2 9" xfId="61229"/>
    <cellStyle name="Обычный 7 4 20" xfId="61230"/>
    <cellStyle name="Обычный 7 4 21" xfId="61231"/>
    <cellStyle name="Обычный 7 4 22" xfId="61232"/>
    <cellStyle name="Обычный 7 4 3" xfId="61233"/>
    <cellStyle name="Обычный 7 4 3 10" xfId="61234"/>
    <cellStyle name="Обычный 7 4 3 11" xfId="61235"/>
    <cellStyle name="Обычный 7 4 3 12" xfId="61236"/>
    <cellStyle name="Обычный 7 4 3 13" xfId="61237"/>
    <cellStyle name="Обычный 7 4 3 14" xfId="61238"/>
    <cellStyle name="Обычный 7 4 3 15" xfId="61239"/>
    <cellStyle name="Обычный 7 4 3 16" xfId="61240"/>
    <cellStyle name="Обычный 7 4 3 17" xfId="61241"/>
    <cellStyle name="Обычный 7 4 3 18" xfId="61242"/>
    <cellStyle name="Обычный 7 4 3 2" xfId="61243"/>
    <cellStyle name="Обычный 7 4 3 2 2" xfId="61244"/>
    <cellStyle name="Обычный 7 4 3 2 3" xfId="61245"/>
    <cellStyle name="Обычный 7 4 3 2 4" xfId="61246"/>
    <cellStyle name="Обычный 7 4 3 2 5" xfId="61247"/>
    <cellStyle name="Обычный 7 4 3 2 6" xfId="61248"/>
    <cellStyle name="Обычный 7 4 3 2 7" xfId="61249"/>
    <cellStyle name="Обычный 7 4 3 2 8" xfId="61250"/>
    <cellStyle name="Обычный 7 4 3 3" xfId="61251"/>
    <cellStyle name="Обычный 7 4 3 3 2" xfId="61252"/>
    <cellStyle name="Обычный 7 4 3 3 3" xfId="61253"/>
    <cellStyle name="Обычный 7 4 3 3 4" xfId="61254"/>
    <cellStyle name="Обычный 7 4 3 3 5" xfId="61255"/>
    <cellStyle name="Обычный 7 4 3 3 6" xfId="61256"/>
    <cellStyle name="Обычный 7 4 3 3 7" xfId="61257"/>
    <cellStyle name="Обычный 7 4 3 3 8" xfId="61258"/>
    <cellStyle name="Обычный 7 4 3 4" xfId="61259"/>
    <cellStyle name="Обычный 7 4 3 4 2" xfId="61260"/>
    <cellStyle name="Обычный 7 4 3 4 3" xfId="61261"/>
    <cellStyle name="Обычный 7 4 3 4 4" xfId="61262"/>
    <cellStyle name="Обычный 7 4 3 4 5" xfId="61263"/>
    <cellStyle name="Обычный 7 4 3 4 6" xfId="61264"/>
    <cellStyle name="Обычный 7 4 3 4 7" xfId="61265"/>
    <cellStyle name="Обычный 7 4 3 4 8" xfId="61266"/>
    <cellStyle name="Обычный 7 4 3 5" xfId="61267"/>
    <cellStyle name="Обычный 7 4 3 5 2" xfId="61268"/>
    <cellStyle name="Обычный 7 4 3 5 3" xfId="61269"/>
    <cellStyle name="Обычный 7 4 3 5 4" xfId="61270"/>
    <cellStyle name="Обычный 7 4 3 5 5" xfId="61271"/>
    <cellStyle name="Обычный 7 4 3 5 6" xfId="61272"/>
    <cellStyle name="Обычный 7 4 3 5 7" xfId="61273"/>
    <cellStyle name="Обычный 7 4 3 5 8" xfId="61274"/>
    <cellStyle name="Обычный 7 4 3 6" xfId="61275"/>
    <cellStyle name="Обычный 7 4 3 6 2" xfId="61276"/>
    <cellStyle name="Обычный 7 4 3 6 3" xfId="61277"/>
    <cellStyle name="Обычный 7 4 3 6 4" xfId="61278"/>
    <cellStyle name="Обычный 7 4 3 6 5" xfId="61279"/>
    <cellStyle name="Обычный 7 4 3 6 6" xfId="61280"/>
    <cellStyle name="Обычный 7 4 3 6 7" xfId="61281"/>
    <cellStyle name="Обычный 7 4 3 6 8" xfId="61282"/>
    <cellStyle name="Обычный 7 4 3 7" xfId="61283"/>
    <cellStyle name="Обычный 7 4 3 7 2" xfId="61284"/>
    <cellStyle name="Обычный 7 4 3 7 3" xfId="61285"/>
    <cellStyle name="Обычный 7 4 3 7 4" xfId="61286"/>
    <cellStyle name="Обычный 7 4 3 7 5" xfId="61287"/>
    <cellStyle name="Обычный 7 4 3 7 6" xfId="61288"/>
    <cellStyle name="Обычный 7 4 3 7 7" xfId="61289"/>
    <cellStyle name="Обычный 7 4 3 7 8" xfId="61290"/>
    <cellStyle name="Обычный 7 4 3 8" xfId="61291"/>
    <cellStyle name="Обычный 7 4 3 8 2" xfId="61292"/>
    <cellStyle name="Обычный 7 4 3 8 3" xfId="61293"/>
    <cellStyle name="Обычный 7 4 3 8 4" xfId="61294"/>
    <cellStyle name="Обычный 7 4 3 8 5" xfId="61295"/>
    <cellStyle name="Обычный 7 4 3 8 6" xfId="61296"/>
    <cellStyle name="Обычный 7 4 3 8 7" xfId="61297"/>
    <cellStyle name="Обычный 7 4 3 8 8" xfId="61298"/>
    <cellStyle name="Обычный 7 4 3 9" xfId="61299"/>
    <cellStyle name="Обычный 7 4 4" xfId="61300"/>
    <cellStyle name="Обычный 7 4 4 2" xfId="61301"/>
    <cellStyle name="Обычный 7 4 4 3" xfId="61302"/>
    <cellStyle name="Обычный 7 4 4 4" xfId="61303"/>
    <cellStyle name="Обычный 7 4 4 5" xfId="61304"/>
    <cellStyle name="Обычный 7 4 4 6" xfId="61305"/>
    <cellStyle name="Обычный 7 4 4 7" xfId="61306"/>
    <cellStyle name="Обычный 7 4 4 8" xfId="61307"/>
    <cellStyle name="Обычный 7 4 5" xfId="61308"/>
    <cellStyle name="Обычный 7 4 5 2" xfId="61309"/>
    <cellStyle name="Обычный 7 4 5 3" xfId="61310"/>
    <cellStyle name="Обычный 7 4 5 4" xfId="61311"/>
    <cellStyle name="Обычный 7 4 5 5" xfId="61312"/>
    <cellStyle name="Обычный 7 4 5 6" xfId="61313"/>
    <cellStyle name="Обычный 7 4 5 7" xfId="61314"/>
    <cellStyle name="Обычный 7 4 5 8" xfId="61315"/>
    <cellStyle name="Обычный 7 4 6" xfId="61316"/>
    <cellStyle name="Обычный 7 4 6 2" xfId="61317"/>
    <cellStyle name="Обычный 7 4 6 3" xfId="61318"/>
    <cellStyle name="Обычный 7 4 6 4" xfId="61319"/>
    <cellStyle name="Обычный 7 4 6 5" xfId="61320"/>
    <cellStyle name="Обычный 7 4 6 6" xfId="61321"/>
    <cellStyle name="Обычный 7 4 6 7" xfId="61322"/>
    <cellStyle name="Обычный 7 4 6 8" xfId="61323"/>
    <cellStyle name="Обычный 7 4 7" xfId="61324"/>
    <cellStyle name="Обычный 7 4 7 2" xfId="61325"/>
    <cellStyle name="Обычный 7 4 7 3" xfId="61326"/>
    <cellStyle name="Обычный 7 4 7 4" xfId="61327"/>
    <cellStyle name="Обычный 7 4 7 5" xfId="61328"/>
    <cellStyle name="Обычный 7 4 7 6" xfId="61329"/>
    <cellStyle name="Обычный 7 4 7 7" xfId="61330"/>
    <cellStyle name="Обычный 7 4 7 8" xfId="61331"/>
    <cellStyle name="Обычный 7 4 8" xfId="61332"/>
    <cellStyle name="Обычный 7 4 8 2" xfId="61333"/>
    <cellStyle name="Обычный 7 4 8 3" xfId="61334"/>
    <cellStyle name="Обычный 7 4 8 4" xfId="61335"/>
    <cellStyle name="Обычный 7 4 8 5" xfId="61336"/>
    <cellStyle name="Обычный 7 4 8 6" xfId="61337"/>
    <cellStyle name="Обычный 7 4 8 7" xfId="61338"/>
    <cellStyle name="Обычный 7 4 8 8" xfId="61339"/>
    <cellStyle name="Обычный 7 4 9" xfId="61340"/>
    <cellStyle name="Обычный 7 4 9 2" xfId="61341"/>
    <cellStyle name="Обычный 7 4 9 3" xfId="61342"/>
    <cellStyle name="Обычный 7 4 9 4" xfId="61343"/>
    <cellStyle name="Обычный 7 4 9 5" xfId="61344"/>
    <cellStyle name="Обычный 7 4 9 6" xfId="61345"/>
    <cellStyle name="Обычный 7 4 9 7" xfId="61346"/>
    <cellStyle name="Обычный 7 4 9 8" xfId="61347"/>
    <cellStyle name="Обычный 7 5" xfId="61348"/>
    <cellStyle name="Обычный 7 5 10" xfId="61349"/>
    <cellStyle name="Обычный 7 5 10 2" xfId="61350"/>
    <cellStyle name="Обычный 7 5 10 3" xfId="61351"/>
    <cellStyle name="Обычный 7 5 10 4" xfId="61352"/>
    <cellStyle name="Обычный 7 5 10 5" xfId="61353"/>
    <cellStyle name="Обычный 7 5 10 6" xfId="61354"/>
    <cellStyle name="Обычный 7 5 10 7" xfId="61355"/>
    <cellStyle name="Обычный 7 5 10 8" xfId="61356"/>
    <cellStyle name="Обычный 7 5 11" xfId="61357"/>
    <cellStyle name="Обычный 7 5 12" xfId="61358"/>
    <cellStyle name="Обычный 7 5 13" xfId="61359"/>
    <cellStyle name="Обычный 7 5 14" xfId="61360"/>
    <cellStyle name="Обычный 7 5 15" xfId="61361"/>
    <cellStyle name="Обычный 7 5 16" xfId="61362"/>
    <cellStyle name="Обычный 7 5 17" xfId="61363"/>
    <cellStyle name="Обычный 7 5 18" xfId="61364"/>
    <cellStyle name="Обычный 7 5 19" xfId="61365"/>
    <cellStyle name="Обычный 7 5 2" xfId="61366"/>
    <cellStyle name="Обычный 7 5 2 10" xfId="61367"/>
    <cellStyle name="Обычный 7 5 2 11" xfId="61368"/>
    <cellStyle name="Обычный 7 5 2 12" xfId="61369"/>
    <cellStyle name="Обычный 7 5 2 13" xfId="61370"/>
    <cellStyle name="Обычный 7 5 2 14" xfId="61371"/>
    <cellStyle name="Обычный 7 5 2 15" xfId="61372"/>
    <cellStyle name="Обычный 7 5 2 16" xfId="61373"/>
    <cellStyle name="Обычный 7 5 2 17" xfId="61374"/>
    <cellStyle name="Обычный 7 5 2 18" xfId="61375"/>
    <cellStyle name="Обычный 7 5 2 2" xfId="61376"/>
    <cellStyle name="Обычный 7 5 2 2 2" xfId="61377"/>
    <cellStyle name="Обычный 7 5 2 2 3" xfId="61378"/>
    <cellStyle name="Обычный 7 5 2 2 4" xfId="61379"/>
    <cellStyle name="Обычный 7 5 2 2 5" xfId="61380"/>
    <cellStyle name="Обычный 7 5 2 2 6" xfId="61381"/>
    <cellStyle name="Обычный 7 5 2 2 7" xfId="61382"/>
    <cellStyle name="Обычный 7 5 2 2 8" xfId="61383"/>
    <cellStyle name="Обычный 7 5 2 3" xfId="61384"/>
    <cellStyle name="Обычный 7 5 2 3 2" xfId="61385"/>
    <cellStyle name="Обычный 7 5 2 3 3" xfId="61386"/>
    <cellStyle name="Обычный 7 5 2 3 4" xfId="61387"/>
    <cellStyle name="Обычный 7 5 2 3 5" xfId="61388"/>
    <cellStyle name="Обычный 7 5 2 3 6" xfId="61389"/>
    <cellStyle name="Обычный 7 5 2 3 7" xfId="61390"/>
    <cellStyle name="Обычный 7 5 2 3 8" xfId="61391"/>
    <cellStyle name="Обычный 7 5 2 4" xfId="61392"/>
    <cellStyle name="Обычный 7 5 2 4 2" xfId="61393"/>
    <cellStyle name="Обычный 7 5 2 4 3" xfId="61394"/>
    <cellStyle name="Обычный 7 5 2 4 4" xfId="61395"/>
    <cellStyle name="Обычный 7 5 2 4 5" xfId="61396"/>
    <cellStyle name="Обычный 7 5 2 4 6" xfId="61397"/>
    <cellStyle name="Обычный 7 5 2 4 7" xfId="61398"/>
    <cellStyle name="Обычный 7 5 2 4 8" xfId="61399"/>
    <cellStyle name="Обычный 7 5 2 5" xfId="61400"/>
    <cellStyle name="Обычный 7 5 2 5 2" xfId="61401"/>
    <cellStyle name="Обычный 7 5 2 5 3" xfId="61402"/>
    <cellStyle name="Обычный 7 5 2 5 4" xfId="61403"/>
    <cellStyle name="Обычный 7 5 2 5 5" xfId="61404"/>
    <cellStyle name="Обычный 7 5 2 5 6" xfId="61405"/>
    <cellStyle name="Обычный 7 5 2 5 7" xfId="61406"/>
    <cellStyle name="Обычный 7 5 2 5 8" xfId="61407"/>
    <cellStyle name="Обычный 7 5 2 6" xfId="61408"/>
    <cellStyle name="Обычный 7 5 2 6 2" xfId="61409"/>
    <cellStyle name="Обычный 7 5 2 6 3" xfId="61410"/>
    <cellStyle name="Обычный 7 5 2 6 4" xfId="61411"/>
    <cellStyle name="Обычный 7 5 2 6 5" xfId="61412"/>
    <cellStyle name="Обычный 7 5 2 6 6" xfId="61413"/>
    <cellStyle name="Обычный 7 5 2 6 7" xfId="61414"/>
    <cellStyle name="Обычный 7 5 2 6 8" xfId="61415"/>
    <cellStyle name="Обычный 7 5 2 7" xfId="61416"/>
    <cellStyle name="Обычный 7 5 2 7 2" xfId="61417"/>
    <cellStyle name="Обычный 7 5 2 7 3" xfId="61418"/>
    <cellStyle name="Обычный 7 5 2 7 4" xfId="61419"/>
    <cellStyle name="Обычный 7 5 2 7 5" xfId="61420"/>
    <cellStyle name="Обычный 7 5 2 7 6" xfId="61421"/>
    <cellStyle name="Обычный 7 5 2 7 7" xfId="61422"/>
    <cellStyle name="Обычный 7 5 2 7 8" xfId="61423"/>
    <cellStyle name="Обычный 7 5 2 8" xfId="61424"/>
    <cellStyle name="Обычный 7 5 2 8 2" xfId="61425"/>
    <cellStyle name="Обычный 7 5 2 8 3" xfId="61426"/>
    <cellStyle name="Обычный 7 5 2 8 4" xfId="61427"/>
    <cellStyle name="Обычный 7 5 2 8 5" xfId="61428"/>
    <cellStyle name="Обычный 7 5 2 8 6" xfId="61429"/>
    <cellStyle name="Обычный 7 5 2 8 7" xfId="61430"/>
    <cellStyle name="Обычный 7 5 2 8 8" xfId="61431"/>
    <cellStyle name="Обычный 7 5 2 9" xfId="61432"/>
    <cellStyle name="Обычный 7 5 20" xfId="61433"/>
    <cellStyle name="Обычный 7 5 21" xfId="61434"/>
    <cellStyle name="Обычный 7 5 22" xfId="61435"/>
    <cellStyle name="Обычный 7 5 3" xfId="61436"/>
    <cellStyle name="Обычный 7 5 3 10" xfId="61437"/>
    <cellStyle name="Обычный 7 5 3 11" xfId="61438"/>
    <cellStyle name="Обычный 7 5 3 12" xfId="61439"/>
    <cellStyle name="Обычный 7 5 3 13" xfId="61440"/>
    <cellStyle name="Обычный 7 5 3 14" xfId="61441"/>
    <cellStyle name="Обычный 7 5 3 15" xfId="61442"/>
    <cellStyle name="Обычный 7 5 3 16" xfId="61443"/>
    <cellStyle name="Обычный 7 5 3 17" xfId="61444"/>
    <cellStyle name="Обычный 7 5 3 18" xfId="61445"/>
    <cellStyle name="Обычный 7 5 3 2" xfId="61446"/>
    <cellStyle name="Обычный 7 5 3 2 2" xfId="61447"/>
    <cellStyle name="Обычный 7 5 3 2 3" xfId="61448"/>
    <cellStyle name="Обычный 7 5 3 2 4" xfId="61449"/>
    <cellStyle name="Обычный 7 5 3 2 5" xfId="61450"/>
    <cellStyle name="Обычный 7 5 3 2 6" xfId="61451"/>
    <cellStyle name="Обычный 7 5 3 2 7" xfId="61452"/>
    <cellStyle name="Обычный 7 5 3 2 8" xfId="61453"/>
    <cellStyle name="Обычный 7 5 3 3" xfId="61454"/>
    <cellStyle name="Обычный 7 5 3 3 2" xfId="61455"/>
    <cellStyle name="Обычный 7 5 3 3 3" xfId="61456"/>
    <cellStyle name="Обычный 7 5 3 3 4" xfId="61457"/>
    <cellStyle name="Обычный 7 5 3 3 5" xfId="61458"/>
    <cellStyle name="Обычный 7 5 3 3 6" xfId="61459"/>
    <cellStyle name="Обычный 7 5 3 3 7" xfId="61460"/>
    <cellStyle name="Обычный 7 5 3 3 8" xfId="61461"/>
    <cellStyle name="Обычный 7 5 3 4" xfId="61462"/>
    <cellStyle name="Обычный 7 5 3 4 2" xfId="61463"/>
    <cellStyle name="Обычный 7 5 3 4 3" xfId="61464"/>
    <cellStyle name="Обычный 7 5 3 4 4" xfId="61465"/>
    <cellStyle name="Обычный 7 5 3 4 5" xfId="61466"/>
    <cellStyle name="Обычный 7 5 3 4 6" xfId="61467"/>
    <cellStyle name="Обычный 7 5 3 4 7" xfId="61468"/>
    <cellStyle name="Обычный 7 5 3 4 8" xfId="61469"/>
    <cellStyle name="Обычный 7 5 3 5" xfId="61470"/>
    <cellStyle name="Обычный 7 5 3 5 2" xfId="61471"/>
    <cellStyle name="Обычный 7 5 3 5 3" xfId="61472"/>
    <cellStyle name="Обычный 7 5 3 5 4" xfId="61473"/>
    <cellStyle name="Обычный 7 5 3 5 5" xfId="61474"/>
    <cellStyle name="Обычный 7 5 3 5 6" xfId="61475"/>
    <cellStyle name="Обычный 7 5 3 5 7" xfId="61476"/>
    <cellStyle name="Обычный 7 5 3 5 8" xfId="61477"/>
    <cellStyle name="Обычный 7 5 3 6" xfId="61478"/>
    <cellStyle name="Обычный 7 5 3 6 2" xfId="61479"/>
    <cellStyle name="Обычный 7 5 3 6 3" xfId="61480"/>
    <cellStyle name="Обычный 7 5 3 6 4" xfId="61481"/>
    <cellStyle name="Обычный 7 5 3 6 5" xfId="61482"/>
    <cellStyle name="Обычный 7 5 3 6 6" xfId="61483"/>
    <cellStyle name="Обычный 7 5 3 6 7" xfId="61484"/>
    <cellStyle name="Обычный 7 5 3 6 8" xfId="61485"/>
    <cellStyle name="Обычный 7 5 3 7" xfId="61486"/>
    <cellStyle name="Обычный 7 5 3 7 2" xfId="61487"/>
    <cellStyle name="Обычный 7 5 3 7 3" xfId="61488"/>
    <cellStyle name="Обычный 7 5 3 7 4" xfId="61489"/>
    <cellStyle name="Обычный 7 5 3 7 5" xfId="61490"/>
    <cellStyle name="Обычный 7 5 3 7 6" xfId="61491"/>
    <cellStyle name="Обычный 7 5 3 7 7" xfId="61492"/>
    <cellStyle name="Обычный 7 5 3 7 8" xfId="61493"/>
    <cellStyle name="Обычный 7 5 3 8" xfId="61494"/>
    <cellStyle name="Обычный 7 5 3 8 2" xfId="61495"/>
    <cellStyle name="Обычный 7 5 3 8 3" xfId="61496"/>
    <cellStyle name="Обычный 7 5 3 8 4" xfId="61497"/>
    <cellStyle name="Обычный 7 5 3 8 5" xfId="61498"/>
    <cellStyle name="Обычный 7 5 3 8 6" xfId="61499"/>
    <cellStyle name="Обычный 7 5 3 8 7" xfId="61500"/>
    <cellStyle name="Обычный 7 5 3 8 8" xfId="61501"/>
    <cellStyle name="Обычный 7 5 3 9" xfId="61502"/>
    <cellStyle name="Обычный 7 5 4" xfId="61503"/>
    <cellStyle name="Обычный 7 5 4 2" xfId="61504"/>
    <cellStyle name="Обычный 7 5 4 3" xfId="61505"/>
    <cellStyle name="Обычный 7 5 4 4" xfId="61506"/>
    <cellStyle name="Обычный 7 5 4 5" xfId="61507"/>
    <cellStyle name="Обычный 7 5 4 6" xfId="61508"/>
    <cellStyle name="Обычный 7 5 4 7" xfId="61509"/>
    <cellStyle name="Обычный 7 5 4 8" xfId="61510"/>
    <cellStyle name="Обычный 7 5 5" xfId="61511"/>
    <cellStyle name="Обычный 7 5 5 2" xfId="61512"/>
    <cellStyle name="Обычный 7 5 5 3" xfId="61513"/>
    <cellStyle name="Обычный 7 5 5 4" xfId="61514"/>
    <cellStyle name="Обычный 7 5 5 5" xfId="61515"/>
    <cellStyle name="Обычный 7 5 5 6" xfId="61516"/>
    <cellStyle name="Обычный 7 5 5 7" xfId="61517"/>
    <cellStyle name="Обычный 7 5 5 8" xfId="61518"/>
    <cellStyle name="Обычный 7 5 6" xfId="61519"/>
    <cellStyle name="Обычный 7 5 6 2" xfId="61520"/>
    <cellStyle name="Обычный 7 5 6 3" xfId="61521"/>
    <cellStyle name="Обычный 7 5 6 4" xfId="61522"/>
    <cellStyle name="Обычный 7 5 6 5" xfId="61523"/>
    <cellStyle name="Обычный 7 5 6 6" xfId="61524"/>
    <cellStyle name="Обычный 7 5 6 7" xfId="61525"/>
    <cellStyle name="Обычный 7 5 6 8" xfId="61526"/>
    <cellStyle name="Обычный 7 5 7" xfId="61527"/>
    <cellStyle name="Обычный 7 5 7 2" xfId="61528"/>
    <cellStyle name="Обычный 7 5 7 3" xfId="61529"/>
    <cellStyle name="Обычный 7 5 7 4" xfId="61530"/>
    <cellStyle name="Обычный 7 5 7 5" xfId="61531"/>
    <cellStyle name="Обычный 7 5 7 6" xfId="61532"/>
    <cellStyle name="Обычный 7 5 7 7" xfId="61533"/>
    <cellStyle name="Обычный 7 5 7 8" xfId="61534"/>
    <cellStyle name="Обычный 7 5 8" xfId="61535"/>
    <cellStyle name="Обычный 7 5 8 2" xfId="61536"/>
    <cellStyle name="Обычный 7 5 8 3" xfId="61537"/>
    <cellStyle name="Обычный 7 5 8 4" xfId="61538"/>
    <cellStyle name="Обычный 7 5 8 5" xfId="61539"/>
    <cellStyle name="Обычный 7 5 8 6" xfId="61540"/>
    <cellStyle name="Обычный 7 5 8 7" xfId="61541"/>
    <cellStyle name="Обычный 7 5 8 8" xfId="61542"/>
    <cellStyle name="Обычный 7 5 9" xfId="61543"/>
    <cellStyle name="Обычный 7 5 9 2" xfId="61544"/>
    <cellStyle name="Обычный 7 5 9 3" xfId="61545"/>
    <cellStyle name="Обычный 7 5 9 4" xfId="61546"/>
    <cellStyle name="Обычный 7 5 9 5" xfId="61547"/>
    <cellStyle name="Обычный 7 5 9 6" xfId="61548"/>
    <cellStyle name="Обычный 7 5 9 7" xfId="61549"/>
    <cellStyle name="Обычный 7 5 9 8" xfId="61550"/>
    <cellStyle name="Обычный 7 6" xfId="61551"/>
    <cellStyle name="Обычный 7 6 10" xfId="61552"/>
    <cellStyle name="Обычный 7 6 10 2" xfId="61553"/>
    <cellStyle name="Обычный 7 6 10 3" xfId="61554"/>
    <cellStyle name="Обычный 7 6 10 4" xfId="61555"/>
    <cellStyle name="Обычный 7 6 10 5" xfId="61556"/>
    <cellStyle name="Обычный 7 6 10 6" xfId="61557"/>
    <cellStyle name="Обычный 7 6 10 7" xfId="61558"/>
    <cellStyle name="Обычный 7 6 10 8" xfId="61559"/>
    <cellStyle name="Обычный 7 6 11" xfId="61560"/>
    <cellStyle name="Обычный 7 6 12" xfId="61561"/>
    <cellStyle name="Обычный 7 6 13" xfId="61562"/>
    <cellStyle name="Обычный 7 6 14" xfId="61563"/>
    <cellStyle name="Обычный 7 6 15" xfId="61564"/>
    <cellStyle name="Обычный 7 6 16" xfId="61565"/>
    <cellStyle name="Обычный 7 6 17" xfId="61566"/>
    <cellStyle name="Обычный 7 6 18" xfId="61567"/>
    <cellStyle name="Обычный 7 6 19" xfId="61568"/>
    <cellStyle name="Обычный 7 6 2" xfId="61569"/>
    <cellStyle name="Обычный 7 6 2 10" xfId="61570"/>
    <cellStyle name="Обычный 7 6 2 11" xfId="61571"/>
    <cellStyle name="Обычный 7 6 2 12" xfId="61572"/>
    <cellStyle name="Обычный 7 6 2 13" xfId="61573"/>
    <cellStyle name="Обычный 7 6 2 14" xfId="61574"/>
    <cellStyle name="Обычный 7 6 2 15" xfId="61575"/>
    <cellStyle name="Обычный 7 6 2 16" xfId="61576"/>
    <cellStyle name="Обычный 7 6 2 17" xfId="61577"/>
    <cellStyle name="Обычный 7 6 2 18" xfId="61578"/>
    <cellStyle name="Обычный 7 6 2 2" xfId="61579"/>
    <cellStyle name="Обычный 7 6 2 2 2" xfId="61580"/>
    <cellStyle name="Обычный 7 6 2 2 3" xfId="61581"/>
    <cellStyle name="Обычный 7 6 2 2 4" xfId="61582"/>
    <cellStyle name="Обычный 7 6 2 2 5" xfId="61583"/>
    <cellStyle name="Обычный 7 6 2 2 6" xfId="61584"/>
    <cellStyle name="Обычный 7 6 2 2 7" xfId="61585"/>
    <cellStyle name="Обычный 7 6 2 2 8" xfId="61586"/>
    <cellStyle name="Обычный 7 6 2 3" xfId="61587"/>
    <cellStyle name="Обычный 7 6 2 3 2" xfId="61588"/>
    <cellStyle name="Обычный 7 6 2 3 3" xfId="61589"/>
    <cellStyle name="Обычный 7 6 2 3 4" xfId="61590"/>
    <cellStyle name="Обычный 7 6 2 3 5" xfId="61591"/>
    <cellStyle name="Обычный 7 6 2 3 6" xfId="61592"/>
    <cellStyle name="Обычный 7 6 2 3 7" xfId="61593"/>
    <cellStyle name="Обычный 7 6 2 3 8" xfId="61594"/>
    <cellStyle name="Обычный 7 6 2 4" xfId="61595"/>
    <cellStyle name="Обычный 7 6 2 4 2" xfId="61596"/>
    <cellStyle name="Обычный 7 6 2 4 3" xfId="61597"/>
    <cellStyle name="Обычный 7 6 2 4 4" xfId="61598"/>
    <cellStyle name="Обычный 7 6 2 4 5" xfId="61599"/>
    <cellStyle name="Обычный 7 6 2 4 6" xfId="61600"/>
    <cellStyle name="Обычный 7 6 2 4 7" xfId="61601"/>
    <cellStyle name="Обычный 7 6 2 4 8" xfId="61602"/>
    <cellStyle name="Обычный 7 6 2 5" xfId="61603"/>
    <cellStyle name="Обычный 7 6 2 5 2" xfId="61604"/>
    <cellStyle name="Обычный 7 6 2 5 3" xfId="61605"/>
    <cellStyle name="Обычный 7 6 2 5 4" xfId="61606"/>
    <cellStyle name="Обычный 7 6 2 5 5" xfId="61607"/>
    <cellStyle name="Обычный 7 6 2 5 6" xfId="61608"/>
    <cellStyle name="Обычный 7 6 2 5 7" xfId="61609"/>
    <cellStyle name="Обычный 7 6 2 5 8" xfId="61610"/>
    <cellStyle name="Обычный 7 6 2 6" xfId="61611"/>
    <cellStyle name="Обычный 7 6 2 6 2" xfId="61612"/>
    <cellStyle name="Обычный 7 6 2 6 3" xfId="61613"/>
    <cellStyle name="Обычный 7 6 2 6 4" xfId="61614"/>
    <cellStyle name="Обычный 7 6 2 6 5" xfId="61615"/>
    <cellStyle name="Обычный 7 6 2 6 6" xfId="61616"/>
    <cellStyle name="Обычный 7 6 2 6 7" xfId="61617"/>
    <cellStyle name="Обычный 7 6 2 6 8" xfId="61618"/>
    <cellStyle name="Обычный 7 6 2 7" xfId="61619"/>
    <cellStyle name="Обычный 7 6 2 7 2" xfId="61620"/>
    <cellStyle name="Обычный 7 6 2 7 3" xfId="61621"/>
    <cellStyle name="Обычный 7 6 2 7 4" xfId="61622"/>
    <cellStyle name="Обычный 7 6 2 7 5" xfId="61623"/>
    <cellStyle name="Обычный 7 6 2 7 6" xfId="61624"/>
    <cellStyle name="Обычный 7 6 2 7 7" xfId="61625"/>
    <cellStyle name="Обычный 7 6 2 7 8" xfId="61626"/>
    <cellStyle name="Обычный 7 6 2 8" xfId="61627"/>
    <cellStyle name="Обычный 7 6 2 8 2" xfId="61628"/>
    <cellStyle name="Обычный 7 6 2 8 3" xfId="61629"/>
    <cellStyle name="Обычный 7 6 2 8 4" xfId="61630"/>
    <cellStyle name="Обычный 7 6 2 8 5" xfId="61631"/>
    <cellStyle name="Обычный 7 6 2 8 6" xfId="61632"/>
    <cellStyle name="Обычный 7 6 2 8 7" xfId="61633"/>
    <cellStyle name="Обычный 7 6 2 8 8" xfId="61634"/>
    <cellStyle name="Обычный 7 6 2 9" xfId="61635"/>
    <cellStyle name="Обычный 7 6 20" xfId="61636"/>
    <cellStyle name="Обычный 7 6 21" xfId="61637"/>
    <cellStyle name="Обычный 7 6 22" xfId="61638"/>
    <cellStyle name="Обычный 7 6 3" xfId="61639"/>
    <cellStyle name="Обычный 7 6 3 10" xfId="61640"/>
    <cellStyle name="Обычный 7 6 3 11" xfId="61641"/>
    <cellStyle name="Обычный 7 6 3 12" xfId="61642"/>
    <cellStyle name="Обычный 7 6 3 13" xfId="61643"/>
    <cellStyle name="Обычный 7 6 3 14" xfId="61644"/>
    <cellStyle name="Обычный 7 6 3 15" xfId="61645"/>
    <cellStyle name="Обычный 7 6 3 16" xfId="61646"/>
    <cellStyle name="Обычный 7 6 3 17" xfId="61647"/>
    <cellStyle name="Обычный 7 6 3 18" xfId="61648"/>
    <cellStyle name="Обычный 7 6 3 2" xfId="61649"/>
    <cellStyle name="Обычный 7 6 3 2 2" xfId="61650"/>
    <cellStyle name="Обычный 7 6 3 2 3" xfId="61651"/>
    <cellStyle name="Обычный 7 6 3 2 4" xfId="61652"/>
    <cellStyle name="Обычный 7 6 3 2 5" xfId="61653"/>
    <cellStyle name="Обычный 7 6 3 2 6" xfId="61654"/>
    <cellStyle name="Обычный 7 6 3 2 7" xfId="61655"/>
    <cellStyle name="Обычный 7 6 3 2 8" xfId="61656"/>
    <cellStyle name="Обычный 7 6 3 3" xfId="61657"/>
    <cellStyle name="Обычный 7 6 3 3 2" xfId="61658"/>
    <cellStyle name="Обычный 7 6 3 3 3" xfId="61659"/>
    <cellStyle name="Обычный 7 6 3 3 4" xfId="61660"/>
    <cellStyle name="Обычный 7 6 3 3 5" xfId="61661"/>
    <cellStyle name="Обычный 7 6 3 3 6" xfId="61662"/>
    <cellStyle name="Обычный 7 6 3 3 7" xfId="61663"/>
    <cellStyle name="Обычный 7 6 3 3 8" xfId="61664"/>
    <cellStyle name="Обычный 7 6 3 4" xfId="61665"/>
    <cellStyle name="Обычный 7 6 3 4 2" xfId="61666"/>
    <cellStyle name="Обычный 7 6 3 4 3" xfId="61667"/>
    <cellStyle name="Обычный 7 6 3 4 4" xfId="61668"/>
    <cellStyle name="Обычный 7 6 3 4 5" xfId="61669"/>
    <cellStyle name="Обычный 7 6 3 4 6" xfId="61670"/>
    <cellStyle name="Обычный 7 6 3 4 7" xfId="61671"/>
    <cellStyle name="Обычный 7 6 3 4 8" xfId="61672"/>
    <cellStyle name="Обычный 7 6 3 5" xfId="61673"/>
    <cellStyle name="Обычный 7 6 3 5 2" xfId="61674"/>
    <cellStyle name="Обычный 7 6 3 5 3" xfId="61675"/>
    <cellStyle name="Обычный 7 6 3 5 4" xfId="61676"/>
    <cellStyle name="Обычный 7 6 3 5 5" xfId="61677"/>
    <cellStyle name="Обычный 7 6 3 5 6" xfId="61678"/>
    <cellStyle name="Обычный 7 6 3 5 7" xfId="61679"/>
    <cellStyle name="Обычный 7 6 3 5 8" xfId="61680"/>
    <cellStyle name="Обычный 7 6 3 6" xfId="61681"/>
    <cellStyle name="Обычный 7 6 3 6 2" xfId="61682"/>
    <cellStyle name="Обычный 7 6 3 6 3" xfId="61683"/>
    <cellStyle name="Обычный 7 6 3 6 4" xfId="61684"/>
    <cellStyle name="Обычный 7 6 3 6 5" xfId="61685"/>
    <cellStyle name="Обычный 7 6 3 6 6" xfId="61686"/>
    <cellStyle name="Обычный 7 6 3 6 7" xfId="61687"/>
    <cellStyle name="Обычный 7 6 3 6 8" xfId="61688"/>
    <cellStyle name="Обычный 7 6 3 7" xfId="61689"/>
    <cellStyle name="Обычный 7 6 3 7 2" xfId="61690"/>
    <cellStyle name="Обычный 7 6 3 7 3" xfId="61691"/>
    <cellStyle name="Обычный 7 6 3 7 4" xfId="61692"/>
    <cellStyle name="Обычный 7 6 3 7 5" xfId="61693"/>
    <cellStyle name="Обычный 7 6 3 7 6" xfId="61694"/>
    <cellStyle name="Обычный 7 6 3 7 7" xfId="61695"/>
    <cellStyle name="Обычный 7 6 3 7 8" xfId="61696"/>
    <cellStyle name="Обычный 7 6 3 8" xfId="61697"/>
    <cellStyle name="Обычный 7 6 3 8 2" xfId="61698"/>
    <cellStyle name="Обычный 7 6 3 8 3" xfId="61699"/>
    <cellStyle name="Обычный 7 6 3 8 4" xfId="61700"/>
    <cellStyle name="Обычный 7 6 3 8 5" xfId="61701"/>
    <cellStyle name="Обычный 7 6 3 8 6" xfId="61702"/>
    <cellStyle name="Обычный 7 6 3 8 7" xfId="61703"/>
    <cellStyle name="Обычный 7 6 3 8 8" xfId="61704"/>
    <cellStyle name="Обычный 7 6 3 9" xfId="61705"/>
    <cellStyle name="Обычный 7 6 4" xfId="61706"/>
    <cellStyle name="Обычный 7 6 4 2" xfId="61707"/>
    <cellStyle name="Обычный 7 6 4 3" xfId="61708"/>
    <cellStyle name="Обычный 7 6 4 4" xfId="61709"/>
    <cellStyle name="Обычный 7 6 4 5" xfId="61710"/>
    <cellStyle name="Обычный 7 6 4 6" xfId="61711"/>
    <cellStyle name="Обычный 7 6 4 7" xfId="61712"/>
    <cellStyle name="Обычный 7 6 4 8" xfId="61713"/>
    <cellStyle name="Обычный 7 6 5" xfId="61714"/>
    <cellStyle name="Обычный 7 6 5 2" xfId="61715"/>
    <cellStyle name="Обычный 7 6 5 3" xfId="61716"/>
    <cellStyle name="Обычный 7 6 5 4" xfId="61717"/>
    <cellStyle name="Обычный 7 6 5 5" xfId="61718"/>
    <cellStyle name="Обычный 7 6 5 6" xfId="61719"/>
    <cellStyle name="Обычный 7 6 5 7" xfId="61720"/>
    <cellStyle name="Обычный 7 6 5 8" xfId="61721"/>
    <cellStyle name="Обычный 7 6 6" xfId="61722"/>
    <cellStyle name="Обычный 7 6 6 2" xfId="61723"/>
    <cellStyle name="Обычный 7 6 6 3" xfId="61724"/>
    <cellStyle name="Обычный 7 6 6 4" xfId="61725"/>
    <cellStyle name="Обычный 7 6 6 5" xfId="61726"/>
    <cellStyle name="Обычный 7 6 6 6" xfId="61727"/>
    <cellStyle name="Обычный 7 6 6 7" xfId="61728"/>
    <cellStyle name="Обычный 7 6 6 8" xfId="61729"/>
    <cellStyle name="Обычный 7 6 7" xfId="61730"/>
    <cellStyle name="Обычный 7 6 7 2" xfId="61731"/>
    <cellStyle name="Обычный 7 6 7 3" xfId="61732"/>
    <cellStyle name="Обычный 7 6 7 4" xfId="61733"/>
    <cellStyle name="Обычный 7 6 7 5" xfId="61734"/>
    <cellStyle name="Обычный 7 6 7 6" xfId="61735"/>
    <cellStyle name="Обычный 7 6 7 7" xfId="61736"/>
    <cellStyle name="Обычный 7 6 7 8" xfId="61737"/>
    <cellStyle name="Обычный 7 6 8" xfId="61738"/>
    <cellStyle name="Обычный 7 6 8 2" xfId="61739"/>
    <cellStyle name="Обычный 7 6 8 3" xfId="61740"/>
    <cellStyle name="Обычный 7 6 8 4" xfId="61741"/>
    <cellStyle name="Обычный 7 6 8 5" xfId="61742"/>
    <cellStyle name="Обычный 7 6 8 6" xfId="61743"/>
    <cellStyle name="Обычный 7 6 8 7" xfId="61744"/>
    <cellStyle name="Обычный 7 6 8 8" xfId="61745"/>
    <cellStyle name="Обычный 7 6 9" xfId="61746"/>
    <cellStyle name="Обычный 7 6 9 2" xfId="61747"/>
    <cellStyle name="Обычный 7 6 9 3" xfId="61748"/>
    <cellStyle name="Обычный 7 6 9 4" xfId="61749"/>
    <cellStyle name="Обычный 7 6 9 5" xfId="61750"/>
    <cellStyle name="Обычный 7 6 9 6" xfId="61751"/>
    <cellStyle name="Обычный 7 6 9 7" xfId="61752"/>
    <cellStyle name="Обычный 7 6 9 8" xfId="61753"/>
    <cellStyle name="Обычный 7 7" xfId="61754"/>
    <cellStyle name="Обычный 7 7 10" xfId="61755"/>
    <cellStyle name="Обычный 7 7 10 2" xfId="61756"/>
    <cellStyle name="Обычный 7 7 10 3" xfId="61757"/>
    <cellStyle name="Обычный 7 7 10 4" xfId="61758"/>
    <cellStyle name="Обычный 7 7 10 5" xfId="61759"/>
    <cellStyle name="Обычный 7 7 10 6" xfId="61760"/>
    <cellStyle name="Обычный 7 7 10 7" xfId="61761"/>
    <cellStyle name="Обычный 7 7 10 8" xfId="61762"/>
    <cellStyle name="Обычный 7 7 11" xfId="61763"/>
    <cellStyle name="Обычный 7 7 12" xfId="61764"/>
    <cellStyle name="Обычный 7 7 13" xfId="61765"/>
    <cellStyle name="Обычный 7 7 14" xfId="61766"/>
    <cellStyle name="Обычный 7 7 15" xfId="61767"/>
    <cellStyle name="Обычный 7 7 16" xfId="61768"/>
    <cellStyle name="Обычный 7 7 17" xfId="61769"/>
    <cellStyle name="Обычный 7 7 18" xfId="61770"/>
    <cellStyle name="Обычный 7 7 19" xfId="61771"/>
    <cellStyle name="Обычный 7 7 2" xfId="61772"/>
    <cellStyle name="Обычный 7 7 2 10" xfId="61773"/>
    <cellStyle name="Обычный 7 7 2 11" xfId="61774"/>
    <cellStyle name="Обычный 7 7 2 12" xfId="61775"/>
    <cellStyle name="Обычный 7 7 2 13" xfId="61776"/>
    <cellStyle name="Обычный 7 7 2 14" xfId="61777"/>
    <cellStyle name="Обычный 7 7 2 15" xfId="61778"/>
    <cellStyle name="Обычный 7 7 2 16" xfId="61779"/>
    <cellStyle name="Обычный 7 7 2 17" xfId="61780"/>
    <cellStyle name="Обычный 7 7 2 18" xfId="61781"/>
    <cellStyle name="Обычный 7 7 2 2" xfId="61782"/>
    <cellStyle name="Обычный 7 7 2 2 2" xfId="61783"/>
    <cellStyle name="Обычный 7 7 2 2 3" xfId="61784"/>
    <cellStyle name="Обычный 7 7 2 2 4" xfId="61785"/>
    <cellStyle name="Обычный 7 7 2 2 5" xfId="61786"/>
    <cellStyle name="Обычный 7 7 2 2 6" xfId="61787"/>
    <cellStyle name="Обычный 7 7 2 2 7" xfId="61788"/>
    <cellStyle name="Обычный 7 7 2 2 8" xfId="61789"/>
    <cellStyle name="Обычный 7 7 2 3" xfId="61790"/>
    <cellStyle name="Обычный 7 7 2 3 2" xfId="61791"/>
    <cellStyle name="Обычный 7 7 2 3 3" xfId="61792"/>
    <cellStyle name="Обычный 7 7 2 3 4" xfId="61793"/>
    <cellStyle name="Обычный 7 7 2 3 5" xfId="61794"/>
    <cellStyle name="Обычный 7 7 2 3 6" xfId="61795"/>
    <cellStyle name="Обычный 7 7 2 3 7" xfId="61796"/>
    <cellStyle name="Обычный 7 7 2 3 8" xfId="61797"/>
    <cellStyle name="Обычный 7 7 2 4" xfId="61798"/>
    <cellStyle name="Обычный 7 7 2 4 2" xfId="61799"/>
    <cellStyle name="Обычный 7 7 2 4 3" xfId="61800"/>
    <cellStyle name="Обычный 7 7 2 4 4" xfId="61801"/>
    <cellStyle name="Обычный 7 7 2 4 5" xfId="61802"/>
    <cellStyle name="Обычный 7 7 2 4 6" xfId="61803"/>
    <cellStyle name="Обычный 7 7 2 4 7" xfId="61804"/>
    <cellStyle name="Обычный 7 7 2 4 8" xfId="61805"/>
    <cellStyle name="Обычный 7 7 2 5" xfId="61806"/>
    <cellStyle name="Обычный 7 7 2 5 2" xfId="61807"/>
    <cellStyle name="Обычный 7 7 2 5 3" xfId="61808"/>
    <cellStyle name="Обычный 7 7 2 5 4" xfId="61809"/>
    <cellStyle name="Обычный 7 7 2 5 5" xfId="61810"/>
    <cellStyle name="Обычный 7 7 2 5 6" xfId="61811"/>
    <cellStyle name="Обычный 7 7 2 5 7" xfId="61812"/>
    <cellStyle name="Обычный 7 7 2 5 8" xfId="61813"/>
    <cellStyle name="Обычный 7 7 2 6" xfId="61814"/>
    <cellStyle name="Обычный 7 7 2 6 2" xfId="61815"/>
    <cellStyle name="Обычный 7 7 2 6 3" xfId="61816"/>
    <cellStyle name="Обычный 7 7 2 6 4" xfId="61817"/>
    <cellStyle name="Обычный 7 7 2 6 5" xfId="61818"/>
    <cellStyle name="Обычный 7 7 2 6 6" xfId="61819"/>
    <cellStyle name="Обычный 7 7 2 6 7" xfId="61820"/>
    <cellStyle name="Обычный 7 7 2 6 8" xfId="61821"/>
    <cellStyle name="Обычный 7 7 2 7" xfId="61822"/>
    <cellStyle name="Обычный 7 7 2 7 2" xfId="61823"/>
    <cellStyle name="Обычный 7 7 2 7 3" xfId="61824"/>
    <cellStyle name="Обычный 7 7 2 7 4" xfId="61825"/>
    <cellStyle name="Обычный 7 7 2 7 5" xfId="61826"/>
    <cellStyle name="Обычный 7 7 2 7 6" xfId="61827"/>
    <cellStyle name="Обычный 7 7 2 7 7" xfId="61828"/>
    <cellStyle name="Обычный 7 7 2 7 8" xfId="61829"/>
    <cellStyle name="Обычный 7 7 2 8" xfId="61830"/>
    <cellStyle name="Обычный 7 7 2 8 2" xfId="61831"/>
    <cellStyle name="Обычный 7 7 2 8 3" xfId="61832"/>
    <cellStyle name="Обычный 7 7 2 8 4" xfId="61833"/>
    <cellStyle name="Обычный 7 7 2 8 5" xfId="61834"/>
    <cellStyle name="Обычный 7 7 2 8 6" xfId="61835"/>
    <cellStyle name="Обычный 7 7 2 8 7" xfId="61836"/>
    <cellStyle name="Обычный 7 7 2 8 8" xfId="61837"/>
    <cellStyle name="Обычный 7 7 2 9" xfId="61838"/>
    <cellStyle name="Обычный 7 7 20" xfId="61839"/>
    <cellStyle name="Обычный 7 7 21" xfId="61840"/>
    <cellStyle name="Обычный 7 7 22" xfId="61841"/>
    <cellStyle name="Обычный 7 7 3" xfId="61842"/>
    <cellStyle name="Обычный 7 7 3 10" xfId="61843"/>
    <cellStyle name="Обычный 7 7 3 11" xfId="61844"/>
    <cellStyle name="Обычный 7 7 3 12" xfId="61845"/>
    <cellStyle name="Обычный 7 7 3 13" xfId="61846"/>
    <cellStyle name="Обычный 7 7 3 14" xfId="61847"/>
    <cellStyle name="Обычный 7 7 3 15" xfId="61848"/>
    <cellStyle name="Обычный 7 7 3 16" xfId="61849"/>
    <cellStyle name="Обычный 7 7 3 17" xfId="61850"/>
    <cellStyle name="Обычный 7 7 3 18" xfId="61851"/>
    <cellStyle name="Обычный 7 7 3 2" xfId="61852"/>
    <cellStyle name="Обычный 7 7 3 2 2" xfId="61853"/>
    <cellStyle name="Обычный 7 7 3 2 3" xfId="61854"/>
    <cellStyle name="Обычный 7 7 3 2 4" xfId="61855"/>
    <cellStyle name="Обычный 7 7 3 2 5" xfId="61856"/>
    <cellStyle name="Обычный 7 7 3 2 6" xfId="61857"/>
    <cellStyle name="Обычный 7 7 3 2 7" xfId="61858"/>
    <cellStyle name="Обычный 7 7 3 2 8" xfId="61859"/>
    <cellStyle name="Обычный 7 7 3 3" xfId="61860"/>
    <cellStyle name="Обычный 7 7 3 3 2" xfId="61861"/>
    <cellStyle name="Обычный 7 7 3 3 3" xfId="61862"/>
    <cellStyle name="Обычный 7 7 3 3 4" xfId="61863"/>
    <cellStyle name="Обычный 7 7 3 3 5" xfId="61864"/>
    <cellStyle name="Обычный 7 7 3 3 6" xfId="61865"/>
    <cellStyle name="Обычный 7 7 3 3 7" xfId="61866"/>
    <cellStyle name="Обычный 7 7 3 3 8" xfId="61867"/>
    <cellStyle name="Обычный 7 7 3 4" xfId="61868"/>
    <cellStyle name="Обычный 7 7 3 4 2" xfId="61869"/>
    <cellStyle name="Обычный 7 7 3 4 3" xfId="61870"/>
    <cellStyle name="Обычный 7 7 3 4 4" xfId="61871"/>
    <cellStyle name="Обычный 7 7 3 4 5" xfId="61872"/>
    <cellStyle name="Обычный 7 7 3 4 6" xfId="61873"/>
    <cellStyle name="Обычный 7 7 3 4 7" xfId="61874"/>
    <cellStyle name="Обычный 7 7 3 4 8" xfId="61875"/>
    <cellStyle name="Обычный 7 7 3 5" xfId="61876"/>
    <cellStyle name="Обычный 7 7 3 5 2" xfId="61877"/>
    <cellStyle name="Обычный 7 7 3 5 3" xfId="61878"/>
    <cellStyle name="Обычный 7 7 3 5 4" xfId="61879"/>
    <cellStyle name="Обычный 7 7 3 5 5" xfId="61880"/>
    <cellStyle name="Обычный 7 7 3 5 6" xfId="61881"/>
    <cellStyle name="Обычный 7 7 3 5 7" xfId="61882"/>
    <cellStyle name="Обычный 7 7 3 5 8" xfId="61883"/>
    <cellStyle name="Обычный 7 7 3 6" xfId="61884"/>
    <cellStyle name="Обычный 7 7 3 6 2" xfId="61885"/>
    <cellStyle name="Обычный 7 7 3 6 3" xfId="61886"/>
    <cellStyle name="Обычный 7 7 3 6 4" xfId="61887"/>
    <cellStyle name="Обычный 7 7 3 6 5" xfId="61888"/>
    <cellStyle name="Обычный 7 7 3 6 6" xfId="61889"/>
    <cellStyle name="Обычный 7 7 3 6 7" xfId="61890"/>
    <cellStyle name="Обычный 7 7 3 6 8" xfId="61891"/>
    <cellStyle name="Обычный 7 7 3 7" xfId="61892"/>
    <cellStyle name="Обычный 7 7 3 7 2" xfId="61893"/>
    <cellStyle name="Обычный 7 7 3 7 3" xfId="61894"/>
    <cellStyle name="Обычный 7 7 3 7 4" xfId="61895"/>
    <cellStyle name="Обычный 7 7 3 7 5" xfId="61896"/>
    <cellStyle name="Обычный 7 7 3 7 6" xfId="61897"/>
    <cellStyle name="Обычный 7 7 3 7 7" xfId="61898"/>
    <cellStyle name="Обычный 7 7 3 7 8" xfId="61899"/>
    <cellStyle name="Обычный 7 7 3 8" xfId="61900"/>
    <cellStyle name="Обычный 7 7 3 8 2" xfId="61901"/>
    <cellStyle name="Обычный 7 7 3 8 3" xfId="61902"/>
    <cellStyle name="Обычный 7 7 3 8 4" xfId="61903"/>
    <cellStyle name="Обычный 7 7 3 8 5" xfId="61904"/>
    <cellStyle name="Обычный 7 7 3 8 6" xfId="61905"/>
    <cellStyle name="Обычный 7 7 3 8 7" xfId="61906"/>
    <cellStyle name="Обычный 7 7 3 8 8" xfId="61907"/>
    <cellStyle name="Обычный 7 7 3 9" xfId="61908"/>
    <cellStyle name="Обычный 7 7 4" xfId="61909"/>
    <cellStyle name="Обычный 7 7 4 2" xfId="61910"/>
    <cellStyle name="Обычный 7 7 4 3" xfId="61911"/>
    <cellStyle name="Обычный 7 7 4 4" xfId="61912"/>
    <cellStyle name="Обычный 7 7 4 5" xfId="61913"/>
    <cellStyle name="Обычный 7 7 4 6" xfId="61914"/>
    <cellStyle name="Обычный 7 7 4 7" xfId="61915"/>
    <cellStyle name="Обычный 7 7 4 8" xfId="61916"/>
    <cellStyle name="Обычный 7 7 5" xfId="61917"/>
    <cellStyle name="Обычный 7 7 5 2" xfId="61918"/>
    <cellStyle name="Обычный 7 7 5 3" xfId="61919"/>
    <cellStyle name="Обычный 7 7 5 4" xfId="61920"/>
    <cellStyle name="Обычный 7 7 5 5" xfId="61921"/>
    <cellStyle name="Обычный 7 7 5 6" xfId="61922"/>
    <cellStyle name="Обычный 7 7 5 7" xfId="61923"/>
    <cellStyle name="Обычный 7 7 5 8" xfId="61924"/>
    <cellStyle name="Обычный 7 7 6" xfId="61925"/>
    <cellStyle name="Обычный 7 7 6 2" xfId="61926"/>
    <cellStyle name="Обычный 7 7 6 3" xfId="61927"/>
    <cellStyle name="Обычный 7 7 6 4" xfId="61928"/>
    <cellStyle name="Обычный 7 7 6 5" xfId="61929"/>
    <cellStyle name="Обычный 7 7 6 6" xfId="61930"/>
    <cellStyle name="Обычный 7 7 6 7" xfId="61931"/>
    <cellStyle name="Обычный 7 7 6 8" xfId="61932"/>
    <cellStyle name="Обычный 7 7 7" xfId="61933"/>
    <cellStyle name="Обычный 7 7 7 2" xfId="61934"/>
    <cellStyle name="Обычный 7 7 7 3" xfId="61935"/>
    <cellStyle name="Обычный 7 7 7 4" xfId="61936"/>
    <cellStyle name="Обычный 7 7 7 5" xfId="61937"/>
    <cellStyle name="Обычный 7 7 7 6" xfId="61938"/>
    <cellStyle name="Обычный 7 7 7 7" xfId="61939"/>
    <cellStyle name="Обычный 7 7 7 8" xfId="61940"/>
    <cellStyle name="Обычный 7 7 8" xfId="61941"/>
    <cellStyle name="Обычный 7 7 8 2" xfId="61942"/>
    <cellStyle name="Обычный 7 7 8 3" xfId="61943"/>
    <cellStyle name="Обычный 7 7 8 4" xfId="61944"/>
    <cellStyle name="Обычный 7 7 8 5" xfId="61945"/>
    <cellStyle name="Обычный 7 7 8 6" xfId="61946"/>
    <cellStyle name="Обычный 7 7 8 7" xfId="61947"/>
    <cellStyle name="Обычный 7 7 8 8" xfId="61948"/>
    <cellStyle name="Обычный 7 7 9" xfId="61949"/>
    <cellStyle name="Обычный 7 7 9 2" xfId="61950"/>
    <cellStyle name="Обычный 7 7 9 3" xfId="61951"/>
    <cellStyle name="Обычный 7 7 9 4" xfId="61952"/>
    <cellStyle name="Обычный 7 7 9 5" xfId="61953"/>
    <cellStyle name="Обычный 7 7 9 6" xfId="61954"/>
    <cellStyle name="Обычный 7 7 9 7" xfId="61955"/>
    <cellStyle name="Обычный 7 7 9 8" xfId="61956"/>
    <cellStyle name="Обычный 7 8" xfId="61957"/>
    <cellStyle name="Обычный 8" xfId="61958"/>
    <cellStyle name="Обычный 8 2" xfId="61959"/>
    <cellStyle name="Обычный 8 2 2" xfId="61960"/>
    <cellStyle name="Обычный 8 2 2 2" xfId="61961"/>
    <cellStyle name="Обычный 8 2 3" xfId="61962"/>
    <cellStyle name="Обычный 8 3" xfId="61963"/>
    <cellStyle name="Обычный 8 3 10" xfId="61964"/>
    <cellStyle name="Обычный 8 3 10 2" xfId="61965"/>
    <cellStyle name="Обычный 8 3 10 3" xfId="61966"/>
    <cellStyle name="Обычный 8 3 10 4" xfId="61967"/>
    <cellStyle name="Обычный 8 3 10 5" xfId="61968"/>
    <cellStyle name="Обычный 8 3 10 6" xfId="61969"/>
    <cellStyle name="Обычный 8 3 10 7" xfId="61970"/>
    <cellStyle name="Обычный 8 3 10 8" xfId="61971"/>
    <cellStyle name="Обычный 8 3 11" xfId="61972"/>
    <cellStyle name="Обычный 8 3 12" xfId="61973"/>
    <cellStyle name="Обычный 8 3 13" xfId="61974"/>
    <cellStyle name="Обычный 8 3 14" xfId="61975"/>
    <cellStyle name="Обычный 8 3 15" xfId="61976"/>
    <cellStyle name="Обычный 8 3 16" xfId="61977"/>
    <cellStyle name="Обычный 8 3 17" xfId="61978"/>
    <cellStyle name="Обычный 8 3 18" xfId="61979"/>
    <cellStyle name="Обычный 8 3 19" xfId="61980"/>
    <cellStyle name="Обычный 8 3 2" xfId="61981"/>
    <cellStyle name="Обычный 8 3 2 10" xfId="61982"/>
    <cellStyle name="Обычный 8 3 2 11" xfId="61983"/>
    <cellStyle name="Обычный 8 3 2 12" xfId="61984"/>
    <cellStyle name="Обычный 8 3 2 13" xfId="61985"/>
    <cellStyle name="Обычный 8 3 2 14" xfId="61986"/>
    <cellStyle name="Обычный 8 3 2 15" xfId="61987"/>
    <cellStyle name="Обычный 8 3 2 16" xfId="61988"/>
    <cellStyle name="Обычный 8 3 2 17" xfId="61989"/>
    <cellStyle name="Обычный 8 3 2 18" xfId="61990"/>
    <cellStyle name="Обычный 8 3 2 2" xfId="61991"/>
    <cellStyle name="Обычный 8 3 2 2 2" xfId="61992"/>
    <cellStyle name="Обычный 8 3 2 2 3" xfId="61993"/>
    <cellStyle name="Обычный 8 3 2 2 4" xfId="61994"/>
    <cellStyle name="Обычный 8 3 2 2 5" xfId="61995"/>
    <cellStyle name="Обычный 8 3 2 2 6" xfId="61996"/>
    <cellStyle name="Обычный 8 3 2 2 7" xfId="61997"/>
    <cellStyle name="Обычный 8 3 2 2 8" xfId="61998"/>
    <cellStyle name="Обычный 8 3 2 3" xfId="61999"/>
    <cellStyle name="Обычный 8 3 2 3 2" xfId="62000"/>
    <cellStyle name="Обычный 8 3 2 3 3" xfId="62001"/>
    <cellStyle name="Обычный 8 3 2 3 4" xfId="62002"/>
    <cellStyle name="Обычный 8 3 2 3 5" xfId="62003"/>
    <cellStyle name="Обычный 8 3 2 3 6" xfId="62004"/>
    <cellStyle name="Обычный 8 3 2 3 7" xfId="62005"/>
    <cellStyle name="Обычный 8 3 2 3 8" xfId="62006"/>
    <cellStyle name="Обычный 8 3 2 4" xfId="62007"/>
    <cellStyle name="Обычный 8 3 2 4 2" xfId="62008"/>
    <cellStyle name="Обычный 8 3 2 4 3" xfId="62009"/>
    <cellStyle name="Обычный 8 3 2 4 4" xfId="62010"/>
    <cellStyle name="Обычный 8 3 2 4 5" xfId="62011"/>
    <cellStyle name="Обычный 8 3 2 4 6" xfId="62012"/>
    <cellStyle name="Обычный 8 3 2 4 7" xfId="62013"/>
    <cellStyle name="Обычный 8 3 2 4 8" xfId="62014"/>
    <cellStyle name="Обычный 8 3 2 5" xfId="62015"/>
    <cellStyle name="Обычный 8 3 2 5 2" xfId="62016"/>
    <cellStyle name="Обычный 8 3 2 5 3" xfId="62017"/>
    <cellStyle name="Обычный 8 3 2 5 4" xfId="62018"/>
    <cellStyle name="Обычный 8 3 2 5 5" xfId="62019"/>
    <cellStyle name="Обычный 8 3 2 5 6" xfId="62020"/>
    <cellStyle name="Обычный 8 3 2 5 7" xfId="62021"/>
    <cellStyle name="Обычный 8 3 2 5 8" xfId="62022"/>
    <cellStyle name="Обычный 8 3 2 6" xfId="62023"/>
    <cellStyle name="Обычный 8 3 2 6 2" xfId="62024"/>
    <cellStyle name="Обычный 8 3 2 6 3" xfId="62025"/>
    <cellStyle name="Обычный 8 3 2 6 4" xfId="62026"/>
    <cellStyle name="Обычный 8 3 2 6 5" xfId="62027"/>
    <cellStyle name="Обычный 8 3 2 6 6" xfId="62028"/>
    <cellStyle name="Обычный 8 3 2 6 7" xfId="62029"/>
    <cellStyle name="Обычный 8 3 2 6 8" xfId="62030"/>
    <cellStyle name="Обычный 8 3 2 7" xfId="62031"/>
    <cellStyle name="Обычный 8 3 2 7 2" xfId="62032"/>
    <cellStyle name="Обычный 8 3 2 7 3" xfId="62033"/>
    <cellStyle name="Обычный 8 3 2 7 4" xfId="62034"/>
    <cellStyle name="Обычный 8 3 2 7 5" xfId="62035"/>
    <cellStyle name="Обычный 8 3 2 7 6" xfId="62036"/>
    <cellStyle name="Обычный 8 3 2 7 7" xfId="62037"/>
    <cellStyle name="Обычный 8 3 2 7 8" xfId="62038"/>
    <cellStyle name="Обычный 8 3 2 8" xfId="62039"/>
    <cellStyle name="Обычный 8 3 2 8 2" xfId="62040"/>
    <cellStyle name="Обычный 8 3 2 8 3" xfId="62041"/>
    <cellStyle name="Обычный 8 3 2 8 4" xfId="62042"/>
    <cellStyle name="Обычный 8 3 2 8 5" xfId="62043"/>
    <cellStyle name="Обычный 8 3 2 8 6" xfId="62044"/>
    <cellStyle name="Обычный 8 3 2 8 7" xfId="62045"/>
    <cellStyle name="Обычный 8 3 2 8 8" xfId="62046"/>
    <cellStyle name="Обычный 8 3 2 9" xfId="62047"/>
    <cellStyle name="Обычный 8 3 20" xfId="62048"/>
    <cellStyle name="Обычный 8 3 21" xfId="62049"/>
    <cellStyle name="Обычный 8 3 22" xfId="62050"/>
    <cellStyle name="Обычный 8 3 3" xfId="62051"/>
    <cellStyle name="Обычный 8 3 3 10" xfId="62052"/>
    <cellStyle name="Обычный 8 3 3 11" xfId="62053"/>
    <cellStyle name="Обычный 8 3 3 12" xfId="62054"/>
    <cellStyle name="Обычный 8 3 3 13" xfId="62055"/>
    <cellStyle name="Обычный 8 3 3 14" xfId="62056"/>
    <cellStyle name="Обычный 8 3 3 15" xfId="62057"/>
    <cellStyle name="Обычный 8 3 3 16" xfId="62058"/>
    <cellStyle name="Обычный 8 3 3 17" xfId="62059"/>
    <cellStyle name="Обычный 8 3 3 18" xfId="62060"/>
    <cellStyle name="Обычный 8 3 3 2" xfId="62061"/>
    <cellStyle name="Обычный 8 3 3 2 2" xfId="62062"/>
    <cellStyle name="Обычный 8 3 3 2 3" xfId="62063"/>
    <cellStyle name="Обычный 8 3 3 2 4" xfId="62064"/>
    <cellStyle name="Обычный 8 3 3 2 5" xfId="62065"/>
    <cellStyle name="Обычный 8 3 3 2 6" xfId="62066"/>
    <cellStyle name="Обычный 8 3 3 2 7" xfId="62067"/>
    <cellStyle name="Обычный 8 3 3 2 8" xfId="62068"/>
    <cellStyle name="Обычный 8 3 3 3" xfId="62069"/>
    <cellStyle name="Обычный 8 3 3 3 2" xfId="62070"/>
    <cellStyle name="Обычный 8 3 3 3 3" xfId="62071"/>
    <cellStyle name="Обычный 8 3 3 3 4" xfId="62072"/>
    <cellStyle name="Обычный 8 3 3 3 5" xfId="62073"/>
    <cellStyle name="Обычный 8 3 3 3 6" xfId="62074"/>
    <cellStyle name="Обычный 8 3 3 3 7" xfId="62075"/>
    <cellStyle name="Обычный 8 3 3 3 8" xfId="62076"/>
    <cellStyle name="Обычный 8 3 3 4" xfId="62077"/>
    <cellStyle name="Обычный 8 3 3 4 2" xfId="62078"/>
    <cellStyle name="Обычный 8 3 3 4 3" xfId="62079"/>
    <cellStyle name="Обычный 8 3 3 4 4" xfId="62080"/>
    <cellStyle name="Обычный 8 3 3 4 5" xfId="62081"/>
    <cellStyle name="Обычный 8 3 3 4 6" xfId="62082"/>
    <cellStyle name="Обычный 8 3 3 4 7" xfId="62083"/>
    <cellStyle name="Обычный 8 3 3 4 8" xfId="62084"/>
    <cellStyle name="Обычный 8 3 3 5" xfId="62085"/>
    <cellStyle name="Обычный 8 3 3 5 2" xfId="62086"/>
    <cellStyle name="Обычный 8 3 3 5 3" xfId="62087"/>
    <cellStyle name="Обычный 8 3 3 5 4" xfId="62088"/>
    <cellStyle name="Обычный 8 3 3 5 5" xfId="62089"/>
    <cellStyle name="Обычный 8 3 3 5 6" xfId="62090"/>
    <cellStyle name="Обычный 8 3 3 5 7" xfId="62091"/>
    <cellStyle name="Обычный 8 3 3 5 8" xfId="62092"/>
    <cellStyle name="Обычный 8 3 3 6" xfId="62093"/>
    <cellStyle name="Обычный 8 3 3 6 2" xfId="62094"/>
    <cellStyle name="Обычный 8 3 3 6 3" xfId="62095"/>
    <cellStyle name="Обычный 8 3 3 6 4" xfId="62096"/>
    <cellStyle name="Обычный 8 3 3 6 5" xfId="62097"/>
    <cellStyle name="Обычный 8 3 3 6 6" xfId="62098"/>
    <cellStyle name="Обычный 8 3 3 6 7" xfId="62099"/>
    <cellStyle name="Обычный 8 3 3 6 8" xfId="62100"/>
    <cellStyle name="Обычный 8 3 3 7" xfId="62101"/>
    <cellStyle name="Обычный 8 3 3 7 2" xfId="62102"/>
    <cellStyle name="Обычный 8 3 3 7 3" xfId="62103"/>
    <cellStyle name="Обычный 8 3 3 7 4" xfId="62104"/>
    <cellStyle name="Обычный 8 3 3 7 5" xfId="62105"/>
    <cellStyle name="Обычный 8 3 3 7 6" xfId="62106"/>
    <cellStyle name="Обычный 8 3 3 7 7" xfId="62107"/>
    <cellStyle name="Обычный 8 3 3 7 8" xfId="62108"/>
    <cellStyle name="Обычный 8 3 3 8" xfId="62109"/>
    <cellStyle name="Обычный 8 3 3 8 2" xfId="62110"/>
    <cellStyle name="Обычный 8 3 3 8 3" xfId="62111"/>
    <cellStyle name="Обычный 8 3 3 8 4" xfId="62112"/>
    <cellStyle name="Обычный 8 3 3 8 5" xfId="62113"/>
    <cellStyle name="Обычный 8 3 3 8 6" xfId="62114"/>
    <cellStyle name="Обычный 8 3 3 8 7" xfId="62115"/>
    <cellStyle name="Обычный 8 3 3 8 8" xfId="62116"/>
    <cellStyle name="Обычный 8 3 3 9" xfId="62117"/>
    <cellStyle name="Обычный 8 3 4" xfId="62118"/>
    <cellStyle name="Обычный 8 3 4 2" xfId="62119"/>
    <cellStyle name="Обычный 8 3 4 3" xfId="62120"/>
    <cellStyle name="Обычный 8 3 4 4" xfId="62121"/>
    <cellStyle name="Обычный 8 3 4 5" xfId="62122"/>
    <cellStyle name="Обычный 8 3 4 6" xfId="62123"/>
    <cellStyle name="Обычный 8 3 4 7" xfId="62124"/>
    <cellStyle name="Обычный 8 3 4 8" xfId="62125"/>
    <cellStyle name="Обычный 8 3 5" xfId="62126"/>
    <cellStyle name="Обычный 8 3 5 2" xfId="62127"/>
    <cellStyle name="Обычный 8 3 5 3" xfId="62128"/>
    <cellStyle name="Обычный 8 3 5 4" xfId="62129"/>
    <cellStyle name="Обычный 8 3 5 5" xfId="62130"/>
    <cellStyle name="Обычный 8 3 5 6" xfId="62131"/>
    <cellStyle name="Обычный 8 3 5 7" xfId="62132"/>
    <cellStyle name="Обычный 8 3 5 8" xfId="62133"/>
    <cellStyle name="Обычный 8 3 6" xfId="62134"/>
    <cellStyle name="Обычный 8 3 6 2" xfId="62135"/>
    <cellStyle name="Обычный 8 3 6 3" xfId="62136"/>
    <cellStyle name="Обычный 8 3 6 4" xfId="62137"/>
    <cellStyle name="Обычный 8 3 6 5" xfId="62138"/>
    <cellStyle name="Обычный 8 3 6 6" xfId="62139"/>
    <cellStyle name="Обычный 8 3 6 7" xfId="62140"/>
    <cellStyle name="Обычный 8 3 6 8" xfId="62141"/>
    <cellStyle name="Обычный 8 3 7" xfId="62142"/>
    <cellStyle name="Обычный 8 3 7 2" xfId="62143"/>
    <cellStyle name="Обычный 8 3 7 3" xfId="62144"/>
    <cellStyle name="Обычный 8 3 7 4" xfId="62145"/>
    <cellStyle name="Обычный 8 3 7 5" xfId="62146"/>
    <cellStyle name="Обычный 8 3 7 6" xfId="62147"/>
    <cellStyle name="Обычный 8 3 7 7" xfId="62148"/>
    <cellStyle name="Обычный 8 3 7 8" xfId="62149"/>
    <cellStyle name="Обычный 8 3 8" xfId="62150"/>
    <cellStyle name="Обычный 8 3 8 2" xfId="62151"/>
    <cellStyle name="Обычный 8 3 8 3" xfId="62152"/>
    <cellStyle name="Обычный 8 3 8 4" xfId="62153"/>
    <cellStyle name="Обычный 8 3 8 5" xfId="62154"/>
    <cellStyle name="Обычный 8 3 8 6" xfId="62155"/>
    <cellStyle name="Обычный 8 3 8 7" xfId="62156"/>
    <cellStyle name="Обычный 8 3 8 8" xfId="62157"/>
    <cellStyle name="Обычный 8 3 9" xfId="62158"/>
    <cellStyle name="Обычный 8 3 9 2" xfId="62159"/>
    <cellStyle name="Обычный 8 3 9 3" xfId="62160"/>
    <cellStyle name="Обычный 8 3 9 4" xfId="62161"/>
    <cellStyle name="Обычный 8 3 9 5" xfId="62162"/>
    <cellStyle name="Обычный 8 3 9 6" xfId="62163"/>
    <cellStyle name="Обычный 8 3 9 7" xfId="62164"/>
    <cellStyle name="Обычный 8 3 9 8" xfId="62165"/>
    <cellStyle name="Обычный 8 4" xfId="62166"/>
    <cellStyle name="Обычный 9" xfId="62167"/>
    <cellStyle name="Обычный 9 2" xfId="62168"/>
    <cellStyle name="Обычный 9 2 10" xfId="62169"/>
    <cellStyle name="Обычный 9 2 10 2" xfId="62170"/>
    <cellStyle name="Обычный 9 2 10 3" xfId="62171"/>
    <cellStyle name="Обычный 9 2 10 4" xfId="62172"/>
    <cellStyle name="Обычный 9 2 10 5" xfId="62173"/>
    <cellStyle name="Обычный 9 2 10 6" xfId="62174"/>
    <cellStyle name="Обычный 9 2 10 7" xfId="62175"/>
    <cellStyle name="Обычный 9 2 10 8" xfId="62176"/>
    <cellStyle name="Обычный 9 2 11" xfId="62177"/>
    <cellStyle name="Обычный 9 2 12" xfId="62178"/>
    <cellStyle name="Обычный 9 2 13" xfId="62179"/>
    <cellStyle name="Обычный 9 2 14" xfId="62180"/>
    <cellStyle name="Обычный 9 2 15" xfId="62181"/>
    <cellStyle name="Обычный 9 2 16" xfId="62182"/>
    <cellStyle name="Обычный 9 2 17" xfId="62183"/>
    <cellStyle name="Обычный 9 2 18" xfId="62184"/>
    <cellStyle name="Обычный 9 2 19" xfId="62185"/>
    <cellStyle name="Обычный 9 2 2" xfId="62186"/>
    <cellStyle name="Обычный 9 2 2 10" xfId="62187"/>
    <cellStyle name="Обычный 9 2 2 11" xfId="62188"/>
    <cellStyle name="Обычный 9 2 2 12" xfId="62189"/>
    <cellStyle name="Обычный 9 2 2 13" xfId="62190"/>
    <cellStyle name="Обычный 9 2 2 14" xfId="62191"/>
    <cellStyle name="Обычный 9 2 2 15" xfId="62192"/>
    <cellStyle name="Обычный 9 2 2 16" xfId="62193"/>
    <cellStyle name="Обычный 9 2 2 17" xfId="62194"/>
    <cellStyle name="Обычный 9 2 2 18" xfId="62195"/>
    <cellStyle name="Обычный 9 2 2 2" xfId="62196"/>
    <cellStyle name="Обычный 9 2 2 2 2" xfId="62197"/>
    <cellStyle name="Обычный 9 2 2 2 3" xfId="62198"/>
    <cellStyle name="Обычный 9 2 2 2 4" xfId="62199"/>
    <cellStyle name="Обычный 9 2 2 2 5" xfId="62200"/>
    <cellStyle name="Обычный 9 2 2 2 6" xfId="62201"/>
    <cellStyle name="Обычный 9 2 2 2 7" xfId="62202"/>
    <cellStyle name="Обычный 9 2 2 2 8" xfId="62203"/>
    <cellStyle name="Обычный 9 2 2 3" xfId="62204"/>
    <cellStyle name="Обычный 9 2 2 3 2" xfId="62205"/>
    <cellStyle name="Обычный 9 2 2 3 3" xfId="62206"/>
    <cellStyle name="Обычный 9 2 2 3 4" xfId="62207"/>
    <cellStyle name="Обычный 9 2 2 3 5" xfId="62208"/>
    <cellStyle name="Обычный 9 2 2 3 6" xfId="62209"/>
    <cellStyle name="Обычный 9 2 2 3 7" xfId="62210"/>
    <cellStyle name="Обычный 9 2 2 3 8" xfId="62211"/>
    <cellStyle name="Обычный 9 2 2 4" xfId="62212"/>
    <cellStyle name="Обычный 9 2 2 4 2" xfId="62213"/>
    <cellStyle name="Обычный 9 2 2 4 3" xfId="62214"/>
    <cellStyle name="Обычный 9 2 2 4 4" xfId="62215"/>
    <cellStyle name="Обычный 9 2 2 4 5" xfId="62216"/>
    <cellStyle name="Обычный 9 2 2 4 6" xfId="62217"/>
    <cellStyle name="Обычный 9 2 2 4 7" xfId="62218"/>
    <cellStyle name="Обычный 9 2 2 4 8" xfId="62219"/>
    <cellStyle name="Обычный 9 2 2 5" xfId="62220"/>
    <cellStyle name="Обычный 9 2 2 5 2" xfId="62221"/>
    <cellStyle name="Обычный 9 2 2 5 3" xfId="62222"/>
    <cellStyle name="Обычный 9 2 2 5 4" xfId="62223"/>
    <cellStyle name="Обычный 9 2 2 5 5" xfId="62224"/>
    <cellStyle name="Обычный 9 2 2 5 6" xfId="62225"/>
    <cellStyle name="Обычный 9 2 2 5 7" xfId="62226"/>
    <cellStyle name="Обычный 9 2 2 5 8" xfId="62227"/>
    <cellStyle name="Обычный 9 2 2 6" xfId="62228"/>
    <cellStyle name="Обычный 9 2 2 6 2" xfId="62229"/>
    <cellStyle name="Обычный 9 2 2 6 3" xfId="62230"/>
    <cellStyle name="Обычный 9 2 2 6 4" xfId="62231"/>
    <cellStyle name="Обычный 9 2 2 6 5" xfId="62232"/>
    <cellStyle name="Обычный 9 2 2 6 6" xfId="62233"/>
    <cellStyle name="Обычный 9 2 2 6 7" xfId="62234"/>
    <cellStyle name="Обычный 9 2 2 6 8" xfId="62235"/>
    <cellStyle name="Обычный 9 2 2 7" xfId="62236"/>
    <cellStyle name="Обычный 9 2 2 7 2" xfId="62237"/>
    <cellStyle name="Обычный 9 2 2 7 3" xfId="62238"/>
    <cellStyle name="Обычный 9 2 2 7 4" xfId="62239"/>
    <cellStyle name="Обычный 9 2 2 7 5" xfId="62240"/>
    <cellStyle name="Обычный 9 2 2 7 6" xfId="62241"/>
    <cellStyle name="Обычный 9 2 2 7 7" xfId="62242"/>
    <cellStyle name="Обычный 9 2 2 7 8" xfId="62243"/>
    <cellStyle name="Обычный 9 2 2 8" xfId="62244"/>
    <cellStyle name="Обычный 9 2 2 8 2" xfId="62245"/>
    <cellStyle name="Обычный 9 2 2 8 3" xfId="62246"/>
    <cellStyle name="Обычный 9 2 2 8 4" xfId="62247"/>
    <cellStyle name="Обычный 9 2 2 8 5" xfId="62248"/>
    <cellStyle name="Обычный 9 2 2 8 6" xfId="62249"/>
    <cellStyle name="Обычный 9 2 2 8 7" xfId="62250"/>
    <cellStyle name="Обычный 9 2 2 8 8" xfId="62251"/>
    <cellStyle name="Обычный 9 2 2 9" xfId="62252"/>
    <cellStyle name="Обычный 9 2 20" xfId="62253"/>
    <cellStyle name="Обычный 9 2 21" xfId="62254"/>
    <cellStyle name="Обычный 9 2 22" xfId="62255"/>
    <cellStyle name="Обычный 9 2 3" xfId="62256"/>
    <cellStyle name="Обычный 9 2 3 10" xfId="62257"/>
    <cellStyle name="Обычный 9 2 3 11" xfId="62258"/>
    <cellStyle name="Обычный 9 2 3 12" xfId="62259"/>
    <cellStyle name="Обычный 9 2 3 13" xfId="62260"/>
    <cellStyle name="Обычный 9 2 3 14" xfId="62261"/>
    <cellStyle name="Обычный 9 2 3 15" xfId="62262"/>
    <cellStyle name="Обычный 9 2 3 16" xfId="62263"/>
    <cellStyle name="Обычный 9 2 3 17" xfId="62264"/>
    <cellStyle name="Обычный 9 2 3 18" xfId="62265"/>
    <cellStyle name="Обычный 9 2 3 2" xfId="62266"/>
    <cellStyle name="Обычный 9 2 3 2 2" xfId="62267"/>
    <cellStyle name="Обычный 9 2 3 2 3" xfId="62268"/>
    <cellStyle name="Обычный 9 2 3 2 4" xfId="62269"/>
    <cellStyle name="Обычный 9 2 3 2 5" xfId="62270"/>
    <cellStyle name="Обычный 9 2 3 2 6" xfId="62271"/>
    <cellStyle name="Обычный 9 2 3 2 7" xfId="62272"/>
    <cellStyle name="Обычный 9 2 3 2 8" xfId="62273"/>
    <cellStyle name="Обычный 9 2 3 3" xfId="62274"/>
    <cellStyle name="Обычный 9 2 3 3 2" xfId="62275"/>
    <cellStyle name="Обычный 9 2 3 3 3" xfId="62276"/>
    <cellStyle name="Обычный 9 2 3 3 4" xfId="62277"/>
    <cellStyle name="Обычный 9 2 3 3 5" xfId="62278"/>
    <cellStyle name="Обычный 9 2 3 3 6" xfId="62279"/>
    <cellStyle name="Обычный 9 2 3 3 7" xfId="62280"/>
    <cellStyle name="Обычный 9 2 3 3 8" xfId="62281"/>
    <cellStyle name="Обычный 9 2 3 4" xfId="62282"/>
    <cellStyle name="Обычный 9 2 3 4 2" xfId="62283"/>
    <cellStyle name="Обычный 9 2 3 4 3" xfId="62284"/>
    <cellStyle name="Обычный 9 2 3 4 4" xfId="62285"/>
    <cellStyle name="Обычный 9 2 3 4 5" xfId="62286"/>
    <cellStyle name="Обычный 9 2 3 4 6" xfId="62287"/>
    <cellStyle name="Обычный 9 2 3 4 7" xfId="62288"/>
    <cellStyle name="Обычный 9 2 3 4 8" xfId="62289"/>
    <cellStyle name="Обычный 9 2 3 5" xfId="62290"/>
    <cellStyle name="Обычный 9 2 3 5 2" xfId="62291"/>
    <cellStyle name="Обычный 9 2 3 5 3" xfId="62292"/>
    <cellStyle name="Обычный 9 2 3 5 4" xfId="62293"/>
    <cellStyle name="Обычный 9 2 3 5 5" xfId="62294"/>
    <cellStyle name="Обычный 9 2 3 5 6" xfId="62295"/>
    <cellStyle name="Обычный 9 2 3 5 7" xfId="62296"/>
    <cellStyle name="Обычный 9 2 3 5 8" xfId="62297"/>
    <cellStyle name="Обычный 9 2 3 6" xfId="62298"/>
    <cellStyle name="Обычный 9 2 3 6 2" xfId="62299"/>
    <cellStyle name="Обычный 9 2 3 6 3" xfId="62300"/>
    <cellStyle name="Обычный 9 2 3 6 4" xfId="62301"/>
    <cellStyle name="Обычный 9 2 3 6 5" xfId="62302"/>
    <cellStyle name="Обычный 9 2 3 6 6" xfId="62303"/>
    <cellStyle name="Обычный 9 2 3 6 7" xfId="62304"/>
    <cellStyle name="Обычный 9 2 3 6 8" xfId="62305"/>
    <cellStyle name="Обычный 9 2 3 7" xfId="62306"/>
    <cellStyle name="Обычный 9 2 3 7 2" xfId="62307"/>
    <cellStyle name="Обычный 9 2 3 7 3" xfId="62308"/>
    <cellStyle name="Обычный 9 2 3 7 4" xfId="62309"/>
    <cellStyle name="Обычный 9 2 3 7 5" xfId="62310"/>
    <cellStyle name="Обычный 9 2 3 7 6" xfId="62311"/>
    <cellStyle name="Обычный 9 2 3 7 7" xfId="62312"/>
    <cellStyle name="Обычный 9 2 3 7 8" xfId="62313"/>
    <cellStyle name="Обычный 9 2 3 8" xfId="62314"/>
    <cellStyle name="Обычный 9 2 3 8 2" xfId="62315"/>
    <cellStyle name="Обычный 9 2 3 8 3" xfId="62316"/>
    <cellStyle name="Обычный 9 2 3 8 4" xfId="62317"/>
    <cellStyle name="Обычный 9 2 3 8 5" xfId="62318"/>
    <cellStyle name="Обычный 9 2 3 8 6" xfId="62319"/>
    <cellStyle name="Обычный 9 2 3 8 7" xfId="62320"/>
    <cellStyle name="Обычный 9 2 3 8 8" xfId="62321"/>
    <cellStyle name="Обычный 9 2 3 9" xfId="62322"/>
    <cellStyle name="Обычный 9 2 4" xfId="62323"/>
    <cellStyle name="Обычный 9 2 4 2" xfId="62324"/>
    <cellStyle name="Обычный 9 2 4 3" xfId="62325"/>
    <cellStyle name="Обычный 9 2 4 4" xfId="62326"/>
    <cellStyle name="Обычный 9 2 4 5" xfId="62327"/>
    <cellStyle name="Обычный 9 2 4 6" xfId="62328"/>
    <cellStyle name="Обычный 9 2 4 7" xfId="62329"/>
    <cellStyle name="Обычный 9 2 4 8" xfId="62330"/>
    <cellStyle name="Обычный 9 2 5" xfId="62331"/>
    <cellStyle name="Обычный 9 2 5 2" xfId="62332"/>
    <cellStyle name="Обычный 9 2 5 3" xfId="62333"/>
    <cellStyle name="Обычный 9 2 5 4" xfId="62334"/>
    <cellStyle name="Обычный 9 2 5 5" xfId="62335"/>
    <cellStyle name="Обычный 9 2 5 6" xfId="62336"/>
    <cellStyle name="Обычный 9 2 5 7" xfId="62337"/>
    <cellStyle name="Обычный 9 2 5 8" xfId="62338"/>
    <cellStyle name="Обычный 9 2 6" xfId="62339"/>
    <cellStyle name="Обычный 9 2 6 2" xfId="62340"/>
    <cellStyle name="Обычный 9 2 6 3" xfId="62341"/>
    <cellStyle name="Обычный 9 2 6 4" xfId="62342"/>
    <cellStyle name="Обычный 9 2 6 5" xfId="62343"/>
    <cellStyle name="Обычный 9 2 6 6" xfId="62344"/>
    <cellStyle name="Обычный 9 2 6 7" xfId="62345"/>
    <cellStyle name="Обычный 9 2 6 8" xfId="62346"/>
    <cellStyle name="Обычный 9 2 7" xfId="62347"/>
    <cellStyle name="Обычный 9 2 7 2" xfId="62348"/>
    <cellStyle name="Обычный 9 2 7 3" xfId="62349"/>
    <cellStyle name="Обычный 9 2 7 4" xfId="62350"/>
    <cellStyle name="Обычный 9 2 7 5" xfId="62351"/>
    <cellStyle name="Обычный 9 2 7 6" xfId="62352"/>
    <cellStyle name="Обычный 9 2 7 7" xfId="62353"/>
    <cellStyle name="Обычный 9 2 7 8" xfId="62354"/>
    <cellStyle name="Обычный 9 2 8" xfId="62355"/>
    <cellStyle name="Обычный 9 2 8 2" xfId="62356"/>
    <cellStyle name="Обычный 9 2 8 3" xfId="62357"/>
    <cellStyle name="Обычный 9 2 8 4" xfId="62358"/>
    <cellStyle name="Обычный 9 2 8 5" xfId="62359"/>
    <cellStyle name="Обычный 9 2 8 6" xfId="62360"/>
    <cellStyle name="Обычный 9 2 8 7" xfId="62361"/>
    <cellStyle name="Обычный 9 2 8 8" xfId="62362"/>
    <cellStyle name="Обычный 9 2 9" xfId="62363"/>
    <cellStyle name="Обычный 9 2 9 2" xfId="62364"/>
    <cellStyle name="Обычный 9 2 9 3" xfId="62365"/>
    <cellStyle name="Обычный 9 2 9 4" xfId="62366"/>
    <cellStyle name="Обычный 9 2 9 5" xfId="62367"/>
    <cellStyle name="Обычный 9 2 9 6" xfId="62368"/>
    <cellStyle name="Обычный 9 2 9 7" xfId="62369"/>
    <cellStyle name="Обычный 9 2 9 8" xfId="62370"/>
    <cellStyle name="Обычный 9 3" xfId="62371"/>
    <cellStyle name="Обычный_Дотации краев федер бюджет 2001" xfId="62372"/>
    <cellStyle name="Обычный_РЕЕСТР НА ПРИОБР 2011  ноябрь_приобретение на 01.11.2011" xfId="62373"/>
    <cellStyle name="Плохой 2" xfId="62374"/>
    <cellStyle name="Плохой 2 2" xfId="62375"/>
    <cellStyle name="Плохой 2 3" xfId="62376"/>
    <cellStyle name="Плохой 2 4" xfId="62377"/>
    <cellStyle name="Плохой 2 5" xfId="62378"/>
    <cellStyle name="Пояснение 2" xfId="62379"/>
    <cellStyle name="Пояснение 2 2" xfId="62380"/>
    <cellStyle name="Пояснение 2 3" xfId="62381"/>
    <cellStyle name="Пояснение 2 4" xfId="62382"/>
    <cellStyle name="Пояснение 2 5" xfId="62383"/>
    <cellStyle name="Примечание 2" xfId="62384"/>
    <cellStyle name="Примечание 2 10" xfId="62385"/>
    <cellStyle name="Примечание 2 11" xfId="62386"/>
    <cellStyle name="Примечание 2 2" xfId="62387"/>
    <cellStyle name="Примечание 2 2 2" xfId="62388"/>
    <cellStyle name="Примечание 2 2 3" xfId="62389"/>
    <cellStyle name="Примечание 2 2 4" xfId="62390"/>
    <cellStyle name="Примечание 2 2 5" xfId="62391"/>
    <cellStyle name="Примечание 2 2 6" xfId="62392"/>
    <cellStyle name="Примечание 2 3" xfId="62393"/>
    <cellStyle name="Примечание 2 4" xfId="62394"/>
    <cellStyle name="Примечание 2 5" xfId="62395"/>
    <cellStyle name="Примечание 2 6" xfId="62396"/>
    <cellStyle name="Примечание 2 7" xfId="62397"/>
    <cellStyle name="Примечание 2 8" xfId="62398"/>
    <cellStyle name="Примечание 2 9" xfId="62399"/>
    <cellStyle name="Процентный" xfId="62400" builtinId="5"/>
    <cellStyle name="Процентный 2" xfId="62401"/>
    <cellStyle name="Процентный 2 2" xfId="62402"/>
    <cellStyle name="Процентный 2 2 2" xfId="62403"/>
    <cellStyle name="Процентный 2 2 2 2" xfId="62404"/>
    <cellStyle name="Процентный 2 2 2 3" xfId="62405"/>
    <cellStyle name="Процентный 2 2 3" xfId="62406"/>
    <cellStyle name="Процентный 2 2 4" xfId="62407"/>
    <cellStyle name="Процентный 2 2 5" xfId="62408"/>
    <cellStyle name="Процентный 2 3" xfId="62409"/>
    <cellStyle name="Процентный 2 4" xfId="62410"/>
    <cellStyle name="Связанная ячейка 2" xfId="62411"/>
    <cellStyle name="Связанная ячейка 2 2" xfId="62412"/>
    <cellStyle name="Связанная ячейка 2 3" xfId="62413"/>
    <cellStyle name="Связанная ячейка 2 4" xfId="62414"/>
    <cellStyle name="Связанная ячейка 2 5" xfId="62415"/>
    <cellStyle name="Текст предупреждения 2" xfId="62416"/>
    <cellStyle name="Текст предупреждения 2 2" xfId="62417"/>
    <cellStyle name="Текст предупреждения 2 3" xfId="62418"/>
    <cellStyle name="Текст предупреждения 2 4" xfId="62419"/>
    <cellStyle name="Текст предупреждения 2 5" xfId="62420"/>
    <cellStyle name="Финансовый" xfId="62421" builtinId="3"/>
    <cellStyle name="Финансовый [0] 2" xfId="62422"/>
    <cellStyle name="Финансовый [0] 2 2" xfId="62423"/>
    <cellStyle name="Финансовый [0] 2 2 10" xfId="62424"/>
    <cellStyle name="Финансовый [0] 2 2 10 2" xfId="62425"/>
    <cellStyle name="Финансовый [0] 2 2 10 3" xfId="62426"/>
    <cellStyle name="Финансовый [0] 2 2 10 4" xfId="62427"/>
    <cellStyle name="Финансовый [0] 2 2 10 5" xfId="62428"/>
    <cellStyle name="Финансовый [0] 2 2 10 6" xfId="62429"/>
    <cellStyle name="Финансовый [0] 2 2 10 7" xfId="62430"/>
    <cellStyle name="Финансовый [0] 2 2 10 8" xfId="62431"/>
    <cellStyle name="Финансовый [0] 2 2 11" xfId="62432"/>
    <cellStyle name="Финансовый [0] 2 2 12" xfId="62433"/>
    <cellStyle name="Финансовый [0] 2 2 13" xfId="62434"/>
    <cellStyle name="Финансовый [0] 2 2 14" xfId="62435"/>
    <cellStyle name="Финансовый [0] 2 2 15" xfId="62436"/>
    <cellStyle name="Финансовый [0] 2 2 16" xfId="62437"/>
    <cellStyle name="Финансовый [0] 2 2 17" xfId="62438"/>
    <cellStyle name="Финансовый [0] 2 2 18" xfId="62439"/>
    <cellStyle name="Финансовый [0] 2 2 19" xfId="62440"/>
    <cellStyle name="Финансовый [0] 2 2 2" xfId="62441"/>
    <cellStyle name="Финансовый [0] 2 2 2 10" xfId="62442"/>
    <cellStyle name="Финансовый [0] 2 2 2 11" xfId="62443"/>
    <cellStyle name="Финансовый [0] 2 2 2 12" xfId="62444"/>
    <cellStyle name="Финансовый [0] 2 2 2 13" xfId="62445"/>
    <cellStyle name="Финансовый [0] 2 2 2 14" xfId="62446"/>
    <cellStyle name="Финансовый [0] 2 2 2 15" xfId="62447"/>
    <cellStyle name="Финансовый [0] 2 2 2 16" xfId="62448"/>
    <cellStyle name="Финансовый [0] 2 2 2 17" xfId="62449"/>
    <cellStyle name="Финансовый [0] 2 2 2 18" xfId="62450"/>
    <cellStyle name="Финансовый [0] 2 2 2 2" xfId="62451"/>
    <cellStyle name="Финансовый [0] 2 2 2 2 2" xfId="62452"/>
    <cellStyle name="Финансовый [0] 2 2 2 2 3" xfId="62453"/>
    <cellStyle name="Финансовый [0] 2 2 2 2 4" xfId="62454"/>
    <cellStyle name="Финансовый [0] 2 2 2 2 5" xfId="62455"/>
    <cellStyle name="Финансовый [0] 2 2 2 2 6" xfId="62456"/>
    <cellStyle name="Финансовый [0] 2 2 2 2 7" xfId="62457"/>
    <cellStyle name="Финансовый [0] 2 2 2 2 8" xfId="62458"/>
    <cellStyle name="Финансовый [0] 2 2 2 3" xfId="62459"/>
    <cellStyle name="Финансовый [0] 2 2 2 3 2" xfId="62460"/>
    <cellStyle name="Финансовый [0] 2 2 2 3 3" xfId="62461"/>
    <cellStyle name="Финансовый [0] 2 2 2 3 4" xfId="62462"/>
    <cellStyle name="Финансовый [0] 2 2 2 3 5" xfId="62463"/>
    <cellStyle name="Финансовый [0] 2 2 2 3 6" xfId="62464"/>
    <cellStyle name="Финансовый [0] 2 2 2 3 7" xfId="62465"/>
    <cellStyle name="Финансовый [0] 2 2 2 3 8" xfId="62466"/>
    <cellStyle name="Финансовый [0] 2 2 2 4" xfId="62467"/>
    <cellStyle name="Финансовый [0] 2 2 2 4 2" xfId="62468"/>
    <cellStyle name="Финансовый [0] 2 2 2 4 3" xfId="62469"/>
    <cellStyle name="Финансовый [0] 2 2 2 4 4" xfId="62470"/>
    <cellStyle name="Финансовый [0] 2 2 2 4 5" xfId="62471"/>
    <cellStyle name="Финансовый [0] 2 2 2 4 6" xfId="62472"/>
    <cellStyle name="Финансовый [0] 2 2 2 4 7" xfId="62473"/>
    <cellStyle name="Финансовый [0] 2 2 2 4 8" xfId="62474"/>
    <cellStyle name="Финансовый [0] 2 2 2 5" xfId="62475"/>
    <cellStyle name="Финансовый [0] 2 2 2 5 2" xfId="62476"/>
    <cellStyle name="Финансовый [0] 2 2 2 5 3" xfId="62477"/>
    <cellStyle name="Финансовый [0] 2 2 2 5 4" xfId="62478"/>
    <cellStyle name="Финансовый [0] 2 2 2 5 5" xfId="62479"/>
    <cellStyle name="Финансовый [0] 2 2 2 5 6" xfId="62480"/>
    <cellStyle name="Финансовый [0] 2 2 2 5 7" xfId="62481"/>
    <cellStyle name="Финансовый [0] 2 2 2 5 8" xfId="62482"/>
    <cellStyle name="Финансовый [0] 2 2 2 6" xfId="62483"/>
    <cellStyle name="Финансовый [0] 2 2 2 6 2" xfId="62484"/>
    <cellStyle name="Финансовый [0] 2 2 2 6 3" xfId="62485"/>
    <cellStyle name="Финансовый [0] 2 2 2 6 4" xfId="62486"/>
    <cellStyle name="Финансовый [0] 2 2 2 6 5" xfId="62487"/>
    <cellStyle name="Финансовый [0] 2 2 2 6 6" xfId="62488"/>
    <cellStyle name="Финансовый [0] 2 2 2 6 7" xfId="62489"/>
    <cellStyle name="Финансовый [0] 2 2 2 6 8" xfId="62490"/>
    <cellStyle name="Финансовый [0] 2 2 2 7" xfId="62491"/>
    <cellStyle name="Финансовый [0] 2 2 2 7 2" xfId="62492"/>
    <cellStyle name="Финансовый [0] 2 2 2 7 3" xfId="62493"/>
    <cellStyle name="Финансовый [0] 2 2 2 7 4" xfId="62494"/>
    <cellStyle name="Финансовый [0] 2 2 2 7 5" xfId="62495"/>
    <cellStyle name="Финансовый [0] 2 2 2 7 6" xfId="62496"/>
    <cellStyle name="Финансовый [0] 2 2 2 7 7" xfId="62497"/>
    <cellStyle name="Финансовый [0] 2 2 2 7 8" xfId="62498"/>
    <cellStyle name="Финансовый [0] 2 2 2 8" xfId="62499"/>
    <cellStyle name="Финансовый [0] 2 2 2 8 2" xfId="62500"/>
    <cellStyle name="Финансовый [0] 2 2 2 8 3" xfId="62501"/>
    <cellStyle name="Финансовый [0] 2 2 2 8 4" xfId="62502"/>
    <cellStyle name="Финансовый [0] 2 2 2 8 5" xfId="62503"/>
    <cellStyle name="Финансовый [0] 2 2 2 8 6" xfId="62504"/>
    <cellStyle name="Финансовый [0] 2 2 2 8 7" xfId="62505"/>
    <cellStyle name="Финансовый [0] 2 2 2 8 8" xfId="62506"/>
    <cellStyle name="Финансовый [0] 2 2 2 9" xfId="62507"/>
    <cellStyle name="Финансовый [0] 2 2 20" xfId="62508"/>
    <cellStyle name="Финансовый [0] 2 2 21" xfId="62509"/>
    <cellStyle name="Финансовый [0] 2 2 22" xfId="62510"/>
    <cellStyle name="Финансовый [0] 2 2 23" xfId="62511"/>
    <cellStyle name="Финансовый [0] 2 2 3" xfId="62512"/>
    <cellStyle name="Финансовый [0] 2 2 3 10" xfId="62513"/>
    <cellStyle name="Финансовый [0] 2 2 3 11" xfId="62514"/>
    <cellStyle name="Финансовый [0] 2 2 3 12" xfId="62515"/>
    <cellStyle name="Финансовый [0] 2 2 3 13" xfId="62516"/>
    <cellStyle name="Финансовый [0] 2 2 3 14" xfId="62517"/>
    <cellStyle name="Финансовый [0] 2 2 3 15" xfId="62518"/>
    <cellStyle name="Финансовый [0] 2 2 3 16" xfId="62519"/>
    <cellStyle name="Финансовый [0] 2 2 3 17" xfId="62520"/>
    <cellStyle name="Финансовый [0] 2 2 3 18" xfId="62521"/>
    <cellStyle name="Финансовый [0] 2 2 3 2" xfId="62522"/>
    <cellStyle name="Финансовый [0] 2 2 3 2 2" xfId="62523"/>
    <cellStyle name="Финансовый [0] 2 2 3 2 3" xfId="62524"/>
    <cellStyle name="Финансовый [0] 2 2 3 2 4" xfId="62525"/>
    <cellStyle name="Финансовый [0] 2 2 3 2 5" xfId="62526"/>
    <cellStyle name="Финансовый [0] 2 2 3 2 6" xfId="62527"/>
    <cellStyle name="Финансовый [0] 2 2 3 2 7" xfId="62528"/>
    <cellStyle name="Финансовый [0] 2 2 3 2 8" xfId="62529"/>
    <cellStyle name="Финансовый [0] 2 2 3 3" xfId="62530"/>
    <cellStyle name="Финансовый [0] 2 2 3 3 2" xfId="62531"/>
    <cellStyle name="Финансовый [0] 2 2 3 3 3" xfId="62532"/>
    <cellStyle name="Финансовый [0] 2 2 3 3 4" xfId="62533"/>
    <cellStyle name="Финансовый [0] 2 2 3 3 5" xfId="62534"/>
    <cellStyle name="Финансовый [0] 2 2 3 3 6" xfId="62535"/>
    <cellStyle name="Финансовый [0] 2 2 3 3 7" xfId="62536"/>
    <cellStyle name="Финансовый [0] 2 2 3 3 8" xfId="62537"/>
    <cellStyle name="Финансовый [0] 2 2 3 4" xfId="62538"/>
    <cellStyle name="Финансовый [0] 2 2 3 4 2" xfId="62539"/>
    <cellStyle name="Финансовый [0] 2 2 3 4 3" xfId="62540"/>
    <cellStyle name="Финансовый [0] 2 2 3 4 4" xfId="62541"/>
    <cellStyle name="Финансовый [0] 2 2 3 4 5" xfId="62542"/>
    <cellStyle name="Финансовый [0] 2 2 3 4 6" xfId="62543"/>
    <cellStyle name="Финансовый [0] 2 2 3 4 7" xfId="62544"/>
    <cellStyle name="Финансовый [0] 2 2 3 4 8" xfId="62545"/>
    <cellStyle name="Финансовый [0] 2 2 3 5" xfId="62546"/>
    <cellStyle name="Финансовый [0] 2 2 3 5 2" xfId="62547"/>
    <cellStyle name="Финансовый [0] 2 2 3 5 3" xfId="62548"/>
    <cellStyle name="Финансовый [0] 2 2 3 5 4" xfId="62549"/>
    <cellStyle name="Финансовый [0] 2 2 3 5 5" xfId="62550"/>
    <cellStyle name="Финансовый [0] 2 2 3 5 6" xfId="62551"/>
    <cellStyle name="Финансовый [0] 2 2 3 5 7" xfId="62552"/>
    <cellStyle name="Финансовый [0] 2 2 3 5 8" xfId="62553"/>
    <cellStyle name="Финансовый [0] 2 2 3 6" xfId="62554"/>
    <cellStyle name="Финансовый [0] 2 2 3 6 2" xfId="62555"/>
    <cellStyle name="Финансовый [0] 2 2 3 6 3" xfId="62556"/>
    <cellStyle name="Финансовый [0] 2 2 3 6 4" xfId="62557"/>
    <cellStyle name="Финансовый [0] 2 2 3 6 5" xfId="62558"/>
    <cellStyle name="Финансовый [0] 2 2 3 6 6" xfId="62559"/>
    <cellStyle name="Финансовый [0] 2 2 3 6 7" xfId="62560"/>
    <cellStyle name="Финансовый [0] 2 2 3 6 8" xfId="62561"/>
    <cellStyle name="Финансовый [0] 2 2 3 7" xfId="62562"/>
    <cellStyle name="Финансовый [0] 2 2 3 7 2" xfId="62563"/>
    <cellStyle name="Финансовый [0] 2 2 3 7 3" xfId="62564"/>
    <cellStyle name="Финансовый [0] 2 2 3 7 4" xfId="62565"/>
    <cellStyle name="Финансовый [0] 2 2 3 7 5" xfId="62566"/>
    <cellStyle name="Финансовый [0] 2 2 3 7 6" xfId="62567"/>
    <cellStyle name="Финансовый [0] 2 2 3 7 7" xfId="62568"/>
    <cellStyle name="Финансовый [0] 2 2 3 7 8" xfId="62569"/>
    <cellStyle name="Финансовый [0] 2 2 3 8" xfId="62570"/>
    <cellStyle name="Финансовый [0] 2 2 3 8 2" xfId="62571"/>
    <cellStyle name="Финансовый [0] 2 2 3 8 3" xfId="62572"/>
    <cellStyle name="Финансовый [0] 2 2 3 8 4" xfId="62573"/>
    <cellStyle name="Финансовый [0] 2 2 3 8 5" xfId="62574"/>
    <cellStyle name="Финансовый [0] 2 2 3 8 6" xfId="62575"/>
    <cellStyle name="Финансовый [0] 2 2 3 8 7" xfId="62576"/>
    <cellStyle name="Финансовый [0] 2 2 3 8 8" xfId="62577"/>
    <cellStyle name="Финансовый [0] 2 2 3 9" xfId="62578"/>
    <cellStyle name="Финансовый [0] 2 2 4" xfId="62579"/>
    <cellStyle name="Финансовый [0] 2 2 4 2" xfId="62580"/>
    <cellStyle name="Финансовый [0] 2 2 4 3" xfId="62581"/>
    <cellStyle name="Финансовый [0] 2 2 4 4" xfId="62582"/>
    <cellStyle name="Финансовый [0] 2 2 4 5" xfId="62583"/>
    <cellStyle name="Финансовый [0] 2 2 4 6" xfId="62584"/>
    <cellStyle name="Финансовый [0] 2 2 4 7" xfId="62585"/>
    <cellStyle name="Финансовый [0] 2 2 4 8" xfId="62586"/>
    <cellStyle name="Финансовый [0] 2 2 5" xfId="62587"/>
    <cellStyle name="Финансовый [0] 2 2 5 2" xfId="62588"/>
    <cellStyle name="Финансовый [0] 2 2 5 3" xfId="62589"/>
    <cellStyle name="Финансовый [0] 2 2 5 4" xfId="62590"/>
    <cellStyle name="Финансовый [0] 2 2 5 5" xfId="62591"/>
    <cellStyle name="Финансовый [0] 2 2 5 6" xfId="62592"/>
    <cellStyle name="Финансовый [0] 2 2 5 7" xfId="62593"/>
    <cellStyle name="Финансовый [0] 2 2 5 8" xfId="62594"/>
    <cellStyle name="Финансовый [0] 2 2 6" xfId="62595"/>
    <cellStyle name="Финансовый [0] 2 2 6 2" xfId="62596"/>
    <cellStyle name="Финансовый [0] 2 2 6 3" xfId="62597"/>
    <cellStyle name="Финансовый [0] 2 2 6 4" xfId="62598"/>
    <cellStyle name="Финансовый [0] 2 2 6 5" xfId="62599"/>
    <cellStyle name="Финансовый [0] 2 2 6 6" xfId="62600"/>
    <cellStyle name="Финансовый [0] 2 2 6 7" xfId="62601"/>
    <cellStyle name="Финансовый [0] 2 2 6 8" xfId="62602"/>
    <cellStyle name="Финансовый [0] 2 2 7" xfId="62603"/>
    <cellStyle name="Финансовый [0] 2 2 7 2" xfId="62604"/>
    <cellStyle name="Финансовый [0] 2 2 7 3" xfId="62605"/>
    <cellStyle name="Финансовый [0] 2 2 7 4" xfId="62606"/>
    <cellStyle name="Финансовый [0] 2 2 7 5" xfId="62607"/>
    <cellStyle name="Финансовый [0] 2 2 7 6" xfId="62608"/>
    <cellStyle name="Финансовый [0] 2 2 7 7" xfId="62609"/>
    <cellStyle name="Финансовый [0] 2 2 7 8" xfId="62610"/>
    <cellStyle name="Финансовый [0] 2 2 8" xfId="62611"/>
    <cellStyle name="Финансовый [0] 2 2 8 2" xfId="62612"/>
    <cellStyle name="Финансовый [0] 2 2 8 3" xfId="62613"/>
    <cellStyle name="Финансовый [0] 2 2 8 4" xfId="62614"/>
    <cellStyle name="Финансовый [0] 2 2 8 5" xfId="62615"/>
    <cellStyle name="Финансовый [0] 2 2 8 6" xfId="62616"/>
    <cellStyle name="Финансовый [0] 2 2 8 7" xfId="62617"/>
    <cellStyle name="Финансовый [0] 2 2 8 8" xfId="62618"/>
    <cellStyle name="Финансовый [0] 2 2 9" xfId="62619"/>
    <cellStyle name="Финансовый [0] 2 2 9 2" xfId="62620"/>
    <cellStyle name="Финансовый [0] 2 2 9 3" xfId="62621"/>
    <cellStyle name="Финансовый [0] 2 2 9 4" xfId="62622"/>
    <cellStyle name="Финансовый [0] 2 2 9 5" xfId="62623"/>
    <cellStyle name="Финансовый [0] 2 2 9 6" xfId="62624"/>
    <cellStyle name="Финансовый [0] 2 2 9 7" xfId="62625"/>
    <cellStyle name="Финансовый [0] 2 2 9 8" xfId="62626"/>
    <cellStyle name="Финансовый [0] 2 3" xfId="62627"/>
    <cellStyle name="Финансовый [0] 2 3 2" xfId="62628"/>
    <cellStyle name="Финансовый [0] 2 3 2 2" xfId="62629"/>
    <cellStyle name="Финансовый [0] 2 3 2 3" xfId="62630"/>
    <cellStyle name="Финансовый [0] 2 3 3" xfId="62631"/>
    <cellStyle name="Финансовый [0] 2 3 4" xfId="62632"/>
    <cellStyle name="Финансовый [0] 2 3 5" xfId="62633"/>
    <cellStyle name="Финансовый [0] 2 4" xfId="62634"/>
    <cellStyle name="Финансовый [0] 3" xfId="62635"/>
    <cellStyle name="Финансовый [0] 3 2" xfId="62636"/>
    <cellStyle name="Финансовый [0]_Дотации краев федер бюджет 2001" xfId="62637"/>
    <cellStyle name="Финансовый 10" xfId="62638"/>
    <cellStyle name="Финансовый 10 2" xfId="62639"/>
    <cellStyle name="Финансовый 100" xfId="62640"/>
    <cellStyle name="Финансовый 100 10" xfId="62641"/>
    <cellStyle name="Финансовый 100 11" xfId="62642"/>
    <cellStyle name="Финансовый 100 12" xfId="62643"/>
    <cellStyle name="Финансовый 100 13" xfId="62644"/>
    <cellStyle name="Финансовый 100 14" xfId="62645"/>
    <cellStyle name="Финансовый 100 15" xfId="62646"/>
    <cellStyle name="Финансовый 100 16" xfId="62647"/>
    <cellStyle name="Финансовый 100 17" xfId="62648"/>
    <cellStyle name="Финансовый 100 18" xfId="62649"/>
    <cellStyle name="Финансовый 100 2" xfId="62650"/>
    <cellStyle name="Финансовый 100 2 2" xfId="62651"/>
    <cellStyle name="Финансовый 100 2 3" xfId="62652"/>
    <cellStyle name="Финансовый 100 2 4" xfId="62653"/>
    <cellStyle name="Финансовый 100 2 5" xfId="62654"/>
    <cellStyle name="Финансовый 100 2 6" xfId="62655"/>
    <cellStyle name="Финансовый 100 2 7" xfId="62656"/>
    <cellStyle name="Финансовый 100 2 8" xfId="62657"/>
    <cellStyle name="Финансовый 100 3" xfId="62658"/>
    <cellStyle name="Финансовый 100 3 2" xfId="62659"/>
    <cellStyle name="Финансовый 100 3 3" xfId="62660"/>
    <cellStyle name="Финансовый 100 3 4" xfId="62661"/>
    <cellStyle name="Финансовый 100 3 5" xfId="62662"/>
    <cellStyle name="Финансовый 100 3 6" xfId="62663"/>
    <cellStyle name="Финансовый 100 3 7" xfId="62664"/>
    <cellStyle name="Финансовый 100 3 8" xfId="62665"/>
    <cellStyle name="Финансовый 100 4" xfId="62666"/>
    <cellStyle name="Финансовый 100 4 2" xfId="62667"/>
    <cellStyle name="Финансовый 100 4 3" xfId="62668"/>
    <cellStyle name="Финансовый 100 4 4" xfId="62669"/>
    <cellStyle name="Финансовый 100 4 5" xfId="62670"/>
    <cellStyle name="Финансовый 100 4 6" xfId="62671"/>
    <cellStyle name="Финансовый 100 4 7" xfId="62672"/>
    <cellStyle name="Финансовый 100 4 8" xfId="62673"/>
    <cellStyle name="Финансовый 100 5" xfId="62674"/>
    <cellStyle name="Финансовый 100 5 2" xfId="62675"/>
    <cellStyle name="Финансовый 100 5 3" xfId="62676"/>
    <cellStyle name="Финансовый 100 5 4" xfId="62677"/>
    <cellStyle name="Финансовый 100 5 5" xfId="62678"/>
    <cellStyle name="Финансовый 100 5 6" xfId="62679"/>
    <cellStyle name="Финансовый 100 5 7" xfId="62680"/>
    <cellStyle name="Финансовый 100 5 8" xfId="62681"/>
    <cellStyle name="Финансовый 100 6" xfId="62682"/>
    <cellStyle name="Финансовый 100 6 2" xfId="62683"/>
    <cellStyle name="Финансовый 100 6 3" xfId="62684"/>
    <cellStyle name="Финансовый 100 6 4" xfId="62685"/>
    <cellStyle name="Финансовый 100 6 5" xfId="62686"/>
    <cellStyle name="Финансовый 100 6 6" xfId="62687"/>
    <cellStyle name="Финансовый 100 6 7" xfId="62688"/>
    <cellStyle name="Финансовый 100 6 8" xfId="62689"/>
    <cellStyle name="Финансовый 100 7" xfId="62690"/>
    <cellStyle name="Финансовый 100 7 2" xfId="62691"/>
    <cellStyle name="Финансовый 100 7 3" xfId="62692"/>
    <cellStyle name="Финансовый 100 7 4" xfId="62693"/>
    <cellStyle name="Финансовый 100 7 5" xfId="62694"/>
    <cellStyle name="Финансовый 100 7 6" xfId="62695"/>
    <cellStyle name="Финансовый 100 7 7" xfId="62696"/>
    <cellStyle name="Финансовый 100 7 8" xfId="62697"/>
    <cellStyle name="Финансовый 100 8" xfId="62698"/>
    <cellStyle name="Финансовый 100 8 2" xfId="62699"/>
    <cellStyle name="Финансовый 100 8 3" xfId="62700"/>
    <cellStyle name="Финансовый 100 8 4" xfId="62701"/>
    <cellStyle name="Финансовый 100 8 5" xfId="62702"/>
    <cellStyle name="Финансовый 100 8 6" xfId="62703"/>
    <cellStyle name="Финансовый 100 8 7" xfId="62704"/>
    <cellStyle name="Финансовый 100 8 8" xfId="62705"/>
    <cellStyle name="Финансовый 100 9" xfId="62706"/>
    <cellStyle name="Финансовый 101" xfId="62707"/>
    <cellStyle name="Финансовый 101 10" xfId="62708"/>
    <cellStyle name="Финансовый 101 11" xfId="62709"/>
    <cellStyle name="Финансовый 101 12" xfId="62710"/>
    <cellStyle name="Финансовый 101 13" xfId="62711"/>
    <cellStyle name="Финансовый 101 14" xfId="62712"/>
    <cellStyle name="Финансовый 101 15" xfId="62713"/>
    <cellStyle name="Финансовый 101 16" xfId="62714"/>
    <cellStyle name="Финансовый 101 17" xfId="62715"/>
    <cellStyle name="Финансовый 101 18" xfId="62716"/>
    <cellStyle name="Финансовый 101 2" xfId="62717"/>
    <cellStyle name="Финансовый 101 2 2" xfId="62718"/>
    <cellStyle name="Финансовый 101 2 3" xfId="62719"/>
    <cellStyle name="Финансовый 101 2 4" xfId="62720"/>
    <cellStyle name="Финансовый 101 2 5" xfId="62721"/>
    <cellStyle name="Финансовый 101 2 6" xfId="62722"/>
    <cellStyle name="Финансовый 101 2 7" xfId="62723"/>
    <cellStyle name="Финансовый 101 2 8" xfId="62724"/>
    <cellStyle name="Финансовый 101 3" xfId="62725"/>
    <cellStyle name="Финансовый 101 3 2" xfId="62726"/>
    <cellStyle name="Финансовый 101 3 3" xfId="62727"/>
    <cellStyle name="Финансовый 101 3 4" xfId="62728"/>
    <cellStyle name="Финансовый 101 3 5" xfId="62729"/>
    <cellStyle name="Финансовый 101 3 6" xfId="62730"/>
    <cellStyle name="Финансовый 101 3 7" xfId="62731"/>
    <cellStyle name="Финансовый 101 3 8" xfId="62732"/>
    <cellStyle name="Финансовый 101 4" xfId="62733"/>
    <cellStyle name="Финансовый 101 4 2" xfId="62734"/>
    <cellStyle name="Финансовый 101 4 3" xfId="62735"/>
    <cellStyle name="Финансовый 101 4 4" xfId="62736"/>
    <cellStyle name="Финансовый 101 4 5" xfId="62737"/>
    <cellStyle name="Финансовый 101 4 6" xfId="62738"/>
    <cellStyle name="Финансовый 101 4 7" xfId="62739"/>
    <cellStyle name="Финансовый 101 4 8" xfId="62740"/>
    <cellStyle name="Финансовый 101 5" xfId="62741"/>
    <cellStyle name="Финансовый 101 5 2" xfId="62742"/>
    <cellStyle name="Финансовый 101 5 3" xfId="62743"/>
    <cellStyle name="Финансовый 101 5 4" xfId="62744"/>
    <cellStyle name="Финансовый 101 5 5" xfId="62745"/>
    <cellStyle name="Финансовый 101 5 6" xfId="62746"/>
    <cellStyle name="Финансовый 101 5 7" xfId="62747"/>
    <cellStyle name="Финансовый 101 5 8" xfId="62748"/>
    <cellStyle name="Финансовый 101 6" xfId="62749"/>
    <cellStyle name="Финансовый 101 6 2" xfId="62750"/>
    <cellStyle name="Финансовый 101 6 3" xfId="62751"/>
    <cellStyle name="Финансовый 101 6 4" xfId="62752"/>
    <cellStyle name="Финансовый 101 6 5" xfId="62753"/>
    <cellStyle name="Финансовый 101 6 6" xfId="62754"/>
    <cellStyle name="Финансовый 101 6 7" xfId="62755"/>
    <cellStyle name="Финансовый 101 6 8" xfId="62756"/>
    <cellStyle name="Финансовый 101 7" xfId="62757"/>
    <cellStyle name="Финансовый 101 7 2" xfId="62758"/>
    <cellStyle name="Финансовый 101 7 3" xfId="62759"/>
    <cellStyle name="Финансовый 101 7 4" xfId="62760"/>
    <cellStyle name="Финансовый 101 7 5" xfId="62761"/>
    <cellStyle name="Финансовый 101 7 6" xfId="62762"/>
    <cellStyle name="Финансовый 101 7 7" xfId="62763"/>
    <cellStyle name="Финансовый 101 7 8" xfId="62764"/>
    <cellStyle name="Финансовый 101 8" xfId="62765"/>
    <cellStyle name="Финансовый 101 8 2" xfId="62766"/>
    <cellStyle name="Финансовый 101 8 3" xfId="62767"/>
    <cellStyle name="Финансовый 101 8 4" xfId="62768"/>
    <cellStyle name="Финансовый 101 8 5" xfId="62769"/>
    <cellStyle name="Финансовый 101 8 6" xfId="62770"/>
    <cellStyle name="Финансовый 101 8 7" xfId="62771"/>
    <cellStyle name="Финансовый 101 8 8" xfId="62772"/>
    <cellStyle name="Финансовый 101 9" xfId="62773"/>
    <cellStyle name="Финансовый 102" xfId="62774"/>
    <cellStyle name="Финансовый 102 10" xfId="62775"/>
    <cellStyle name="Финансовый 102 11" xfId="62776"/>
    <cellStyle name="Финансовый 102 12" xfId="62777"/>
    <cellStyle name="Финансовый 102 13" xfId="62778"/>
    <cellStyle name="Финансовый 102 14" xfId="62779"/>
    <cellStyle name="Финансовый 102 15" xfId="62780"/>
    <cellStyle name="Финансовый 102 16" xfId="62781"/>
    <cellStyle name="Финансовый 102 17" xfId="62782"/>
    <cellStyle name="Финансовый 102 2" xfId="62783"/>
    <cellStyle name="Финансовый 102 2 2" xfId="62784"/>
    <cellStyle name="Финансовый 102 2 3" xfId="62785"/>
    <cellStyle name="Финансовый 102 2 4" xfId="62786"/>
    <cellStyle name="Финансовый 102 2 5" xfId="62787"/>
    <cellStyle name="Финансовый 102 2 6" xfId="62788"/>
    <cellStyle name="Финансовый 102 2 7" xfId="62789"/>
    <cellStyle name="Финансовый 102 2 8" xfId="62790"/>
    <cellStyle name="Финансовый 102 3" xfId="62791"/>
    <cellStyle name="Финансовый 102 3 2" xfId="62792"/>
    <cellStyle name="Финансовый 102 3 3" xfId="62793"/>
    <cellStyle name="Финансовый 102 3 4" xfId="62794"/>
    <cellStyle name="Финансовый 102 3 5" xfId="62795"/>
    <cellStyle name="Финансовый 102 3 6" xfId="62796"/>
    <cellStyle name="Финансовый 102 3 7" xfId="62797"/>
    <cellStyle name="Финансовый 102 3 8" xfId="62798"/>
    <cellStyle name="Финансовый 102 4" xfId="62799"/>
    <cellStyle name="Финансовый 102 4 2" xfId="62800"/>
    <cellStyle name="Финансовый 102 4 3" xfId="62801"/>
    <cellStyle name="Финансовый 102 4 4" xfId="62802"/>
    <cellStyle name="Финансовый 102 4 5" xfId="62803"/>
    <cellStyle name="Финансовый 102 4 6" xfId="62804"/>
    <cellStyle name="Финансовый 102 4 7" xfId="62805"/>
    <cellStyle name="Финансовый 102 4 8" xfId="62806"/>
    <cellStyle name="Финансовый 102 5" xfId="62807"/>
    <cellStyle name="Финансовый 102 5 2" xfId="62808"/>
    <cellStyle name="Финансовый 102 5 3" xfId="62809"/>
    <cellStyle name="Финансовый 102 5 4" xfId="62810"/>
    <cellStyle name="Финансовый 102 5 5" xfId="62811"/>
    <cellStyle name="Финансовый 102 5 6" xfId="62812"/>
    <cellStyle name="Финансовый 102 5 7" xfId="62813"/>
    <cellStyle name="Финансовый 102 5 8" xfId="62814"/>
    <cellStyle name="Финансовый 102 6" xfId="62815"/>
    <cellStyle name="Финансовый 102 6 2" xfId="62816"/>
    <cellStyle name="Финансовый 102 6 3" xfId="62817"/>
    <cellStyle name="Финансовый 102 6 4" xfId="62818"/>
    <cellStyle name="Финансовый 102 6 5" xfId="62819"/>
    <cellStyle name="Финансовый 102 6 6" xfId="62820"/>
    <cellStyle name="Финансовый 102 6 7" xfId="62821"/>
    <cellStyle name="Финансовый 102 6 8" xfId="62822"/>
    <cellStyle name="Финансовый 102 7" xfId="62823"/>
    <cellStyle name="Финансовый 102 7 2" xfId="62824"/>
    <cellStyle name="Финансовый 102 7 3" xfId="62825"/>
    <cellStyle name="Финансовый 102 7 4" xfId="62826"/>
    <cellStyle name="Финансовый 102 7 5" xfId="62827"/>
    <cellStyle name="Финансовый 102 7 6" xfId="62828"/>
    <cellStyle name="Финансовый 102 7 7" xfId="62829"/>
    <cellStyle name="Финансовый 102 7 8" xfId="62830"/>
    <cellStyle name="Финансовый 102 8" xfId="62831"/>
    <cellStyle name="Финансовый 102 9" xfId="62832"/>
    <cellStyle name="Финансовый 103" xfId="62833"/>
    <cellStyle name="Финансовый 104" xfId="62834"/>
    <cellStyle name="Финансовый 105" xfId="62835"/>
    <cellStyle name="Финансовый 106" xfId="62836"/>
    <cellStyle name="Финансовый 107" xfId="62837"/>
    <cellStyle name="Финансовый 108" xfId="62838"/>
    <cellStyle name="Финансовый 109" xfId="62839"/>
    <cellStyle name="Финансовый 11" xfId="62840"/>
    <cellStyle name="Финансовый 11 2" xfId="62841"/>
    <cellStyle name="Финансовый 110" xfId="62842"/>
    <cellStyle name="Финансовый 111" xfId="62843"/>
    <cellStyle name="Финансовый 112" xfId="62844"/>
    <cellStyle name="Финансовый 113" xfId="62845"/>
    <cellStyle name="Финансовый 114" xfId="62846"/>
    <cellStyle name="Финансовый 115" xfId="62847"/>
    <cellStyle name="Финансовый 116" xfId="62848"/>
    <cellStyle name="Финансовый 117" xfId="62849"/>
    <cellStyle name="Финансовый 118" xfId="62850"/>
    <cellStyle name="Финансовый 119" xfId="62851"/>
    <cellStyle name="Финансовый 12" xfId="62852"/>
    <cellStyle name="Финансовый 12 2" xfId="62853"/>
    <cellStyle name="Финансовый 120" xfId="62854"/>
    <cellStyle name="Финансовый 121" xfId="62855"/>
    <cellStyle name="Финансовый 122" xfId="62856"/>
    <cellStyle name="Финансовый 123" xfId="62857"/>
    <cellStyle name="Финансовый 124" xfId="62858"/>
    <cellStyle name="Финансовый 125" xfId="62859"/>
    <cellStyle name="Финансовый 126" xfId="62860"/>
    <cellStyle name="Финансовый 127" xfId="62861"/>
    <cellStyle name="Финансовый 128" xfId="62862"/>
    <cellStyle name="Финансовый 129" xfId="62863"/>
    <cellStyle name="Финансовый 13" xfId="62864"/>
    <cellStyle name="Финансовый 13 2" xfId="62865"/>
    <cellStyle name="Финансовый 130" xfId="62866"/>
    <cellStyle name="Финансовый 131" xfId="62867"/>
    <cellStyle name="Финансовый 132" xfId="62868"/>
    <cellStyle name="Финансовый 133" xfId="62869"/>
    <cellStyle name="Финансовый 134" xfId="62870"/>
    <cellStyle name="Финансовый 135" xfId="62871"/>
    <cellStyle name="Финансовый 136" xfId="62872"/>
    <cellStyle name="Финансовый 137" xfId="62873"/>
    <cellStyle name="Финансовый 138" xfId="62874"/>
    <cellStyle name="Финансовый 139" xfId="62875"/>
    <cellStyle name="Финансовый 14" xfId="62876"/>
    <cellStyle name="Финансовый 14 2" xfId="62877"/>
    <cellStyle name="Финансовый 140" xfId="62878"/>
    <cellStyle name="Финансовый 141" xfId="62879"/>
    <cellStyle name="Финансовый 142" xfId="62880"/>
    <cellStyle name="Финансовый 143" xfId="62881"/>
    <cellStyle name="Финансовый 144" xfId="62882"/>
    <cellStyle name="Финансовый 145" xfId="62883"/>
    <cellStyle name="Финансовый 146" xfId="62884"/>
    <cellStyle name="Финансовый 147" xfId="62885"/>
    <cellStyle name="Финансовый 148" xfId="62886"/>
    <cellStyle name="Финансовый 149" xfId="62887"/>
    <cellStyle name="Финансовый 15" xfId="62888"/>
    <cellStyle name="Финансовый 15 2" xfId="62889"/>
    <cellStyle name="Финансовый 150" xfId="62890"/>
    <cellStyle name="Финансовый 151" xfId="62891"/>
    <cellStyle name="Финансовый 152" xfId="62892"/>
    <cellStyle name="Финансовый 153" xfId="62893"/>
    <cellStyle name="Финансовый 154" xfId="62894"/>
    <cellStyle name="Финансовый 155" xfId="62895"/>
    <cellStyle name="Финансовый 156" xfId="62896"/>
    <cellStyle name="Финансовый 157" xfId="62897"/>
    <cellStyle name="Финансовый 158" xfId="62898"/>
    <cellStyle name="Финансовый 159" xfId="62899"/>
    <cellStyle name="Финансовый 16" xfId="62900"/>
    <cellStyle name="Финансовый 16 2" xfId="62901"/>
    <cellStyle name="Финансовый 160" xfId="62902"/>
    <cellStyle name="Финансовый 161" xfId="62903"/>
    <cellStyle name="Финансовый 162" xfId="62904"/>
    <cellStyle name="Финансовый 163" xfId="62905"/>
    <cellStyle name="Финансовый 164" xfId="62906"/>
    <cellStyle name="Финансовый 165" xfId="62907"/>
    <cellStyle name="Финансовый 17" xfId="62908"/>
    <cellStyle name="Финансовый 17 2" xfId="62909"/>
    <cellStyle name="Финансовый 18" xfId="62910"/>
    <cellStyle name="Финансовый 18 2" xfId="62911"/>
    <cellStyle name="Финансовый 19" xfId="62912"/>
    <cellStyle name="Финансовый 19 2" xfId="62913"/>
    <cellStyle name="Финансовый 2" xfId="62914"/>
    <cellStyle name="Финансовый 2 2" xfId="62915"/>
    <cellStyle name="Финансовый 2 2 2" xfId="62916"/>
    <cellStyle name="Финансовый 2 2 2 2" xfId="62917"/>
    <cellStyle name="Финансовый 2 2 2 3" xfId="62918"/>
    <cellStyle name="Финансовый 2 2 2 4" xfId="62919"/>
    <cellStyle name="Финансовый 2 2 3" xfId="62920"/>
    <cellStyle name="Финансовый 2 2 4" xfId="62921"/>
    <cellStyle name="Финансовый 2 2 5" xfId="62922"/>
    <cellStyle name="Финансовый 2 3" xfId="62923"/>
    <cellStyle name="Финансовый 2 4" xfId="62924"/>
    <cellStyle name="Финансовый 2 5" xfId="62925"/>
    <cellStyle name="Финансовый 2 6" xfId="62926"/>
    <cellStyle name="Финансовый 20" xfId="62927"/>
    <cellStyle name="Финансовый 20 2" xfId="62928"/>
    <cellStyle name="Финансовый 21" xfId="62929"/>
    <cellStyle name="Финансовый 21 2" xfId="62930"/>
    <cellStyle name="Финансовый 22" xfId="62931"/>
    <cellStyle name="Финансовый 22 2" xfId="62932"/>
    <cellStyle name="Финансовый 23" xfId="62933"/>
    <cellStyle name="Финансовый 23 2" xfId="62934"/>
    <cellStyle name="Финансовый 24" xfId="62935"/>
    <cellStyle name="Финансовый 24 2" xfId="62936"/>
    <cellStyle name="Финансовый 25" xfId="62937"/>
    <cellStyle name="Финансовый 25 2" xfId="62938"/>
    <cellStyle name="Финансовый 26" xfId="62939"/>
    <cellStyle name="Финансовый 26 2" xfId="62940"/>
    <cellStyle name="Финансовый 27" xfId="62941"/>
    <cellStyle name="Финансовый 27 2" xfId="62942"/>
    <cellStyle name="Финансовый 28" xfId="62943"/>
    <cellStyle name="Финансовый 28 2" xfId="62944"/>
    <cellStyle name="Финансовый 29" xfId="62945"/>
    <cellStyle name="Финансовый 29 2" xfId="62946"/>
    <cellStyle name="Финансовый 3" xfId="62947"/>
    <cellStyle name="Финансовый 3 10" xfId="62948"/>
    <cellStyle name="Финансовый 3 10 2" xfId="62949"/>
    <cellStyle name="Финансовый 3 10 3" xfId="62950"/>
    <cellStyle name="Финансовый 3 10 4" xfId="62951"/>
    <cellStyle name="Финансовый 3 10 5" xfId="62952"/>
    <cellStyle name="Финансовый 3 10 6" xfId="62953"/>
    <cellStyle name="Финансовый 3 10 7" xfId="62954"/>
    <cellStyle name="Финансовый 3 10 8" xfId="62955"/>
    <cellStyle name="Финансовый 3 11" xfId="62956"/>
    <cellStyle name="Финансовый 3 11 2" xfId="62957"/>
    <cellStyle name="Финансовый 3 11 3" xfId="62958"/>
    <cellStyle name="Финансовый 3 11 4" xfId="62959"/>
    <cellStyle name="Финансовый 3 11 5" xfId="62960"/>
    <cellStyle name="Финансовый 3 11 6" xfId="62961"/>
    <cellStyle name="Финансовый 3 11 7" xfId="62962"/>
    <cellStyle name="Финансовый 3 11 8" xfId="62963"/>
    <cellStyle name="Финансовый 3 12" xfId="62964"/>
    <cellStyle name="Финансовый 3 13" xfId="62965"/>
    <cellStyle name="Финансовый 3 14" xfId="62966"/>
    <cellStyle name="Финансовый 3 15" xfId="62967"/>
    <cellStyle name="Финансовый 3 16" xfId="62968"/>
    <cellStyle name="Финансовый 3 17" xfId="62969"/>
    <cellStyle name="Финансовый 3 18" xfId="62970"/>
    <cellStyle name="Финансовый 3 19" xfId="62971"/>
    <cellStyle name="Финансовый 3 2" xfId="62972"/>
    <cellStyle name="Финансовый 3 2 2" xfId="62973"/>
    <cellStyle name="Финансовый 3 2 2 2" xfId="62974"/>
    <cellStyle name="Финансовый 3 2 2 3" xfId="62975"/>
    <cellStyle name="Финансовый 3 2 2 4" xfId="62976"/>
    <cellStyle name="Финансовый 3 2 3" xfId="62977"/>
    <cellStyle name="Финансовый 3 2 4" xfId="62978"/>
    <cellStyle name="Финансовый 3 2 5" xfId="62979"/>
    <cellStyle name="Финансовый 3 20" xfId="62980"/>
    <cellStyle name="Финансовый 3 21" xfId="62981"/>
    <cellStyle name="Финансовый 3 22" xfId="62982"/>
    <cellStyle name="Финансовый 3 23" xfId="62983"/>
    <cellStyle name="Финансовый 3 24" xfId="62984"/>
    <cellStyle name="Финансовый 3 25" xfId="62985"/>
    <cellStyle name="Финансовый 3 26" xfId="62986"/>
    <cellStyle name="Финансовый 3 27" xfId="62987"/>
    <cellStyle name="Финансовый 3 28" xfId="62988"/>
    <cellStyle name="Финансовый 3 3" xfId="62989"/>
    <cellStyle name="Финансовый 3 3 10" xfId="62990"/>
    <cellStyle name="Финансовый 3 3 11" xfId="62991"/>
    <cellStyle name="Финансовый 3 3 12" xfId="62992"/>
    <cellStyle name="Финансовый 3 3 13" xfId="62993"/>
    <cellStyle name="Финансовый 3 3 14" xfId="62994"/>
    <cellStyle name="Финансовый 3 3 15" xfId="62995"/>
    <cellStyle name="Финансовый 3 3 16" xfId="62996"/>
    <cellStyle name="Финансовый 3 3 17" xfId="62997"/>
    <cellStyle name="Финансовый 3 3 18" xfId="62998"/>
    <cellStyle name="Финансовый 3 3 19" xfId="62999"/>
    <cellStyle name="Финансовый 3 3 2" xfId="63000"/>
    <cellStyle name="Финансовый 3 3 2 2" xfId="63001"/>
    <cellStyle name="Финансовый 3 3 2 3" xfId="63002"/>
    <cellStyle name="Финансовый 3 3 2 4" xfId="63003"/>
    <cellStyle name="Финансовый 3 3 2 5" xfId="63004"/>
    <cellStyle name="Финансовый 3 3 2 6" xfId="63005"/>
    <cellStyle name="Финансовый 3 3 2 7" xfId="63006"/>
    <cellStyle name="Финансовый 3 3 2 8" xfId="63007"/>
    <cellStyle name="Финансовый 3 3 20" xfId="63008"/>
    <cellStyle name="Финансовый 3 3 21" xfId="63009"/>
    <cellStyle name="Финансовый 3 3 22" xfId="63010"/>
    <cellStyle name="Финансовый 3 3 3" xfId="63011"/>
    <cellStyle name="Финансовый 3 3 3 2" xfId="63012"/>
    <cellStyle name="Финансовый 3 3 3 3" xfId="63013"/>
    <cellStyle name="Финансовый 3 3 3 4" xfId="63014"/>
    <cellStyle name="Финансовый 3 3 3 5" xfId="63015"/>
    <cellStyle name="Финансовый 3 3 3 6" xfId="63016"/>
    <cellStyle name="Финансовый 3 3 3 7" xfId="63017"/>
    <cellStyle name="Финансовый 3 3 3 8" xfId="63018"/>
    <cellStyle name="Финансовый 3 3 4" xfId="63019"/>
    <cellStyle name="Финансовый 3 3 4 2" xfId="63020"/>
    <cellStyle name="Финансовый 3 3 4 3" xfId="63021"/>
    <cellStyle name="Финансовый 3 3 4 4" xfId="63022"/>
    <cellStyle name="Финансовый 3 3 4 5" xfId="63023"/>
    <cellStyle name="Финансовый 3 3 4 6" xfId="63024"/>
    <cellStyle name="Финансовый 3 3 4 7" xfId="63025"/>
    <cellStyle name="Финансовый 3 3 4 8" xfId="63026"/>
    <cellStyle name="Финансовый 3 3 5" xfId="63027"/>
    <cellStyle name="Финансовый 3 3 5 2" xfId="63028"/>
    <cellStyle name="Финансовый 3 3 5 3" xfId="63029"/>
    <cellStyle name="Финансовый 3 3 5 4" xfId="63030"/>
    <cellStyle name="Финансовый 3 3 5 5" xfId="63031"/>
    <cellStyle name="Финансовый 3 3 5 6" xfId="63032"/>
    <cellStyle name="Финансовый 3 3 5 7" xfId="63033"/>
    <cellStyle name="Финансовый 3 3 5 8" xfId="63034"/>
    <cellStyle name="Финансовый 3 3 6" xfId="63035"/>
    <cellStyle name="Финансовый 3 3 6 2" xfId="63036"/>
    <cellStyle name="Финансовый 3 3 6 3" xfId="63037"/>
    <cellStyle name="Финансовый 3 3 6 4" xfId="63038"/>
    <cellStyle name="Финансовый 3 3 6 5" xfId="63039"/>
    <cellStyle name="Финансовый 3 3 6 6" xfId="63040"/>
    <cellStyle name="Финансовый 3 3 6 7" xfId="63041"/>
    <cellStyle name="Финансовый 3 3 6 8" xfId="63042"/>
    <cellStyle name="Финансовый 3 3 7" xfId="63043"/>
    <cellStyle name="Финансовый 3 3 7 2" xfId="63044"/>
    <cellStyle name="Финансовый 3 3 7 3" xfId="63045"/>
    <cellStyle name="Финансовый 3 3 7 4" xfId="63046"/>
    <cellStyle name="Финансовый 3 3 7 5" xfId="63047"/>
    <cellStyle name="Финансовый 3 3 7 6" xfId="63048"/>
    <cellStyle name="Финансовый 3 3 7 7" xfId="63049"/>
    <cellStyle name="Финансовый 3 3 7 8" xfId="63050"/>
    <cellStyle name="Финансовый 3 3 8" xfId="63051"/>
    <cellStyle name="Финансовый 3 3 8 2" xfId="63052"/>
    <cellStyle name="Финансовый 3 3 8 3" xfId="63053"/>
    <cellStyle name="Финансовый 3 3 8 4" xfId="63054"/>
    <cellStyle name="Финансовый 3 3 8 5" xfId="63055"/>
    <cellStyle name="Финансовый 3 3 8 6" xfId="63056"/>
    <cellStyle name="Финансовый 3 3 8 7" xfId="63057"/>
    <cellStyle name="Финансовый 3 3 8 8" xfId="63058"/>
    <cellStyle name="Финансовый 3 3 9" xfId="63059"/>
    <cellStyle name="Финансовый 3 4" xfId="63060"/>
    <cellStyle name="Финансовый 3 4 10" xfId="63061"/>
    <cellStyle name="Финансовый 3 4 11" xfId="63062"/>
    <cellStyle name="Финансовый 3 4 12" xfId="63063"/>
    <cellStyle name="Финансовый 3 4 13" xfId="63064"/>
    <cellStyle name="Финансовый 3 4 14" xfId="63065"/>
    <cellStyle name="Финансовый 3 4 15" xfId="63066"/>
    <cellStyle name="Финансовый 3 4 16" xfId="63067"/>
    <cellStyle name="Финансовый 3 4 17" xfId="63068"/>
    <cellStyle name="Финансовый 3 4 18" xfId="63069"/>
    <cellStyle name="Финансовый 3 4 2" xfId="63070"/>
    <cellStyle name="Финансовый 3 4 2 2" xfId="63071"/>
    <cellStyle name="Финансовый 3 4 2 3" xfId="63072"/>
    <cellStyle name="Финансовый 3 4 2 4" xfId="63073"/>
    <cellStyle name="Финансовый 3 4 2 5" xfId="63074"/>
    <cellStyle name="Финансовый 3 4 2 6" xfId="63075"/>
    <cellStyle name="Финансовый 3 4 2 7" xfId="63076"/>
    <cellStyle name="Финансовый 3 4 2 8" xfId="63077"/>
    <cellStyle name="Финансовый 3 4 3" xfId="63078"/>
    <cellStyle name="Финансовый 3 4 3 2" xfId="63079"/>
    <cellStyle name="Финансовый 3 4 3 3" xfId="63080"/>
    <cellStyle name="Финансовый 3 4 3 4" xfId="63081"/>
    <cellStyle name="Финансовый 3 4 3 5" xfId="63082"/>
    <cellStyle name="Финансовый 3 4 3 6" xfId="63083"/>
    <cellStyle name="Финансовый 3 4 3 7" xfId="63084"/>
    <cellStyle name="Финансовый 3 4 3 8" xfId="63085"/>
    <cellStyle name="Финансовый 3 4 4" xfId="63086"/>
    <cellStyle name="Финансовый 3 4 4 2" xfId="63087"/>
    <cellStyle name="Финансовый 3 4 4 3" xfId="63088"/>
    <cellStyle name="Финансовый 3 4 4 4" xfId="63089"/>
    <cellStyle name="Финансовый 3 4 4 5" xfId="63090"/>
    <cellStyle name="Финансовый 3 4 4 6" xfId="63091"/>
    <cellStyle name="Финансовый 3 4 4 7" xfId="63092"/>
    <cellStyle name="Финансовый 3 4 4 8" xfId="63093"/>
    <cellStyle name="Финансовый 3 4 5" xfId="63094"/>
    <cellStyle name="Финансовый 3 4 5 2" xfId="63095"/>
    <cellStyle name="Финансовый 3 4 5 3" xfId="63096"/>
    <cellStyle name="Финансовый 3 4 5 4" xfId="63097"/>
    <cellStyle name="Финансовый 3 4 5 5" xfId="63098"/>
    <cellStyle name="Финансовый 3 4 5 6" xfId="63099"/>
    <cellStyle name="Финансовый 3 4 5 7" xfId="63100"/>
    <cellStyle name="Финансовый 3 4 5 8" xfId="63101"/>
    <cellStyle name="Финансовый 3 4 6" xfId="63102"/>
    <cellStyle name="Финансовый 3 4 6 2" xfId="63103"/>
    <cellStyle name="Финансовый 3 4 6 3" xfId="63104"/>
    <cellStyle name="Финансовый 3 4 6 4" xfId="63105"/>
    <cellStyle name="Финансовый 3 4 6 5" xfId="63106"/>
    <cellStyle name="Финансовый 3 4 6 6" xfId="63107"/>
    <cellStyle name="Финансовый 3 4 6 7" xfId="63108"/>
    <cellStyle name="Финансовый 3 4 6 8" xfId="63109"/>
    <cellStyle name="Финансовый 3 4 7" xfId="63110"/>
    <cellStyle name="Финансовый 3 4 7 2" xfId="63111"/>
    <cellStyle name="Финансовый 3 4 7 3" xfId="63112"/>
    <cellStyle name="Финансовый 3 4 7 4" xfId="63113"/>
    <cellStyle name="Финансовый 3 4 7 5" xfId="63114"/>
    <cellStyle name="Финансовый 3 4 7 6" xfId="63115"/>
    <cellStyle name="Финансовый 3 4 7 7" xfId="63116"/>
    <cellStyle name="Финансовый 3 4 7 8" xfId="63117"/>
    <cellStyle name="Финансовый 3 4 8" xfId="63118"/>
    <cellStyle name="Финансовый 3 4 8 2" xfId="63119"/>
    <cellStyle name="Финансовый 3 4 8 3" xfId="63120"/>
    <cellStyle name="Финансовый 3 4 8 4" xfId="63121"/>
    <cellStyle name="Финансовый 3 4 8 5" xfId="63122"/>
    <cellStyle name="Финансовый 3 4 8 6" xfId="63123"/>
    <cellStyle name="Финансовый 3 4 8 7" xfId="63124"/>
    <cellStyle name="Финансовый 3 4 8 8" xfId="63125"/>
    <cellStyle name="Финансовый 3 4 9" xfId="63126"/>
    <cellStyle name="Финансовый 3 5" xfId="63127"/>
    <cellStyle name="Финансовый 3 5 2" xfId="63128"/>
    <cellStyle name="Финансовый 3 5 3" xfId="63129"/>
    <cellStyle name="Финансовый 3 5 4" xfId="63130"/>
    <cellStyle name="Финансовый 3 5 5" xfId="63131"/>
    <cellStyle name="Финансовый 3 5 6" xfId="63132"/>
    <cellStyle name="Финансовый 3 5 7" xfId="63133"/>
    <cellStyle name="Финансовый 3 5 8" xfId="63134"/>
    <cellStyle name="Финансовый 3 6" xfId="63135"/>
    <cellStyle name="Финансовый 3 6 2" xfId="63136"/>
    <cellStyle name="Финансовый 3 6 3" xfId="63137"/>
    <cellStyle name="Финансовый 3 6 4" xfId="63138"/>
    <cellStyle name="Финансовый 3 6 5" xfId="63139"/>
    <cellStyle name="Финансовый 3 6 6" xfId="63140"/>
    <cellStyle name="Финансовый 3 6 7" xfId="63141"/>
    <cellStyle name="Финансовый 3 6 8" xfId="63142"/>
    <cellStyle name="Финансовый 3 7" xfId="63143"/>
    <cellStyle name="Финансовый 3 7 2" xfId="63144"/>
    <cellStyle name="Финансовый 3 7 3" xfId="63145"/>
    <cellStyle name="Финансовый 3 7 4" xfId="63146"/>
    <cellStyle name="Финансовый 3 7 5" xfId="63147"/>
    <cellStyle name="Финансовый 3 7 6" xfId="63148"/>
    <cellStyle name="Финансовый 3 7 7" xfId="63149"/>
    <cellStyle name="Финансовый 3 7 8" xfId="63150"/>
    <cellStyle name="Финансовый 3 8" xfId="63151"/>
    <cellStyle name="Финансовый 3 8 2" xfId="63152"/>
    <cellStyle name="Финансовый 3 8 3" xfId="63153"/>
    <cellStyle name="Финансовый 3 8 4" xfId="63154"/>
    <cellStyle name="Финансовый 3 8 5" xfId="63155"/>
    <cellStyle name="Финансовый 3 8 6" xfId="63156"/>
    <cellStyle name="Финансовый 3 8 7" xfId="63157"/>
    <cellStyle name="Финансовый 3 8 8" xfId="63158"/>
    <cellStyle name="Финансовый 3 9" xfId="63159"/>
    <cellStyle name="Финансовый 3 9 2" xfId="63160"/>
    <cellStyle name="Финансовый 3 9 3" xfId="63161"/>
    <cellStyle name="Финансовый 3 9 4" xfId="63162"/>
    <cellStyle name="Финансовый 3 9 5" xfId="63163"/>
    <cellStyle name="Финансовый 3 9 6" xfId="63164"/>
    <cellStyle name="Финансовый 3 9 7" xfId="63165"/>
    <cellStyle name="Финансовый 3 9 8" xfId="63166"/>
    <cellStyle name="Финансовый 30" xfId="63167"/>
    <cellStyle name="Финансовый 30 2" xfId="63168"/>
    <cellStyle name="Финансовый 31" xfId="63169"/>
    <cellStyle name="Финансовый 31 2" xfId="63170"/>
    <cellStyle name="Финансовый 32" xfId="63171"/>
    <cellStyle name="Финансовый 32 2" xfId="63172"/>
    <cellStyle name="Финансовый 33" xfId="63173"/>
    <cellStyle name="Финансовый 33 2" xfId="63174"/>
    <cellStyle name="Финансовый 34" xfId="63175"/>
    <cellStyle name="Финансовый 34 2" xfId="63176"/>
    <cellStyle name="Финансовый 35" xfId="63177"/>
    <cellStyle name="Финансовый 35 2" xfId="63178"/>
    <cellStyle name="Финансовый 36" xfId="63179"/>
    <cellStyle name="Финансовый 36 2" xfId="63180"/>
    <cellStyle name="Финансовый 37" xfId="63181"/>
    <cellStyle name="Финансовый 37 2" xfId="63182"/>
    <cellStyle name="Финансовый 38" xfId="63183"/>
    <cellStyle name="Финансовый 38 2" xfId="63184"/>
    <cellStyle name="Финансовый 39" xfId="63185"/>
    <cellStyle name="Финансовый 39 2" xfId="63186"/>
    <cellStyle name="Финансовый 4" xfId="63187"/>
    <cellStyle name="Финансовый 4 2" xfId="63188"/>
    <cellStyle name="Финансовый 4 2 2" xfId="63189"/>
    <cellStyle name="Финансовый 4 3" xfId="63190"/>
    <cellStyle name="Финансовый 4 4" xfId="63191"/>
    <cellStyle name="Финансовый 4 5" xfId="63192"/>
    <cellStyle name="Финансовый 4 6" xfId="63193"/>
    <cellStyle name="Финансовый 4 7" xfId="63194"/>
    <cellStyle name="Финансовый 40" xfId="63195"/>
    <cellStyle name="Финансовый 40 2" xfId="63196"/>
    <cellStyle name="Финансовый 41" xfId="63197"/>
    <cellStyle name="Финансовый 41 2" xfId="63198"/>
    <cellStyle name="Финансовый 42" xfId="63199"/>
    <cellStyle name="Финансовый 42 2" xfId="63200"/>
    <cellStyle name="Финансовый 43" xfId="63201"/>
    <cellStyle name="Финансовый 43 2" xfId="63202"/>
    <cellStyle name="Финансовый 44" xfId="63203"/>
    <cellStyle name="Финансовый 44 2" xfId="63204"/>
    <cellStyle name="Финансовый 45" xfId="63205"/>
    <cellStyle name="Финансовый 45 2" xfId="63206"/>
    <cellStyle name="Финансовый 46" xfId="63207"/>
    <cellStyle name="Финансовый 46 2" xfId="63208"/>
    <cellStyle name="Финансовый 47" xfId="63209"/>
    <cellStyle name="Финансовый 47 2" xfId="63210"/>
    <cellStyle name="Финансовый 48" xfId="63211"/>
    <cellStyle name="Финансовый 48 2" xfId="63212"/>
    <cellStyle name="Финансовый 49" xfId="63213"/>
    <cellStyle name="Финансовый 49 2" xfId="63214"/>
    <cellStyle name="Финансовый 5" xfId="63215"/>
    <cellStyle name="Финансовый 5 2" xfId="63216"/>
    <cellStyle name="Финансовый 5 2 2" xfId="63217"/>
    <cellStyle name="Финансовый 5 3" xfId="63218"/>
    <cellStyle name="Финансовый 5 4" xfId="63219"/>
    <cellStyle name="Финансовый 50" xfId="63220"/>
    <cellStyle name="Финансовый 50 2" xfId="63221"/>
    <cellStyle name="Финансовый 51" xfId="63222"/>
    <cellStyle name="Финансовый 51 2" xfId="63223"/>
    <cellStyle name="Финансовый 52" xfId="63224"/>
    <cellStyle name="Финансовый 52 2" xfId="63225"/>
    <cellStyle name="Финансовый 53" xfId="63226"/>
    <cellStyle name="Финансовый 53 2" xfId="63227"/>
    <cellStyle name="Финансовый 54" xfId="63228"/>
    <cellStyle name="Финансовый 54 2" xfId="63229"/>
    <cellStyle name="Финансовый 55" xfId="63230"/>
    <cellStyle name="Финансовый 55 2" xfId="63231"/>
    <cellStyle name="Финансовый 56" xfId="63232"/>
    <cellStyle name="Финансовый 56 2" xfId="63233"/>
    <cellStyle name="Финансовый 57" xfId="63234"/>
    <cellStyle name="Финансовый 57 2" xfId="63235"/>
    <cellStyle name="Финансовый 58" xfId="63236"/>
    <cellStyle name="Финансовый 58 2" xfId="63237"/>
    <cellStyle name="Финансовый 59" xfId="63238"/>
    <cellStyle name="Финансовый 59 2" xfId="63239"/>
    <cellStyle name="Финансовый 6" xfId="63240"/>
    <cellStyle name="Финансовый 6 2" xfId="63241"/>
    <cellStyle name="Финансовый 6 2 2" xfId="63242"/>
    <cellStyle name="Финансовый 6 3" xfId="63243"/>
    <cellStyle name="Финансовый 6 4" xfId="63244"/>
    <cellStyle name="Финансовый 60" xfId="63245"/>
    <cellStyle name="Финансовый 60 2" xfId="63246"/>
    <cellStyle name="Финансовый 61" xfId="63247"/>
    <cellStyle name="Финансовый 61 2" xfId="63248"/>
    <cellStyle name="Финансовый 62" xfId="63249"/>
    <cellStyle name="Финансовый 62 2" xfId="63250"/>
    <cellStyle name="Финансовый 63" xfId="63251"/>
    <cellStyle name="Финансовый 63 2" xfId="63252"/>
    <cellStyle name="Финансовый 64" xfId="63253"/>
    <cellStyle name="Финансовый 64 2" xfId="63254"/>
    <cellStyle name="Финансовый 65" xfId="63255"/>
    <cellStyle name="Финансовый 65 2" xfId="63256"/>
    <cellStyle name="Финансовый 66" xfId="63257"/>
    <cellStyle name="Финансовый 66 2" xfId="63258"/>
    <cellStyle name="Финансовый 67" xfId="63259"/>
    <cellStyle name="Финансовый 67 2" xfId="63260"/>
    <cellStyle name="Финансовый 68" xfId="63261"/>
    <cellStyle name="Финансовый 68 2" xfId="63262"/>
    <cellStyle name="Финансовый 69" xfId="63263"/>
    <cellStyle name="Финансовый 69 2" xfId="63264"/>
    <cellStyle name="Финансовый 7" xfId="63265"/>
    <cellStyle name="Финансовый 7 10" xfId="63266"/>
    <cellStyle name="Финансовый 7 10 2" xfId="63267"/>
    <cellStyle name="Финансовый 7 10 3" xfId="63268"/>
    <cellStyle name="Финансовый 7 10 4" xfId="63269"/>
    <cellStyle name="Финансовый 7 10 5" xfId="63270"/>
    <cellStyle name="Финансовый 7 10 6" xfId="63271"/>
    <cellStyle name="Финансовый 7 10 7" xfId="63272"/>
    <cellStyle name="Финансовый 7 10 8" xfId="63273"/>
    <cellStyle name="Финансовый 7 11" xfId="63274"/>
    <cellStyle name="Финансовый 7 11 2" xfId="63275"/>
    <cellStyle name="Финансовый 7 11 3" xfId="63276"/>
    <cellStyle name="Финансовый 7 11 4" xfId="63277"/>
    <cellStyle name="Финансовый 7 11 5" xfId="63278"/>
    <cellStyle name="Финансовый 7 11 6" xfId="63279"/>
    <cellStyle name="Финансовый 7 11 7" xfId="63280"/>
    <cellStyle name="Финансовый 7 11 8" xfId="63281"/>
    <cellStyle name="Финансовый 7 12" xfId="63282"/>
    <cellStyle name="Финансовый 7 13" xfId="63283"/>
    <cellStyle name="Финансовый 7 14" xfId="63284"/>
    <cellStyle name="Финансовый 7 15" xfId="63285"/>
    <cellStyle name="Финансовый 7 16" xfId="63286"/>
    <cellStyle name="Финансовый 7 17" xfId="63287"/>
    <cellStyle name="Финансовый 7 18" xfId="63288"/>
    <cellStyle name="Финансовый 7 19" xfId="63289"/>
    <cellStyle name="Финансовый 7 2" xfId="63290"/>
    <cellStyle name="Финансовый 7 2 2" xfId="63291"/>
    <cellStyle name="Финансовый 7 20" xfId="63292"/>
    <cellStyle name="Финансовый 7 21" xfId="63293"/>
    <cellStyle name="Финансовый 7 22" xfId="63294"/>
    <cellStyle name="Финансовый 7 23" xfId="63295"/>
    <cellStyle name="Финансовый 7 3" xfId="63296"/>
    <cellStyle name="Финансовый 7 3 10" xfId="63297"/>
    <cellStyle name="Финансовый 7 3 11" xfId="63298"/>
    <cellStyle name="Финансовый 7 3 12" xfId="63299"/>
    <cellStyle name="Финансовый 7 3 13" xfId="63300"/>
    <cellStyle name="Финансовый 7 3 14" xfId="63301"/>
    <cellStyle name="Финансовый 7 3 15" xfId="63302"/>
    <cellStyle name="Финансовый 7 3 16" xfId="63303"/>
    <cellStyle name="Финансовый 7 3 17" xfId="63304"/>
    <cellStyle name="Финансовый 7 3 18" xfId="63305"/>
    <cellStyle name="Финансовый 7 3 2" xfId="63306"/>
    <cellStyle name="Финансовый 7 3 2 2" xfId="63307"/>
    <cellStyle name="Финансовый 7 3 2 3" xfId="63308"/>
    <cellStyle name="Финансовый 7 3 2 4" xfId="63309"/>
    <cellStyle name="Финансовый 7 3 2 5" xfId="63310"/>
    <cellStyle name="Финансовый 7 3 2 6" xfId="63311"/>
    <cellStyle name="Финансовый 7 3 2 7" xfId="63312"/>
    <cellStyle name="Финансовый 7 3 2 8" xfId="63313"/>
    <cellStyle name="Финансовый 7 3 3" xfId="63314"/>
    <cellStyle name="Финансовый 7 3 3 2" xfId="63315"/>
    <cellStyle name="Финансовый 7 3 3 3" xfId="63316"/>
    <cellStyle name="Финансовый 7 3 3 4" xfId="63317"/>
    <cellStyle name="Финансовый 7 3 3 5" xfId="63318"/>
    <cellStyle name="Финансовый 7 3 3 6" xfId="63319"/>
    <cellStyle name="Финансовый 7 3 3 7" xfId="63320"/>
    <cellStyle name="Финансовый 7 3 3 8" xfId="63321"/>
    <cellStyle name="Финансовый 7 3 4" xfId="63322"/>
    <cellStyle name="Финансовый 7 3 4 2" xfId="63323"/>
    <cellStyle name="Финансовый 7 3 4 3" xfId="63324"/>
    <cellStyle name="Финансовый 7 3 4 4" xfId="63325"/>
    <cellStyle name="Финансовый 7 3 4 5" xfId="63326"/>
    <cellStyle name="Финансовый 7 3 4 6" xfId="63327"/>
    <cellStyle name="Финансовый 7 3 4 7" xfId="63328"/>
    <cellStyle name="Финансовый 7 3 4 8" xfId="63329"/>
    <cellStyle name="Финансовый 7 3 5" xfId="63330"/>
    <cellStyle name="Финансовый 7 3 5 2" xfId="63331"/>
    <cellStyle name="Финансовый 7 3 5 3" xfId="63332"/>
    <cellStyle name="Финансовый 7 3 5 4" xfId="63333"/>
    <cellStyle name="Финансовый 7 3 5 5" xfId="63334"/>
    <cellStyle name="Финансовый 7 3 5 6" xfId="63335"/>
    <cellStyle name="Финансовый 7 3 5 7" xfId="63336"/>
    <cellStyle name="Финансовый 7 3 5 8" xfId="63337"/>
    <cellStyle name="Финансовый 7 3 6" xfId="63338"/>
    <cellStyle name="Финансовый 7 3 6 2" xfId="63339"/>
    <cellStyle name="Финансовый 7 3 6 3" xfId="63340"/>
    <cellStyle name="Финансовый 7 3 6 4" xfId="63341"/>
    <cellStyle name="Финансовый 7 3 6 5" xfId="63342"/>
    <cellStyle name="Финансовый 7 3 6 6" xfId="63343"/>
    <cellStyle name="Финансовый 7 3 6 7" xfId="63344"/>
    <cellStyle name="Финансовый 7 3 6 8" xfId="63345"/>
    <cellStyle name="Финансовый 7 3 7" xfId="63346"/>
    <cellStyle name="Финансовый 7 3 7 2" xfId="63347"/>
    <cellStyle name="Финансовый 7 3 7 3" xfId="63348"/>
    <cellStyle name="Финансовый 7 3 7 4" xfId="63349"/>
    <cellStyle name="Финансовый 7 3 7 5" xfId="63350"/>
    <cellStyle name="Финансовый 7 3 7 6" xfId="63351"/>
    <cellStyle name="Финансовый 7 3 7 7" xfId="63352"/>
    <cellStyle name="Финансовый 7 3 7 8" xfId="63353"/>
    <cellStyle name="Финансовый 7 3 8" xfId="63354"/>
    <cellStyle name="Финансовый 7 3 8 2" xfId="63355"/>
    <cellStyle name="Финансовый 7 3 8 3" xfId="63356"/>
    <cellStyle name="Финансовый 7 3 8 4" xfId="63357"/>
    <cellStyle name="Финансовый 7 3 8 5" xfId="63358"/>
    <cellStyle name="Финансовый 7 3 8 6" xfId="63359"/>
    <cellStyle name="Финансовый 7 3 8 7" xfId="63360"/>
    <cellStyle name="Финансовый 7 3 8 8" xfId="63361"/>
    <cellStyle name="Финансовый 7 3 9" xfId="63362"/>
    <cellStyle name="Финансовый 7 4" xfId="63363"/>
    <cellStyle name="Финансовый 7 4 10" xfId="63364"/>
    <cellStyle name="Финансовый 7 4 11" xfId="63365"/>
    <cellStyle name="Финансовый 7 4 12" xfId="63366"/>
    <cellStyle name="Финансовый 7 4 13" xfId="63367"/>
    <cellStyle name="Финансовый 7 4 14" xfId="63368"/>
    <cellStyle name="Финансовый 7 4 15" xfId="63369"/>
    <cellStyle name="Финансовый 7 4 16" xfId="63370"/>
    <cellStyle name="Финансовый 7 4 17" xfId="63371"/>
    <cellStyle name="Финансовый 7 4 18" xfId="63372"/>
    <cellStyle name="Финансовый 7 4 2" xfId="63373"/>
    <cellStyle name="Финансовый 7 4 2 2" xfId="63374"/>
    <cellStyle name="Финансовый 7 4 2 3" xfId="63375"/>
    <cellStyle name="Финансовый 7 4 2 4" xfId="63376"/>
    <cellStyle name="Финансовый 7 4 2 5" xfId="63377"/>
    <cellStyle name="Финансовый 7 4 2 6" xfId="63378"/>
    <cellStyle name="Финансовый 7 4 2 7" xfId="63379"/>
    <cellStyle name="Финансовый 7 4 2 8" xfId="63380"/>
    <cellStyle name="Финансовый 7 4 3" xfId="63381"/>
    <cellStyle name="Финансовый 7 4 3 2" xfId="63382"/>
    <cellStyle name="Финансовый 7 4 3 3" xfId="63383"/>
    <cellStyle name="Финансовый 7 4 3 4" xfId="63384"/>
    <cellStyle name="Финансовый 7 4 3 5" xfId="63385"/>
    <cellStyle name="Финансовый 7 4 3 6" xfId="63386"/>
    <cellStyle name="Финансовый 7 4 3 7" xfId="63387"/>
    <cellStyle name="Финансовый 7 4 3 8" xfId="63388"/>
    <cellStyle name="Финансовый 7 4 4" xfId="63389"/>
    <cellStyle name="Финансовый 7 4 4 2" xfId="63390"/>
    <cellStyle name="Финансовый 7 4 4 3" xfId="63391"/>
    <cellStyle name="Финансовый 7 4 4 4" xfId="63392"/>
    <cellStyle name="Финансовый 7 4 4 5" xfId="63393"/>
    <cellStyle name="Финансовый 7 4 4 6" xfId="63394"/>
    <cellStyle name="Финансовый 7 4 4 7" xfId="63395"/>
    <cellStyle name="Финансовый 7 4 4 8" xfId="63396"/>
    <cellStyle name="Финансовый 7 4 5" xfId="63397"/>
    <cellStyle name="Финансовый 7 4 5 2" xfId="63398"/>
    <cellStyle name="Финансовый 7 4 5 3" xfId="63399"/>
    <cellStyle name="Финансовый 7 4 5 4" xfId="63400"/>
    <cellStyle name="Финансовый 7 4 5 5" xfId="63401"/>
    <cellStyle name="Финансовый 7 4 5 6" xfId="63402"/>
    <cellStyle name="Финансовый 7 4 5 7" xfId="63403"/>
    <cellStyle name="Финансовый 7 4 5 8" xfId="63404"/>
    <cellStyle name="Финансовый 7 4 6" xfId="63405"/>
    <cellStyle name="Финансовый 7 4 6 2" xfId="63406"/>
    <cellStyle name="Финансовый 7 4 6 3" xfId="63407"/>
    <cellStyle name="Финансовый 7 4 6 4" xfId="63408"/>
    <cellStyle name="Финансовый 7 4 6 5" xfId="63409"/>
    <cellStyle name="Финансовый 7 4 6 6" xfId="63410"/>
    <cellStyle name="Финансовый 7 4 6 7" xfId="63411"/>
    <cellStyle name="Финансовый 7 4 6 8" xfId="63412"/>
    <cellStyle name="Финансовый 7 4 7" xfId="63413"/>
    <cellStyle name="Финансовый 7 4 7 2" xfId="63414"/>
    <cellStyle name="Финансовый 7 4 7 3" xfId="63415"/>
    <cellStyle name="Финансовый 7 4 7 4" xfId="63416"/>
    <cellStyle name="Финансовый 7 4 7 5" xfId="63417"/>
    <cellStyle name="Финансовый 7 4 7 6" xfId="63418"/>
    <cellStyle name="Финансовый 7 4 7 7" xfId="63419"/>
    <cellStyle name="Финансовый 7 4 7 8" xfId="63420"/>
    <cellStyle name="Финансовый 7 4 8" xfId="63421"/>
    <cellStyle name="Финансовый 7 4 8 2" xfId="63422"/>
    <cellStyle name="Финансовый 7 4 8 3" xfId="63423"/>
    <cellStyle name="Финансовый 7 4 8 4" xfId="63424"/>
    <cellStyle name="Финансовый 7 4 8 5" xfId="63425"/>
    <cellStyle name="Финансовый 7 4 8 6" xfId="63426"/>
    <cellStyle name="Финансовый 7 4 8 7" xfId="63427"/>
    <cellStyle name="Финансовый 7 4 8 8" xfId="63428"/>
    <cellStyle name="Финансовый 7 4 9" xfId="63429"/>
    <cellStyle name="Финансовый 7 5" xfId="63430"/>
    <cellStyle name="Финансовый 7 5 2" xfId="63431"/>
    <cellStyle name="Финансовый 7 5 3" xfId="63432"/>
    <cellStyle name="Финансовый 7 5 4" xfId="63433"/>
    <cellStyle name="Финансовый 7 5 5" xfId="63434"/>
    <cellStyle name="Финансовый 7 5 6" xfId="63435"/>
    <cellStyle name="Финансовый 7 5 7" xfId="63436"/>
    <cellStyle name="Финансовый 7 5 8" xfId="63437"/>
    <cellStyle name="Финансовый 7 6" xfId="63438"/>
    <cellStyle name="Финансовый 7 6 2" xfId="63439"/>
    <cellStyle name="Финансовый 7 6 3" xfId="63440"/>
    <cellStyle name="Финансовый 7 6 4" xfId="63441"/>
    <cellStyle name="Финансовый 7 6 5" xfId="63442"/>
    <cellStyle name="Финансовый 7 6 6" xfId="63443"/>
    <cellStyle name="Финансовый 7 6 7" xfId="63444"/>
    <cellStyle name="Финансовый 7 6 8" xfId="63445"/>
    <cellStyle name="Финансовый 7 7" xfId="63446"/>
    <cellStyle name="Финансовый 7 7 2" xfId="63447"/>
    <cellStyle name="Финансовый 7 7 3" xfId="63448"/>
    <cellStyle name="Финансовый 7 7 4" xfId="63449"/>
    <cellStyle name="Финансовый 7 7 5" xfId="63450"/>
    <cellStyle name="Финансовый 7 7 6" xfId="63451"/>
    <cellStyle name="Финансовый 7 7 7" xfId="63452"/>
    <cellStyle name="Финансовый 7 7 8" xfId="63453"/>
    <cellStyle name="Финансовый 7 8" xfId="63454"/>
    <cellStyle name="Финансовый 7 8 2" xfId="63455"/>
    <cellStyle name="Финансовый 7 8 3" xfId="63456"/>
    <cellStyle name="Финансовый 7 8 4" xfId="63457"/>
    <cellStyle name="Финансовый 7 8 5" xfId="63458"/>
    <cellStyle name="Финансовый 7 8 6" xfId="63459"/>
    <cellStyle name="Финансовый 7 8 7" xfId="63460"/>
    <cellStyle name="Финансовый 7 8 8" xfId="63461"/>
    <cellStyle name="Финансовый 7 9" xfId="63462"/>
    <cellStyle name="Финансовый 7 9 2" xfId="63463"/>
    <cellStyle name="Финансовый 7 9 3" xfId="63464"/>
    <cellStyle name="Финансовый 7 9 4" xfId="63465"/>
    <cellStyle name="Финансовый 7 9 5" xfId="63466"/>
    <cellStyle name="Финансовый 7 9 6" xfId="63467"/>
    <cellStyle name="Финансовый 7 9 7" xfId="63468"/>
    <cellStyle name="Финансовый 7 9 8" xfId="63469"/>
    <cellStyle name="Финансовый 70" xfId="63470"/>
    <cellStyle name="Финансовый 70 2" xfId="63471"/>
    <cellStyle name="Финансовый 71" xfId="63472"/>
    <cellStyle name="Финансовый 71 2" xfId="63473"/>
    <cellStyle name="Финансовый 72" xfId="63474"/>
    <cellStyle name="Финансовый 72 2" xfId="63475"/>
    <cellStyle name="Финансовый 73" xfId="63476"/>
    <cellStyle name="Финансовый 73 2" xfId="63477"/>
    <cellStyle name="Финансовый 74" xfId="63478"/>
    <cellStyle name="Финансовый 74 2" xfId="63479"/>
    <cellStyle name="Финансовый 75" xfId="63480"/>
    <cellStyle name="Финансовый 75 2" xfId="63481"/>
    <cellStyle name="Финансовый 76" xfId="63482"/>
    <cellStyle name="Финансовый 76 2" xfId="63483"/>
    <cellStyle name="Финансовый 77" xfId="63484"/>
    <cellStyle name="Финансовый 77 2" xfId="63485"/>
    <cellStyle name="Финансовый 78" xfId="63486"/>
    <cellStyle name="Финансовый 78 2" xfId="63487"/>
    <cellStyle name="Финансовый 79" xfId="63488"/>
    <cellStyle name="Финансовый 79 2" xfId="63489"/>
    <cellStyle name="Финансовый 8" xfId="63490"/>
    <cellStyle name="Финансовый 8 2" xfId="63491"/>
    <cellStyle name="Финансовый 80" xfId="63492"/>
    <cellStyle name="Финансовый 80 2" xfId="63493"/>
    <cellStyle name="Финансовый 81" xfId="63494"/>
    <cellStyle name="Финансовый 81 2" xfId="63495"/>
    <cellStyle name="Финансовый 82" xfId="63496"/>
    <cellStyle name="Финансовый 82 2" xfId="63497"/>
    <cellStyle name="Финансовый 83" xfId="63498"/>
    <cellStyle name="Финансовый 83 2" xfId="63499"/>
    <cellStyle name="Финансовый 84" xfId="63500"/>
    <cellStyle name="Финансовый 84 2" xfId="63501"/>
    <cellStyle name="Финансовый 85" xfId="63502"/>
    <cellStyle name="Финансовый 85 2" xfId="63503"/>
    <cellStyle name="Финансовый 86" xfId="63504"/>
    <cellStyle name="Финансовый 86 2" xfId="63505"/>
    <cellStyle name="Финансовый 87" xfId="63506"/>
    <cellStyle name="Финансовый 87 2" xfId="63507"/>
    <cellStyle name="Финансовый 88" xfId="63508"/>
    <cellStyle name="Финансовый 88 2" xfId="63509"/>
    <cellStyle name="Финансовый 89" xfId="63510"/>
    <cellStyle name="Финансовый 89 2" xfId="63511"/>
    <cellStyle name="Финансовый 9" xfId="63512"/>
    <cellStyle name="Финансовый 9 2" xfId="63513"/>
    <cellStyle name="Финансовый 9 2 2" xfId="63514"/>
    <cellStyle name="Финансовый 9 3" xfId="63515"/>
    <cellStyle name="Финансовый 9 3 2" xfId="63516"/>
    <cellStyle name="Финансовый 9 3 3" xfId="63517"/>
    <cellStyle name="Финансовый 9 3 4" xfId="63518"/>
    <cellStyle name="Финансовый 9 4" xfId="63519"/>
    <cellStyle name="Финансовый 9 5" xfId="63520"/>
    <cellStyle name="Финансовый 9 6" xfId="63521"/>
    <cellStyle name="Финансовый 90" xfId="63522"/>
    <cellStyle name="Финансовый 90 2" xfId="63523"/>
    <cellStyle name="Финансовый 91" xfId="63524"/>
    <cellStyle name="Финансовый 91 10" xfId="63525"/>
    <cellStyle name="Финансовый 91 11" xfId="63526"/>
    <cellStyle name="Финансовый 91 12" xfId="63527"/>
    <cellStyle name="Финансовый 91 13" xfId="63528"/>
    <cellStyle name="Финансовый 91 14" xfId="63529"/>
    <cellStyle name="Финансовый 91 15" xfId="63530"/>
    <cellStyle name="Финансовый 91 16" xfId="63531"/>
    <cellStyle name="Финансовый 91 17" xfId="63532"/>
    <cellStyle name="Финансовый 91 18" xfId="63533"/>
    <cellStyle name="Финансовый 91 2" xfId="63534"/>
    <cellStyle name="Финансовый 91 2 2" xfId="63535"/>
    <cellStyle name="Финансовый 91 2 3" xfId="63536"/>
    <cellStyle name="Финансовый 91 2 4" xfId="63537"/>
    <cellStyle name="Финансовый 91 2 5" xfId="63538"/>
    <cellStyle name="Финансовый 91 2 6" xfId="63539"/>
    <cellStyle name="Финансовый 91 2 7" xfId="63540"/>
    <cellStyle name="Финансовый 91 2 8" xfId="63541"/>
    <cellStyle name="Финансовый 91 3" xfId="63542"/>
    <cellStyle name="Финансовый 91 3 2" xfId="63543"/>
    <cellStyle name="Финансовый 91 3 3" xfId="63544"/>
    <cellStyle name="Финансовый 91 3 4" xfId="63545"/>
    <cellStyle name="Финансовый 91 3 5" xfId="63546"/>
    <cellStyle name="Финансовый 91 3 6" xfId="63547"/>
    <cellStyle name="Финансовый 91 3 7" xfId="63548"/>
    <cellStyle name="Финансовый 91 3 8" xfId="63549"/>
    <cellStyle name="Финансовый 91 4" xfId="63550"/>
    <cellStyle name="Финансовый 91 4 2" xfId="63551"/>
    <cellStyle name="Финансовый 91 4 3" xfId="63552"/>
    <cellStyle name="Финансовый 91 4 4" xfId="63553"/>
    <cellStyle name="Финансовый 91 4 5" xfId="63554"/>
    <cellStyle name="Финансовый 91 4 6" xfId="63555"/>
    <cellStyle name="Финансовый 91 4 7" xfId="63556"/>
    <cellStyle name="Финансовый 91 4 8" xfId="63557"/>
    <cellStyle name="Финансовый 91 5" xfId="63558"/>
    <cellStyle name="Финансовый 91 5 2" xfId="63559"/>
    <cellStyle name="Финансовый 91 5 3" xfId="63560"/>
    <cellStyle name="Финансовый 91 5 4" xfId="63561"/>
    <cellStyle name="Финансовый 91 5 5" xfId="63562"/>
    <cellStyle name="Финансовый 91 5 6" xfId="63563"/>
    <cellStyle name="Финансовый 91 5 7" xfId="63564"/>
    <cellStyle name="Финансовый 91 5 8" xfId="63565"/>
    <cellStyle name="Финансовый 91 6" xfId="63566"/>
    <cellStyle name="Финансовый 91 6 2" xfId="63567"/>
    <cellStyle name="Финансовый 91 6 3" xfId="63568"/>
    <cellStyle name="Финансовый 91 6 4" xfId="63569"/>
    <cellStyle name="Финансовый 91 6 5" xfId="63570"/>
    <cellStyle name="Финансовый 91 6 6" xfId="63571"/>
    <cellStyle name="Финансовый 91 6 7" xfId="63572"/>
    <cellStyle name="Финансовый 91 6 8" xfId="63573"/>
    <cellStyle name="Финансовый 91 7" xfId="63574"/>
    <cellStyle name="Финансовый 91 7 2" xfId="63575"/>
    <cellStyle name="Финансовый 91 7 3" xfId="63576"/>
    <cellStyle name="Финансовый 91 7 4" xfId="63577"/>
    <cellStyle name="Финансовый 91 7 5" xfId="63578"/>
    <cellStyle name="Финансовый 91 7 6" xfId="63579"/>
    <cellStyle name="Финансовый 91 7 7" xfId="63580"/>
    <cellStyle name="Финансовый 91 7 8" xfId="63581"/>
    <cellStyle name="Финансовый 91 8" xfId="63582"/>
    <cellStyle name="Финансовый 91 8 2" xfId="63583"/>
    <cellStyle name="Финансовый 91 8 3" xfId="63584"/>
    <cellStyle name="Финансовый 91 8 4" xfId="63585"/>
    <cellStyle name="Финансовый 91 8 5" xfId="63586"/>
    <cellStyle name="Финансовый 91 8 6" xfId="63587"/>
    <cellStyle name="Финансовый 91 8 7" xfId="63588"/>
    <cellStyle name="Финансовый 91 8 8" xfId="63589"/>
    <cellStyle name="Финансовый 91 9" xfId="63590"/>
    <cellStyle name="Финансовый 92" xfId="63591"/>
    <cellStyle name="Финансовый 92 10" xfId="63592"/>
    <cellStyle name="Финансовый 92 11" xfId="63593"/>
    <cellStyle name="Финансовый 92 12" xfId="63594"/>
    <cellStyle name="Финансовый 92 13" xfId="63595"/>
    <cellStyle name="Финансовый 92 14" xfId="63596"/>
    <cellStyle name="Финансовый 92 15" xfId="63597"/>
    <cellStyle name="Финансовый 92 16" xfId="63598"/>
    <cellStyle name="Финансовый 92 17" xfId="63599"/>
    <cellStyle name="Финансовый 92 18" xfId="63600"/>
    <cellStyle name="Финансовый 92 2" xfId="63601"/>
    <cellStyle name="Финансовый 92 2 2" xfId="63602"/>
    <cellStyle name="Финансовый 92 2 3" xfId="63603"/>
    <cellStyle name="Финансовый 92 2 4" xfId="63604"/>
    <cellStyle name="Финансовый 92 2 5" xfId="63605"/>
    <cellStyle name="Финансовый 92 2 6" xfId="63606"/>
    <cellStyle name="Финансовый 92 2 7" xfId="63607"/>
    <cellStyle name="Финансовый 92 2 8" xfId="63608"/>
    <cellStyle name="Финансовый 92 3" xfId="63609"/>
    <cellStyle name="Финансовый 92 3 2" xfId="63610"/>
    <cellStyle name="Финансовый 92 3 3" xfId="63611"/>
    <cellStyle name="Финансовый 92 3 4" xfId="63612"/>
    <cellStyle name="Финансовый 92 3 5" xfId="63613"/>
    <cellStyle name="Финансовый 92 3 6" xfId="63614"/>
    <cellStyle name="Финансовый 92 3 7" xfId="63615"/>
    <cellStyle name="Финансовый 92 3 8" xfId="63616"/>
    <cellStyle name="Финансовый 92 4" xfId="63617"/>
    <cellStyle name="Финансовый 92 4 2" xfId="63618"/>
    <cellStyle name="Финансовый 92 4 3" xfId="63619"/>
    <cellStyle name="Финансовый 92 4 4" xfId="63620"/>
    <cellStyle name="Финансовый 92 4 5" xfId="63621"/>
    <cellStyle name="Финансовый 92 4 6" xfId="63622"/>
    <cellStyle name="Финансовый 92 4 7" xfId="63623"/>
    <cellStyle name="Финансовый 92 4 8" xfId="63624"/>
    <cellStyle name="Финансовый 92 5" xfId="63625"/>
    <cellStyle name="Финансовый 92 5 2" xfId="63626"/>
    <cellStyle name="Финансовый 92 5 3" xfId="63627"/>
    <cellStyle name="Финансовый 92 5 4" xfId="63628"/>
    <cellStyle name="Финансовый 92 5 5" xfId="63629"/>
    <cellStyle name="Финансовый 92 5 6" xfId="63630"/>
    <cellStyle name="Финансовый 92 5 7" xfId="63631"/>
    <cellStyle name="Финансовый 92 5 8" xfId="63632"/>
    <cellStyle name="Финансовый 92 6" xfId="63633"/>
    <cellStyle name="Финансовый 92 6 2" xfId="63634"/>
    <cellStyle name="Финансовый 92 6 3" xfId="63635"/>
    <cellStyle name="Финансовый 92 6 4" xfId="63636"/>
    <cellStyle name="Финансовый 92 6 5" xfId="63637"/>
    <cellStyle name="Финансовый 92 6 6" xfId="63638"/>
    <cellStyle name="Финансовый 92 6 7" xfId="63639"/>
    <cellStyle name="Финансовый 92 6 8" xfId="63640"/>
    <cellStyle name="Финансовый 92 7" xfId="63641"/>
    <cellStyle name="Финансовый 92 7 2" xfId="63642"/>
    <cellStyle name="Финансовый 92 7 3" xfId="63643"/>
    <cellStyle name="Финансовый 92 7 4" xfId="63644"/>
    <cellStyle name="Финансовый 92 7 5" xfId="63645"/>
    <cellStyle name="Финансовый 92 7 6" xfId="63646"/>
    <cellStyle name="Финансовый 92 7 7" xfId="63647"/>
    <cellStyle name="Финансовый 92 7 8" xfId="63648"/>
    <cellStyle name="Финансовый 92 8" xfId="63649"/>
    <cellStyle name="Финансовый 92 8 2" xfId="63650"/>
    <cellStyle name="Финансовый 92 8 3" xfId="63651"/>
    <cellStyle name="Финансовый 92 8 4" xfId="63652"/>
    <cellStyle name="Финансовый 92 8 5" xfId="63653"/>
    <cellStyle name="Финансовый 92 8 6" xfId="63654"/>
    <cellStyle name="Финансовый 92 8 7" xfId="63655"/>
    <cellStyle name="Финансовый 92 8 8" xfId="63656"/>
    <cellStyle name="Финансовый 92 9" xfId="63657"/>
    <cellStyle name="Финансовый 93" xfId="63658"/>
    <cellStyle name="Финансовый 93 10" xfId="63659"/>
    <cellStyle name="Финансовый 93 11" xfId="63660"/>
    <cellStyle name="Финансовый 93 12" xfId="63661"/>
    <cellStyle name="Финансовый 93 13" xfId="63662"/>
    <cellStyle name="Финансовый 93 14" xfId="63663"/>
    <cellStyle name="Финансовый 93 15" xfId="63664"/>
    <cellStyle name="Финансовый 93 16" xfId="63665"/>
    <cellStyle name="Финансовый 93 17" xfId="63666"/>
    <cellStyle name="Финансовый 93 18" xfId="63667"/>
    <cellStyle name="Финансовый 93 2" xfId="63668"/>
    <cellStyle name="Финансовый 93 2 2" xfId="63669"/>
    <cellStyle name="Финансовый 93 2 3" xfId="63670"/>
    <cellStyle name="Финансовый 93 2 4" xfId="63671"/>
    <cellStyle name="Финансовый 93 2 5" xfId="63672"/>
    <cellStyle name="Финансовый 93 2 6" xfId="63673"/>
    <cellStyle name="Финансовый 93 2 7" xfId="63674"/>
    <cellStyle name="Финансовый 93 2 8" xfId="63675"/>
    <cellStyle name="Финансовый 93 3" xfId="63676"/>
    <cellStyle name="Финансовый 93 3 2" xfId="63677"/>
    <cellStyle name="Финансовый 93 3 3" xfId="63678"/>
    <cellStyle name="Финансовый 93 3 4" xfId="63679"/>
    <cellStyle name="Финансовый 93 3 5" xfId="63680"/>
    <cellStyle name="Финансовый 93 3 6" xfId="63681"/>
    <cellStyle name="Финансовый 93 3 7" xfId="63682"/>
    <cellStyle name="Финансовый 93 3 8" xfId="63683"/>
    <cellStyle name="Финансовый 93 4" xfId="63684"/>
    <cellStyle name="Финансовый 93 4 2" xfId="63685"/>
    <cellStyle name="Финансовый 93 4 3" xfId="63686"/>
    <cellStyle name="Финансовый 93 4 4" xfId="63687"/>
    <cellStyle name="Финансовый 93 4 5" xfId="63688"/>
    <cellStyle name="Финансовый 93 4 6" xfId="63689"/>
    <cellStyle name="Финансовый 93 4 7" xfId="63690"/>
    <cellStyle name="Финансовый 93 4 8" xfId="63691"/>
    <cellStyle name="Финансовый 93 5" xfId="63692"/>
    <cellStyle name="Финансовый 93 5 2" xfId="63693"/>
    <cellStyle name="Финансовый 93 5 3" xfId="63694"/>
    <cellStyle name="Финансовый 93 5 4" xfId="63695"/>
    <cellStyle name="Финансовый 93 5 5" xfId="63696"/>
    <cellStyle name="Финансовый 93 5 6" xfId="63697"/>
    <cellStyle name="Финансовый 93 5 7" xfId="63698"/>
    <cellStyle name="Финансовый 93 5 8" xfId="63699"/>
    <cellStyle name="Финансовый 93 6" xfId="63700"/>
    <cellStyle name="Финансовый 93 6 2" xfId="63701"/>
    <cellStyle name="Финансовый 93 6 3" xfId="63702"/>
    <cellStyle name="Финансовый 93 6 4" xfId="63703"/>
    <cellStyle name="Финансовый 93 6 5" xfId="63704"/>
    <cellStyle name="Финансовый 93 6 6" xfId="63705"/>
    <cellStyle name="Финансовый 93 6 7" xfId="63706"/>
    <cellStyle name="Финансовый 93 6 8" xfId="63707"/>
    <cellStyle name="Финансовый 93 7" xfId="63708"/>
    <cellStyle name="Финансовый 93 7 2" xfId="63709"/>
    <cellStyle name="Финансовый 93 7 3" xfId="63710"/>
    <cellStyle name="Финансовый 93 7 4" xfId="63711"/>
    <cellStyle name="Финансовый 93 7 5" xfId="63712"/>
    <cellStyle name="Финансовый 93 7 6" xfId="63713"/>
    <cellStyle name="Финансовый 93 7 7" xfId="63714"/>
    <cellStyle name="Финансовый 93 7 8" xfId="63715"/>
    <cellStyle name="Финансовый 93 8" xfId="63716"/>
    <cellStyle name="Финансовый 93 8 2" xfId="63717"/>
    <cellStyle name="Финансовый 93 8 3" xfId="63718"/>
    <cellStyle name="Финансовый 93 8 4" xfId="63719"/>
    <cellStyle name="Финансовый 93 8 5" xfId="63720"/>
    <cellStyle name="Финансовый 93 8 6" xfId="63721"/>
    <cellStyle name="Финансовый 93 8 7" xfId="63722"/>
    <cellStyle name="Финансовый 93 8 8" xfId="63723"/>
    <cellStyle name="Финансовый 93 9" xfId="63724"/>
    <cellStyle name="Финансовый 94" xfId="63725"/>
    <cellStyle name="Финансовый 94 10" xfId="63726"/>
    <cellStyle name="Финансовый 94 11" xfId="63727"/>
    <cellStyle name="Финансовый 94 12" xfId="63728"/>
    <cellStyle name="Финансовый 94 13" xfId="63729"/>
    <cellStyle name="Финансовый 94 14" xfId="63730"/>
    <cellStyle name="Финансовый 94 15" xfId="63731"/>
    <cellStyle name="Финансовый 94 16" xfId="63732"/>
    <cellStyle name="Финансовый 94 17" xfId="63733"/>
    <cellStyle name="Финансовый 94 18" xfId="63734"/>
    <cellStyle name="Финансовый 94 2" xfId="63735"/>
    <cellStyle name="Финансовый 94 2 2" xfId="63736"/>
    <cellStyle name="Финансовый 94 2 3" xfId="63737"/>
    <cellStyle name="Финансовый 94 2 4" xfId="63738"/>
    <cellStyle name="Финансовый 94 2 5" xfId="63739"/>
    <cellStyle name="Финансовый 94 2 6" xfId="63740"/>
    <cellStyle name="Финансовый 94 2 7" xfId="63741"/>
    <cellStyle name="Финансовый 94 2 8" xfId="63742"/>
    <cellStyle name="Финансовый 94 3" xfId="63743"/>
    <cellStyle name="Финансовый 94 3 2" xfId="63744"/>
    <cellStyle name="Финансовый 94 3 3" xfId="63745"/>
    <cellStyle name="Финансовый 94 3 4" xfId="63746"/>
    <cellStyle name="Финансовый 94 3 5" xfId="63747"/>
    <cellStyle name="Финансовый 94 3 6" xfId="63748"/>
    <cellStyle name="Финансовый 94 3 7" xfId="63749"/>
    <cellStyle name="Финансовый 94 3 8" xfId="63750"/>
    <cellStyle name="Финансовый 94 4" xfId="63751"/>
    <cellStyle name="Финансовый 94 4 2" xfId="63752"/>
    <cellStyle name="Финансовый 94 4 3" xfId="63753"/>
    <cellStyle name="Финансовый 94 4 4" xfId="63754"/>
    <cellStyle name="Финансовый 94 4 5" xfId="63755"/>
    <cellStyle name="Финансовый 94 4 6" xfId="63756"/>
    <cellStyle name="Финансовый 94 4 7" xfId="63757"/>
    <cellStyle name="Финансовый 94 4 8" xfId="63758"/>
    <cellStyle name="Финансовый 94 5" xfId="63759"/>
    <cellStyle name="Финансовый 94 5 2" xfId="63760"/>
    <cellStyle name="Финансовый 94 5 3" xfId="63761"/>
    <cellStyle name="Финансовый 94 5 4" xfId="63762"/>
    <cellStyle name="Финансовый 94 5 5" xfId="63763"/>
    <cellStyle name="Финансовый 94 5 6" xfId="63764"/>
    <cellStyle name="Финансовый 94 5 7" xfId="63765"/>
    <cellStyle name="Финансовый 94 5 8" xfId="63766"/>
    <cellStyle name="Финансовый 94 6" xfId="63767"/>
    <cellStyle name="Финансовый 94 6 2" xfId="63768"/>
    <cellStyle name="Финансовый 94 6 3" xfId="63769"/>
    <cellStyle name="Финансовый 94 6 4" xfId="63770"/>
    <cellStyle name="Финансовый 94 6 5" xfId="63771"/>
    <cellStyle name="Финансовый 94 6 6" xfId="63772"/>
    <cellStyle name="Финансовый 94 6 7" xfId="63773"/>
    <cellStyle name="Финансовый 94 6 8" xfId="63774"/>
    <cellStyle name="Финансовый 94 7" xfId="63775"/>
    <cellStyle name="Финансовый 94 7 2" xfId="63776"/>
    <cellStyle name="Финансовый 94 7 3" xfId="63777"/>
    <cellStyle name="Финансовый 94 7 4" xfId="63778"/>
    <cellStyle name="Финансовый 94 7 5" xfId="63779"/>
    <cellStyle name="Финансовый 94 7 6" xfId="63780"/>
    <cellStyle name="Финансовый 94 7 7" xfId="63781"/>
    <cellStyle name="Финансовый 94 7 8" xfId="63782"/>
    <cellStyle name="Финансовый 94 8" xfId="63783"/>
    <cellStyle name="Финансовый 94 8 2" xfId="63784"/>
    <cellStyle name="Финансовый 94 8 3" xfId="63785"/>
    <cellStyle name="Финансовый 94 8 4" xfId="63786"/>
    <cellStyle name="Финансовый 94 8 5" xfId="63787"/>
    <cellStyle name="Финансовый 94 8 6" xfId="63788"/>
    <cellStyle name="Финансовый 94 8 7" xfId="63789"/>
    <cellStyle name="Финансовый 94 8 8" xfId="63790"/>
    <cellStyle name="Финансовый 94 9" xfId="63791"/>
    <cellStyle name="Финансовый 95" xfId="63792"/>
    <cellStyle name="Финансовый 95 10" xfId="63793"/>
    <cellStyle name="Финансовый 95 11" xfId="63794"/>
    <cellStyle name="Финансовый 95 12" xfId="63795"/>
    <cellStyle name="Финансовый 95 13" xfId="63796"/>
    <cellStyle name="Финансовый 95 14" xfId="63797"/>
    <cellStyle name="Финансовый 95 15" xfId="63798"/>
    <cellStyle name="Финансовый 95 16" xfId="63799"/>
    <cellStyle name="Финансовый 95 17" xfId="63800"/>
    <cellStyle name="Финансовый 95 18" xfId="63801"/>
    <cellStyle name="Финансовый 95 2" xfId="63802"/>
    <cellStyle name="Финансовый 95 2 2" xfId="63803"/>
    <cellStyle name="Финансовый 95 2 3" xfId="63804"/>
    <cellStyle name="Финансовый 95 2 4" xfId="63805"/>
    <cellStyle name="Финансовый 95 2 5" xfId="63806"/>
    <cellStyle name="Финансовый 95 2 6" xfId="63807"/>
    <cellStyle name="Финансовый 95 2 7" xfId="63808"/>
    <cellStyle name="Финансовый 95 2 8" xfId="63809"/>
    <cellStyle name="Финансовый 95 3" xfId="63810"/>
    <cellStyle name="Финансовый 95 3 2" xfId="63811"/>
    <cellStyle name="Финансовый 95 3 3" xfId="63812"/>
    <cellStyle name="Финансовый 95 3 4" xfId="63813"/>
    <cellStyle name="Финансовый 95 3 5" xfId="63814"/>
    <cellStyle name="Финансовый 95 3 6" xfId="63815"/>
    <cellStyle name="Финансовый 95 3 7" xfId="63816"/>
    <cellStyle name="Финансовый 95 3 8" xfId="63817"/>
    <cellStyle name="Финансовый 95 4" xfId="63818"/>
    <cellStyle name="Финансовый 95 4 2" xfId="63819"/>
    <cellStyle name="Финансовый 95 4 3" xfId="63820"/>
    <cellStyle name="Финансовый 95 4 4" xfId="63821"/>
    <cellStyle name="Финансовый 95 4 5" xfId="63822"/>
    <cellStyle name="Финансовый 95 4 6" xfId="63823"/>
    <cellStyle name="Финансовый 95 4 7" xfId="63824"/>
    <cellStyle name="Финансовый 95 4 8" xfId="63825"/>
    <cellStyle name="Финансовый 95 5" xfId="63826"/>
    <cellStyle name="Финансовый 95 5 2" xfId="63827"/>
    <cellStyle name="Финансовый 95 5 3" xfId="63828"/>
    <cellStyle name="Финансовый 95 5 4" xfId="63829"/>
    <cellStyle name="Финансовый 95 5 5" xfId="63830"/>
    <cellStyle name="Финансовый 95 5 6" xfId="63831"/>
    <cellStyle name="Финансовый 95 5 7" xfId="63832"/>
    <cellStyle name="Финансовый 95 5 8" xfId="63833"/>
    <cellStyle name="Финансовый 95 6" xfId="63834"/>
    <cellStyle name="Финансовый 95 6 2" xfId="63835"/>
    <cellStyle name="Финансовый 95 6 3" xfId="63836"/>
    <cellStyle name="Финансовый 95 6 4" xfId="63837"/>
    <cellStyle name="Финансовый 95 6 5" xfId="63838"/>
    <cellStyle name="Финансовый 95 6 6" xfId="63839"/>
    <cellStyle name="Финансовый 95 6 7" xfId="63840"/>
    <cellStyle name="Финансовый 95 6 8" xfId="63841"/>
    <cellStyle name="Финансовый 95 7" xfId="63842"/>
    <cellStyle name="Финансовый 95 7 2" xfId="63843"/>
    <cellStyle name="Финансовый 95 7 3" xfId="63844"/>
    <cellStyle name="Финансовый 95 7 4" xfId="63845"/>
    <cellStyle name="Финансовый 95 7 5" xfId="63846"/>
    <cellStyle name="Финансовый 95 7 6" xfId="63847"/>
    <cellStyle name="Финансовый 95 7 7" xfId="63848"/>
    <cellStyle name="Финансовый 95 7 8" xfId="63849"/>
    <cellStyle name="Финансовый 95 8" xfId="63850"/>
    <cellStyle name="Финансовый 95 8 2" xfId="63851"/>
    <cellStyle name="Финансовый 95 8 3" xfId="63852"/>
    <cellStyle name="Финансовый 95 8 4" xfId="63853"/>
    <cellStyle name="Финансовый 95 8 5" xfId="63854"/>
    <cellStyle name="Финансовый 95 8 6" xfId="63855"/>
    <cellStyle name="Финансовый 95 8 7" xfId="63856"/>
    <cellStyle name="Финансовый 95 8 8" xfId="63857"/>
    <cellStyle name="Финансовый 95 9" xfId="63858"/>
    <cellStyle name="Финансовый 96" xfId="63859"/>
    <cellStyle name="Финансовый 96 10" xfId="63860"/>
    <cellStyle name="Финансовый 96 11" xfId="63861"/>
    <cellStyle name="Финансовый 96 12" xfId="63862"/>
    <cellStyle name="Финансовый 96 13" xfId="63863"/>
    <cellStyle name="Финансовый 96 14" xfId="63864"/>
    <cellStyle name="Финансовый 96 15" xfId="63865"/>
    <cellStyle name="Финансовый 96 16" xfId="63866"/>
    <cellStyle name="Финансовый 96 17" xfId="63867"/>
    <cellStyle name="Финансовый 96 18" xfId="63868"/>
    <cellStyle name="Финансовый 96 2" xfId="63869"/>
    <cellStyle name="Финансовый 96 2 2" xfId="63870"/>
    <cellStyle name="Финансовый 96 2 3" xfId="63871"/>
    <cellStyle name="Финансовый 96 2 4" xfId="63872"/>
    <cellStyle name="Финансовый 96 2 5" xfId="63873"/>
    <cellStyle name="Финансовый 96 2 6" xfId="63874"/>
    <cellStyle name="Финансовый 96 2 7" xfId="63875"/>
    <cellStyle name="Финансовый 96 2 8" xfId="63876"/>
    <cellStyle name="Финансовый 96 3" xfId="63877"/>
    <cellStyle name="Финансовый 96 3 2" xfId="63878"/>
    <cellStyle name="Финансовый 96 3 3" xfId="63879"/>
    <cellStyle name="Финансовый 96 3 4" xfId="63880"/>
    <cellStyle name="Финансовый 96 3 5" xfId="63881"/>
    <cellStyle name="Финансовый 96 3 6" xfId="63882"/>
    <cellStyle name="Финансовый 96 3 7" xfId="63883"/>
    <cellStyle name="Финансовый 96 3 8" xfId="63884"/>
    <cellStyle name="Финансовый 96 4" xfId="63885"/>
    <cellStyle name="Финансовый 96 4 2" xfId="63886"/>
    <cellStyle name="Финансовый 96 4 3" xfId="63887"/>
    <cellStyle name="Финансовый 96 4 4" xfId="63888"/>
    <cellStyle name="Финансовый 96 4 5" xfId="63889"/>
    <cellStyle name="Финансовый 96 4 6" xfId="63890"/>
    <cellStyle name="Финансовый 96 4 7" xfId="63891"/>
    <cellStyle name="Финансовый 96 4 8" xfId="63892"/>
    <cellStyle name="Финансовый 96 5" xfId="63893"/>
    <cellStyle name="Финансовый 96 5 2" xfId="63894"/>
    <cellStyle name="Финансовый 96 5 3" xfId="63895"/>
    <cellStyle name="Финансовый 96 5 4" xfId="63896"/>
    <cellStyle name="Финансовый 96 5 5" xfId="63897"/>
    <cellStyle name="Финансовый 96 5 6" xfId="63898"/>
    <cellStyle name="Финансовый 96 5 7" xfId="63899"/>
    <cellStyle name="Финансовый 96 5 8" xfId="63900"/>
    <cellStyle name="Финансовый 96 6" xfId="63901"/>
    <cellStyle name="Финансовый 96 6 2" xfId="63902"/>
    <cellStyle name="Финансовый 96 6 3" xfId="63903"/>
    <cellStyle name="Финансовый 96 6 4" xfId="63904"/>
    <cellStyle name="Финансовый 96 6 5" xfId="63905"/>
    <cellStyle name="Финансовый 96 6 6" xfId="63906"/>
    <cellStyle name="Финансовый 96 6 7" xfId="63907"/>
    <cellStyle name="Финансовый 96 6 8" xfId="63908"/>
    <cellStyle name="Финансовый 96 7" xfId="63909"/>
    <cellStyle name="Финансовый 96 7 2" xfId="63910"/>
    <cellStyle name="Финансовый 96 7 3" xfId="63911"/>
    <cellStyle name="Финансовый 96 7 4" xfId="63912"/>
    <cellStyle name="Финансовый 96 7 5" xfId="63913"/>
    <cellStyle name="Финансовый 96 7 6" xfId="63914"/>
    <cellStyle name="Финансовый 96 7 7" xfId="63915"/>
    <cellStyle name="Финансовый 96 7 8" xfId="63916"/>
    <cellStyle name="Финансовый 96 8" xfId="63917"/>
    <cellStyle name="Финансовый 96 8 2" xfId="63918"/>
    <cellStyle name="Финансовый 96 8 3" xfId="63919"/>
    <cellStyle name="Финансовый 96 8 4" xfId="63920"/>
    <cellStyle name="Финансовый 96 8 5" xfId="63921"/>
    <cellStyle name="Финансовый 96 8 6" xfId="63922"/>
    <cellStyle name="Финансовый 96 8 7" xfId="63923"/>
    <cellStyle name="Финансовый 96 8 8" xfId="63924"/>
    <cellStyle name="Финансовый 96 9" xfId="63925"/>
    <cellStyle name="Финансовый 97" xfId="63926"/>
    <cellStyle name="Финансовый 97 10" xfId="63927"/>
    <cellStyle name="Финансовый 97 11" xfId="63928"/>
    <cellStyle name="Финансовый 97 12" xfId="63929"/>
    <cellStyle name="Финансовый 97 13" xfId="63930"/>
    <cellStyle name="Финансовый 97 14" xfId="63931"/>
    <cellStyle name="Финансовый 97 15" xfId="63932"/>
    <cellStyle name="Финансовый 97 16" xfId="63933"/>
    <cellStyle name="Финансовый 97 17" xfId="63934"/>
    <cellStyle name="Финансовый 97 18" xfId="63935"/>
    <cellStyle name="Финансовый 97 2" xfId="63936"/>
    <cellStyle name="Финансовый 97 2 2" xfId="63937"/>
    <cellStyle name="Финансовый 97 2 3" xfId="63938"/>
    <cellStyle name="Финансовый 97 2 4" xfId="63939"/>
    <cellStyle name="Финансовый 97 2 5" xfId="63940"/>
    <cellStyle name="Финансовый 97 2 6" xfId="63941"/>
    <cellStyle name="Финансовый 97 2 7" xfId="63942"/>
    <cellStyle name="Финансовый 97 2 8" xfId="63943"/>
    <cellStyle name="Финансовый 97 3" xfId="63944"/>
    <cellStyle name="Финансовый 97 3 2" xfId="63945"/>
    <cellStyle name="Финансовый 97 3 3" xfId="63946"/>
    <cellStyle name="Финансовый 97 3 4" xfId="63947"/>
    <cellStyle name="Финансовый 97 3 5" xfId="63948"/>
    <cellStyle name="Финансовый 97 3 6" xfId="63949"/>
    <cellStyle name="Финансовый 97 3 7" xfId="63950"/>
    <cellStyle name="Финансовый 97 3 8" xfId="63951"/>
    <cellStyle name="Финансовый 97 4" xfId="63952"/>
    <cellStyle name="Финансовый 97 4 2" xfId="63953"/>
    <cellStyle name="Финансовый 97 4 3" xfId="63954"/>
    <cellStyle name="Финансовый 97 4 4" xfId="63955"/>
    <cellStyle name="Финансовый 97 4 5" xfId="63956"/>
    <cellStyle name="Финансовый 97 4 6" xfId="63957"/>
    <cellStyle name="Финансовый 97 4 7" xfId="63958"/>
    <cellStyle name="Финансовый 97 4 8" xfId="63959"/>
    <cellStyle name="Финансовый 97 5" xfId="63960"/>
    <cellStyle name="Финансовый 97 5 2" xfId="63961"/>
    <cellStyle name="Финансовый 97 5 3" xfId="63962"/>
    <cellStyle name="Финансовый 97 5 4" xfId="63963"/>
    <cellStyle name="Финансовый 97 5 5" xfId="63964"/>
    <cellStyle name="Финансовый 97 5 6" xfId="63965"/>
    <cellStyle name="Финансовый 97 5 7" xfId="63966"/>
    <cellStyle name="Финансовый 97 5 8" xfId="63967"/>
    <cellStyle name="Финансовый 97 6" xfId="63968"/>
    <cellStyle name="Финансовый 97 6 2" xfId="63969"/>
    <cellStyle name="Финансовый 97 6 3" xfId="63970"/>
    <cellStyle name="Финансовый 97 6 4" xfId="63971"/>
    <cellStyle name="Финансовый 97 6 5" xfId="63972"/>
    <cellStyle name="Финансовый 97 6 6" xfId="63973"/>
    <cellStyle name="Финансовый 97 6 7" xfId="63974"/>
    <cellStyle name="Финансовый 97 6 8" xfId="63975"/>
    <cellStyle name="Финансовый 97 7" xfId="63976"/>
    <cellStyle name="Финансовый 97 7 2" xfId="63977"/>
    <cellStyle name="Финансовый 97 7 3" xfId="63978"/>
    <cellStyle name="Финансовый 97 7 4" xfId="63979"/>
    <cellStyle name="Финансовый 97 7 5" xfId="63980"/>
    <cellStyle name="Финансовый 97 7 6" xfId="63981"/>
    <cellStyle name="Финансовый 97 7 7" xfId="63982"/>
    <cellStyle name="Финансовый 97 7 8" xfId="63983"/>
    <cellStyle name="Финансовый 97 8" xfId="63984"/>
    <cellStyle name="Финансовый 97 8 2" xfId="63985"/>
    <cellStyle name="Финансовый 97 8 3" xfId="63986"/>
    <cellStyle name="Финансовый 97 8 4" xfId="63987"/>
    <cellStyle name="Финансовый 97 8 5" xfId="63988"/>
    <cellStyle name="Финансовый 97 8 6" xfId="63989"/>
    <cellStyle name="Финансовый 97 8 7" xfId="63990"/>
    <cellStyle name="Финансовый 97 8 8" xfId="63991"/>
    <cellStyle name="Финансовый 97 9" xfId="63992"/>
    <cellStyle name="Финансовый 98" xfId="63993"/>
    <cellStyle name="Финансовый 98 10" xfId="63994"/>
    <cellStyle name="Финансовый 98 11" xfId="63995"/>
    <cellStyle name="Финансовый 98 12" xfId="63996"/>
    <cellStyle name="Финансовый 98 13" xfId="63997"/>
    <cellStyle name="Финансовый 98 14" xfId="63998"/>
    <cellStyle name="Финансовый 98 15" xfId="63999"/>
    <cellStyle name="Финансовый 98 16" xfId="64000"/>
    <cellStyle name="Финансовый 98 17" xfId="64001"/>
    <cellStyle name="Финансовый 98 18" xfId="64002"/>
    <cellStyle name="Финансовый 98 2" xfId="64003"/>
    <cellStyle name="Финансовый 98 2 2" xfId="64004"/>
    <cellStyle name="Финансовый 98 2 3" xfId="64005"/>
    <cellStyle name="Финансовый 98 2 4" xfId="64006"/>
    <cellStyle name="Финансовый 98 2 5" xfId="64007"/>
    <cellStyle name="Финансовый 98 2 6" xfId="64008"/>
    <cellStyle name="Финансовый 98 2 7" xfId="64009"/>
    <cellStyle name="Финансовый 98 2 8" xfId="64010"/>
    <cellStyle name="Финансовый 98 3" xfId="64011"/>
    <cellStyle name="Финансовый 98 3 2" xfId="64012"/>
    <cellStyle name="Финансовый 98 3 3" xfId="64013"/>
    <cellStyle name="Финансовый 98 3 4" xfId="64014"/>
    <cellStyle name="Финансовый 98 3 5" xfId="64015"/>
    <cellStyle name="Финансовый 98 3 6" xfId="64016"/>
    <cellStyle name="Финансовый 98 3 7" xfId="64017"/>
    <cellStyle name="Финансовый 98 3 8" xfId="64018"/>
    <cellStyle name="Финансовый 98 4" xfId="64019"/>
    <cellStyle name="Финансовый 98 4 2" xfId="64020"/>
    <cellStyle name="Финансовый 98 4 3" xfId="64021"/>
    <cellStyle name="Финансовый 98 4 4" xfId="64022"/>
    <cellStyle name="Финансовый 98 4 5" xfId="64023"/>
    <cellStyle name="Финансовый 98 4 6" xfId="64024"/>
    <cellStyle name="Финансовый 98 4 7" xfId="64025"/>
    <cellStyle name="Финансовый 98 4 8" xfId="64026"/>
    <cellStyle name="Финансовый 98 5" xfId="64027"/>
    <cellStyle name="Финансовый 98 5 2" xfId="64028"/>
    <cellStyle name="Финансовый 98 5 3" xfId="64029"/>
    <cellStyle name="Финансовый 98 5 4" xfId="64030"/>
    <cellStyle name="Финансовый 98 5 5" xfId="64031"/>
    <cellStyle name="Финансовый 98 5 6" xfId="64032"/>
    <cellStyle name="Финансовый 98 5 7" xfId="64033"/>
    <cellStyle name="Финансовый 98 5 8" xfId="64034"/>
    <cellStyle name="Финансовый 98 6" xfId="64035"/>
    <cellStyle name="Финансовый 98 6 2" xfId="64036"/>
    <cellStyle name="Финансовый 98 6 3" xfId="64037"/>
    <cellStyle name="Финансовый 98 6 4" xfId="64038"/>
    <cellStyle name="Финансовый 98 6 5" xfId="64039"/>
    <cellStyle name="Финансовый 98 6 6" xfId="64040"/>
    <cellStyle name="Финансовый 98 6 7" xfId="64041"/>
    <cellStyle name="Финансовый 98 6 8" xfId="64042"/>
    <cellStyle name="Финансовый 98 7" xfId="64043"/>
    <cellStyle name="Финансовый 98 7 2" xfId="64044"/>
    <cellStyle name="Финансовый 98 7 3" xfId="64045"/>
    <cellStyle name="Финансовый 98 7 4" xfId="64046"/>
    <cellStyle name="Финансовый 98 7 5" xfId="64047"/>
    <cellStyle name="Финансовый 98 7 6" xfId="64048"/>
    <cellStyle name="Финансовый 98 7 7" xfId="64049"/>
    <cellStyle name="Финансовый 98 7 8" xfId="64050"/>
    <cellStyle name="Финансовый 98 8" xfId="64051"/>
    <cellStyle name="Финансовый 98 8 2" xfId="64052"/>
    <cellStyle name="Финансовый 98 8 3" xfId="64053"/>
    <cellStyle name="Финансовый 98 8 4" xfId="64054"/>
    <cellStyle name="Финансовый 98 8 5" xfId="64055"/>
    <cellStyle name="Финансовый 98 8 6" xfId="64056"/>
    <cellStyle name="Финансовый 98 8 7" xfId="64057"/>
    <cellStyle name="Финансовый 98 8 8" xfId="64058"/>
    <cellStyle name="Финансовый 98 9" xfId="64059"/>
    <cellStyle name="Финансовый 99" xfId="64060"/>
    <cellStyle name="Финансовый 99 10" xfId="64061"/>
    <cellStyle name="Финансовый 99 11" xfId="64062"/>
    <cellStyle name="Финансовый 99 12" xfId="64063"/>
    <cellStyle name="Финансовый 99 13" xfId="64064"/>
    <cellStyle name="Финансовый 99 14" xfId="64065"/>
    <cellStyle name="Финансовый 99 15" xfId="64066"/>
    <cellStyle name="Финансовый 99 16" xfId="64067"/>
    <cellStyle name="Финансовый 99 17" xfId="64068"/>
    <cellStyle name="Финансовый 99 18" xfId="64069"/>
    <cellStyle name="Финансовый 99 2" xfId="64070"/>
    <cellStyle name="Финансовый 99 2 2" xfId="64071"/>
    <cellStyle name="Финансовый 99 2 3" xfId="64072"/>
    <cellStyle name="Финансовый 99 2 4" xfId="64073"/>
    <cellStyle name="Финансовый 99 2 5" xfId="64074"/>
    <cellStyle name="Финансовый 99 2 6" xfId="64075"/>
    <cellStyle name="Финансовый 99 2 7" xfId="64076"/>
    <cellStyle name="Финансовый 99 2 8" xfId="64077"/>
    <cellStyle name="Финансовый 99 3" xfId="64078"/>
    <cellStyle name="Финансовый 99 3 2" xfId="64079"/>
    <cellStyle name="Финансовый 99 3 3" xfId="64080"/>
    <cellStyle name="Финансовый 99 3 4" xfId="64081"/>
    <cellStyle name="Финансовый 99 3 5" xfId="64082"/>
    <cellStyle name="Финансовый 99 3 6" xfId="64083"/>
    <cellStyle name="Финансовый 99 3 7" xfId="64084"/>
    <cellStyle name="Финансовый 99 3 8" xfId="64085"/>
    <cellStyle name="Финансовый 99 4" xfId="64086"/>
    <cellStyle name="Финансовый 99 4 2" xfId="64087"/>
    <cellStyle name="Финансовый 99 4 3" xfId="64088"/>
    <cellStyle name="Финансовый 99 4 4" xfId="64089"/>
    <cellStyle name="Финансовый 99 4 5" xfId="64090"/>
    <cellStyle name="Финансовый 99 4 6" xfId="64091"/>
    <cellStyle name="Финансовый 99 4 7" xfId="64092"/>
    <cellStyle name="Финансовый 99 4 8" xfId="64093"/>
    <cellStyle name="Финансовый 99 5" xfId="64094"/>
    <cellStyle name="Финансовый 99 5 2" xfId="64095"/>
    <cellStyle name="Финансовый 99 5 3" xfId="64096"/>
    <cellStyle name="Финансовый 99 5 4" xfId="64097"/>
    <cellStyle name="Финансовый 99 5 5" xfId="64098"/>
    <cellStyle name="Финансовый 99 5 6" xfId="64099"/>
    <cellStyle name="Финансовый 99 5 7" xfId="64100"/>
    <cellStyle name="Финансовый 99 5 8" xfId="64101"/>
    <cellStyle name="Финансовый 99 6" xfId="64102"/>
    <cellStyle name="Финансовый 99 6 2" xfId="64103"/>
    <cellStyle name="Финансовый 99 6 3" xfId="64104"/>
    <cellStyle name="Финансовый 99 6 4" xfId="64105"/>
    <cellStyle name="Финансовый 99 6 5" xfId="64106"/>
    <cellStyle name="Финансовый 99 6 6" xfId="64107"/>
    <cellStyle name="Финансовый 99 6 7" xfId="64108"/>
    <cellStyle name="Финансовый 99 6 8" xfId="64109"/>
    <cellStyle name="Финансовый 99 7" xfId="64110"/>
    <cellStyle name="Финансовый 99 7 2" xfId="64111"/>
    <cellStyle name="Финансовый 99 7 3" xfId="64112"/>
    <cellStyle name="Финансовый 99 7 4" xfId="64113"/>
    <cellStyle name="Финансовый 99 7 5" xfId="64114"/>
    <cellStyle name="Финансовый 99 7 6" xfId="64115"/>
    <cellStyle name="Финансовый 99 7 7" xfId="64116"/>
    <cellStyle name="Финансовый 99 7 8" xfId="64117"/>
    <cellStyle name="Финансовый 99 8" xfId="64118"/>
    <cellStyle name="Финансовый 99 8 2" xfId="64119"/>
    <cellStyle name="Финансовый 99 8 3" xfId="64120"/>
    <cellStyle name="Финансовый 99 8 4" xfId="64121"/>
    <cellStyle name="Финансовый 99 8 5" xfId="64122"/>
    <cellStyle name="Финансовый 99 8 6" xfId="64123"/>
    <cellStyle name="Финансовый 99 8 7" xfId="64124"/>
    <cellStyle name="Финансовый 99 8 8" xfId="64125"/>
    <cellStyle name="Финансовый 99 9" xfId="64126"/>
    <cellStyle name="Хороший 2" xfId="64127"/>
    <cellStyle name="Хороший 2 2" xfId="64128"/>
    <cellStyle name="Хороший 2 3" xfId="64129"/>
    <cellStyle name="Хороший 2 4" xfId="64130"/>
    <cellStyle name="Хороший 2 5" xfId="64131"/>
  </cellStyles>
  <dxfs count="26">
    <dxf>
      <fill>
        <patternFill patternType="solid">
          <fgColor rgb="FFFFC7CE"/>
          <bgColor rgb="FFFFC7CE"/>
        </patternFill>
      </fill>
    </dxf>
    <dxf>
      <fill>
        <patternFill patternType="solid">
          <fgColor rgb="FFFFC7CE"/>
          <bgColor rgb="FFFFC7CE"/>
        </patternFill>
      </fill>
    </dxf>
    <dxf>
      <fill>
        <patternFill patternType="solid">
          <fgColor rgb="FFFFC7CE"/>
          <bgColor rgb="FFFFC7CE"/>
        </patternFill>
      </fill>
    </dxf>
    <dxf>
      <fill>
        <patternFill patternType="solid">
          <fgColor rgb="FFFFC7CE"/>
          <bgColor rgb="FFFFC7CE"/>
        </patternFill>
      </fill>
    </dxf>
    <dxf>
      <fill>
        <patternFill patternType="solid">
          <fgColor rgb="FFFFC7CE"/>
          <bgColor rgb="FFFFC7CE"/>
        </patternFill>
      </fill>
    </dxf>
    <dxf>
      <fill>
        <patternFill patternType="solid">
          <fgColor rgb="FFFFC7CE"/>
          <bgColor rgb="FFFFC7CE"/>
        </patternFill>
      </fill>
    </dxf>
    <dxf>
      <fill>
        <patternFill patternType="solid">
          <fgColor rgb="FFFFC7CE"/>
          <bgColor rgb="FFFFC7CE"/>
        </patternFill>
      </fill>
    </dxf>
    <dxf>
      <fill>
        <patternFill patternType="solid">
          <fgColor rgb="FFFFC7CE"/>
          <bgColor rgb="FFFFC7CE"/>
        </patternFill>
      </fill>
    </dxf>
    <dxf>
      <fill>
        <patternFill patternType="solid">
          <fgColor rgb="FFFFC7CE"/>
          <bgColor rgb="FFFFC7CE"/>
        </patternFill>
      </fill>
    </dxf>
    <dxf>
      <fill>
        <patternFill patternType="solid">
          <fgColor rgb="FFFFC7CE"/>
          <bgColor rgb="FFFFC7CE"/>
        </patternFill>
      </fill>
    </dxf>
    <dxf>
      <fill>
        <patternFill patternType="solid">
          <fgColor rgb="FFFFC7CE"/>
          <bgColor rgb="FFFFC7CE"/>
        </patternFill>
      </fill>
    </dxf>
    <dxf>
      <fill>
        <patternFill patternType="solid">
          <fgColor rgb="FFFFC7CE"/>
          <bgColor rgb="FFFFC7CE"/>
        </patternFill>
      </fill>
    </dxf>
    <dxf>
      <fill>
        <patternFill patternType="solid">
          <fgColor rgb="FFFFC7CE"/>
          <bgColor rgb="FFFFC7CE"/>
        </patternFill>
      </fill>
    </dxf>
    <dxf>
      <fill>
        <patternFill patternType="solid">
          <fgColor rgb="FFFFC7CE"/>
          <bgColor rgb="FFFFC7CE"/>
        </patternFill>
      </fill>
    </dxf>
    <dxf>
      <fill>
        <patternFill patternType="solid">
          <fgColor rgb="FFFFC7CE"/>
          <bgColor rgb="FFFFC7CE"/>
        </patternFill>
      </fill>
    </dxf>
    <dxf>
      <fill>
        <patternFill patternType="solid">
          <fgColor rgb="FFFFC7CE"/>
          <bgColor rgb="FFFFC7CE"/>
        </patternFill>
      </fill>
    </dxf>
    <dxf>
      <fill>
        <patternFill patternType="solid">
          <fgColor rgb="FFFFC7CE"/>
          <bgColor rgb="FFFFC7CE"/>
        </patternFill>
      </fill>
    </dxf>
    <dxf>
      <fill>
        <patternFill patternType="solid">
          <fgColor rgb="FFFFC7CE"/>
          <bgColor rgb="FFFFC7CE"/>
        </patternFill>
      </fill>
    </dxf>
    <dxf>
      <fill>
        <patternFill patternType="solid">
          <fgColor rgb="FFFFC7CE"/>
          <bgColor rgb="FFFFC7CE"/>
        </patternFill>
      </fill>
    </dxf>
    <dxf>
      <fill>
        <patternFill patternType="solid">
          <fgColor rgb="FFFFC7CE"/>
          <bgColor rgb="FFFFC7CE"/>
        </patternFill>
      </fill>
    </dxf>
    <dxf>
      <fill>
        <patternFill patternType="solid">
          <fgColor rgb="FFFFC7CE"/>
          <bgColor rgb="FFFFC7CE"/>
        </patternFill>
      </fill>
    </dxf>
    <dxf>
      <fill>
        <patternFill patternType="solid">
          <fgColor rgb="FFFFC7CE"/>
          <bgColor rgb="FFFFC7CE"/>
        </patternFill>
      </fill>
    </dxf>
    <dxf>
      <fill>
        <patternFill patternType="solid">
          <fgColor rgb="FFFFC7CE"/>
          <bgColor rgb="FFFFC7CE"/>
        </patternFill>
      </fill>
    </dxf>
    <dxf>
      <fill>
        <patternFill patternType="solid">
          <fgColor rgb="FFFFC7CE"/>
          <bgColor rgb="FFFFC7CE"/>
        </patternFill>
      </fill>
    </dxf>
    <dxf>
      <font>
        <b/>
        <i val="0"/>
      </font>
      <fill>
        <patternFill patternType="solid">
          <fgColor rgb="FFD7D7D7"/>
          <bgColor rgb="FFD7D7D7"/>
        </patternFill>
      </fill>
    </dxf>
    <dxf>
      <font>
        <b val="0"/>
        <i val="0"/>
      </font>
      <fill>
        <patternFill patternType="solid">
          <fgColor indexed="65"/>
          <bgColor indexed="65"/>
        </patternFill>
      </fill>
    </dxf>
  </dxfs>
  <tableStyles count="1" defaultTableStyle="TableStyleMedium2" defaultPivotStyle="PivotStyleLight16">
    <tableStyle name="MySqlDefault" pivot="0" table="0" count="2">
      <tableStyleElement type="wholeTable" dxfId="25"/>
      <tableStyleElement type="headerRow" dxfId="24"/>
    </tableStyle>
  </tableStyles>
  <colors>
    <mruColors>
      <color rgb="FF66FF99"/>
      <color rgb="FF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2.xml"/><Relationship Id="rId7" Type="http://schemas.openxmlformats.org/officeDocument/2006/relationships/sharedStrings" Target="sharedString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3.xml"/></Relationships>
</file>

<file path=xl/drawings/drawing1.xml><?xml version="1.0" encoding="utf-8"?>
<xdr:wsDr xmlns:xdr="http://schemas.openxmlformats.org/drawingml/2006/spreadsheetDrawing" xmlns:a="http://schemas.openxmlformats.org/drawingml/2006/main">
  <xdr:twoCellAnchor>
    <xdr:from>
      <xdr:col>0</xdr:col>
      <xdr:colOff>0</xdr:colOff>
      <xdr:row>31</xdr:row>
      <xdr:rowOff>0</xdr:rowOff>
    </xdr:from>
    <xdr:to>
      <xdr:col>3</xdr:col>
      <xdr:colOff>762179</xdr:colOff>
      <xdr:row>31</xdr:row>
      <xdr:rowOff>0</xdr:rowOff>
    </xdr:to>
    <xdr:sp macro="" textlink="" fLocksText="0">
      <xdr:nvSpPr>
        <xdr:cNvPr id="2" name="Text Box 3"/>
        <xdr:cNvSpPr txBox="1">
          <a:spLocks noChangeArrowheads="1"/>
        </xdr:cNvSpPr>
      </xdr:nvSpPr>
      <xdr:spPr bwMode="auto">
        <a:xfrm>
          <a:off x="0" y="23536275"/>
          <a:ext cx="8067854" cy="0"/>
        </a:xfrm>
        <a:prstGeom prst="rect">
          <a:avLst/>
        </a:prstGeom>
        <a:solidFill>
          <a:srgbClr val="FFFFFF"/>
        </a:solidFill>
        <a:ln w="9525">
          <a:noFill/>
          <a:miter lim="800000"/>
          <a:headEnd/>
          <a:tailEnd/>
        </a:ln>
      </xdr:spPr>
      <xdr:txBody>
        <a:bodyPr vertOverflow="clip" wrap="square" lIns="27432" tIns="27432" rIns="36000" bIns="36000" anchor="t" upright="1"/>
        <a:lstStyle/>
        <a:p>
          <a:pPr algn="l">
            <a:defRPr sz="1000"/>
          </a:pPr>
          <a:r>
            <a:rPr lang="ru-RU" sz="1100" b="0" i="0" u="none" strike="noStrike">
              <a:solidFill>
                <a:srgbClr val="000000"/>
              </a:solidFill>
              <a:latin typeface="Times New Roman"/>
              <a:cs typeface="Times New Roman"/>
            </a:rPr>
            <a:t>Руководитель органа, уполномоченного высшим органом</a:t>
          </a:r>
          <a:endParaRPr/>
        </a:p>
        <a:p>
          <a:pPr algn="l">
            <a:defRPr sz="1000"/>
          </a:pPr>
          <a:r>
            <a:rPr lang="ru-RU" sz="1100" b="0" i="0" u="none" strike="noStrike">
              <a:solidFill>
                <a:srgbClr val="000000"/>
              </a:solidFill>
              <a:latin typeface="Times New Roman"/>
              <a:cs typeface="Times New Roman"/>
            </a:rPr>
            <a:t>исполнительной власти субъекта Российской Федерации   </a:t>
          </a:r>
          <a:r>
            <a:rPr lang="ru-RU" sz="1100" b="0" i="0" u="sng" strike="noStrike">
              <a:solidFill>
                <a:srgbClr val="000000"/>
              </a:solidFill>
              <a:latin typeface="Times New Roman"/>
              <a:cs typeface="Times New Roman"/>
            </a:rPr>
            <a:t>                                                                                                                                            </a:t>
          </a:r>
          <a:r>
            <a:rPr lang="ru-RU" sz="1100" b="0" i="0" u="none" strike="noStrike">
              <a:solidFill>
                <a:srgbClr val="000000"/>
              </a:solidFill>
              <a:latin typeface="Times New Roman"/>
              <a:cs typeface="Times New Roman"/>
            </a:rPr>
            <a:t> (должность)</a:t>
          </a:r>
          <a:endParaRPr/>
        </a:p>
        <a:p>
          <a:pPr algn="l">
            <a:defRPr sz="1000"/>
          </a:pPr>
          <a:endParaRPr lang="ru-RU" sz="1100" b="0" i="0" u="none" strike="noStrike">
            <a:solidFill>
              <a:srgbClr val="000000"/>
            </a:solidFill>
            <a:latin typeface="Times New Roman"/>
            <a:cs typeface="Times New Roman"/>
          </a:endParaRPr>
        </a:p>
        <a:p>
          <a:pPr algn="l">
            <a:defRPr sz="1000"/>
          </a:pPr>
          <a:r>
            <a:rPr lang="ru-RU" sz="1100" b="0" i="0" u="none" strike="noStrike">
              <a:solidFill>
                <a:srgbClr val="000000"/>
              </a:solidFill>
              <a:latin typeface="Times New Roman"/>
              <a:cs typeface="Times New Roman"/>
            </a:rPr>
            <a:t>                                                                                           </a:t>
          </a:r>
          <a:r>
            <a:rPr lang="ru-RU" sz="1100" b="0" i="0" u="sng" strike="noStrike">
              <a:solidFill>
                <a:srgbClr val="000000"/>
              </a:solidFill>
              <a:latin typeface="Times New Roman"/>
              <a:cs typeface="Times New Roman"/>
            </a:rPr>
            <a:t>                                     </a:t>
          </a:r>
          <a:r>
            <a:rPr lang="ru-RU" sz="1100" b="0" i="0" u="none" strike="noStrike">
              <a:solidFill>
                <a:srgbClr val="000000"/>
              </a:solidFill>
              <a:latin typeface="Times New Roman"/>
              <a:cs typeface="Times New Roman"/>
            </a:rPr>
            <a:t> (подпись)    </a:t>
          </a:r>
          <a:r>
            <a:rPr lang="ru-RU" sz="1100" b="0" i="0" u="sng" strike="noStrike">
              <a:solidFill>
                <a:srgbClr val="000000"/>
              </a:solidFill>
              <a:latin typeface="Times New Roman"/>
              <a:cs typeface="Times New Roman"/>
            </a:rPr>
            <a:t>                                                                                    </a:t>
          </a:r>
          <a:r>
            <a:rPr lang="ru-RU" sz="1100" b="0" i="0" u="none" strike="noStrike">
              <a:solidFill>
                <a:srgbClr val="000000"/>
              </a:solidFill>
              <a:latin typeface="Times New Roman"/>
              <a:cs typeface="Times New Roman"/>
            </a:rPr>
            <a:t> (расшифровка подписи)</a:t>
          </a:r>
          <a:endParaRPr/>
        </a:p>
        <a:p>
          <a:pPr algn="l">
            <a:defRPr sz="1000"/>
          </a:pPr>
          <a:endParaRPr lang="ru-RU" sz="1100" b="0" i="0" u="none" strike="noStrike">
            <a:solidFill>
              <a:srgbClr val="000000"/>
            </a:solidFill>
            <a:latin typeface="Times New Roman"/>
            <a:cs typeface="Times New Roman"/>
          </a:endParaRPr>
        </a:p>
        <a:p>
          <a:pPr algn="l">
            <a:defRPr sz="1000"/>
          </a:pPr>
          <a:r>
            <a:rPr lang="ru-RU" sz="1100" b="0" i="0" u="none" strike="noStrike">
              <a:solidFill>
                <a:srgbClr val="000000"/>
              </a:solidFill>
              <a:latin typeface="Times New Roman"/>
              <a:cs typeface="Times New Roman"/>
            </a:rPr>
            <a:t>Главный бухгалтер органа, уполномоченного </a:t>
          </a:r>
          <a:endParaRPr/>
        </a:p>
        <a:p>
          <a:pPr algn="l">
            <a:defRPr sz="1000"/>
          </a:pPr>
          <a:r>
            <a:rPr lang="ru-RU" sz="1100" b="0" i="0" u="none" strike="noStrike">
              <a:solidFill>
                <a:srgbClr val="000000"/>
              </a:solidFill>
              <a:latin typeface="Times New Roman"/>
              <a:cs typeface="Times New Roman"/>
            </a:rPr>
            <a:t>высшим органом исполнительной власти</a:t>
          </a:r>
          <a:endParaRPr/>
        </a:p>
        <a:p>
          <a:pPr algn="l">
            <a:defRPr sz="1000"/>
          </a:pPr>
          <a:r>
            <a:rPr lang="ru-RU" sz="1100" b="0" i="0" u="none" strike="noStrike">
              <a:solidFill>
                <a:srgbClr val="000000"/>
              </a:solidFill>
              <a:latin typeface="Times New Roman"/>
              <a:cs typeface="Times New Roman"/>
            </a:rPr>
            <a:t>субъекта Российской Федерации                                          </a:t>
          </a:r>
          <a:r>
            <a:rPr lang="ru-RU" sz="1100" b="0" i="0" u="sng" strike="noStrike">
              <a:solidFill>
                <a:srgbClr val="000000"/>
              </a:solidFill>
              <a:latin typeface="Times New Roman"/>
              <a:cs typeface="Times New Roman"/>
            </a:rPr>
            <a:t>                                      </a:t>
          </a:r>
          <a:r>
            <a:rPr lang="ru-RU" sz="1100" b="0" i="0" u="none" strike="noStrike">
              <a:solidFill>
                <a:srgbClr val="000000"/>
              </a:solidFill>
              <a:latin typeface="Times New Roman"/>
              <a:cs typeface="Times New Roman"/>
            </a:rPr>
            <a:t> (подпись)    </a:t>
          </a:r>
          <a:r>
            <a:rPr lang="ru-RU" sz="1100" b="0" i="0" u="sng" strike="noStrike">
              <a:solidFill>
                <a:srgbClr val="000000"/>
              </a:solidFill>
              <a:latin typeface="Times New Roman"/>
              <a:cs typeface="Times New Roman"/>
            </a:rPr>
            <a:t>                                                                                 </a:t>
          </a:r>
          <a:r>
            <a:rPr lang="ru-RU" sz="1100" b="0" i="0" u="none" strike="noStrike">
              <a:solidFill>
                <a:srgbClr val="000000"/>
              </a:solidFill>
              <a:latin typeface="Times New Roman"/>
              <a:cs typeface="Times New Roman"/>
            </a:rPr>
            <a:t> (расшифровка подписи)</a:t>
          </a:r>
          <a:endParaRPr/>
        </a:p>
        <a:p>
          <a:pPr algn="l">
            <a:defRPr sz="1000"/>
          </a:pPr>
          <a:endParaRPr lang="ru-RU" sz="1100" b="0" i="0" u="none" strike="noStrike">
            <a:solidFill>
              <a:srgbClr val="000000"/>
            </a:solidFill>
            <a:latin typeface="Times New Roman"/>
            <a:cs typeface="Times New Roman"/>
          </a:endParaRPr>
        </a:p>
        <a:p>
          <a:pPr algn="l">
            <a:defRPr sz="1000"/>
          </a:pPr>
          <a:r>
            <a:rPr lang="ru-RU" sz="1100" b="0" i="0" u="none" strike="noStrike">
              <a:solidFill>
                <a:srgbClr val="000000"/>
              </a:solidFill>
              <a:latin typeface="Times New Roman"/>
              <a:cs typeface="Times New Roman"/>
            </a:rPr>
            <a:t>"_____" _______________________ 20     г.</a:t>
          </a:r>
          <a:endParaRPr/>
        </a:p>
        <a:p>
          <a:pPr algn="l">
            <a:defRPr sz="1000"/>
          </a:pPr>
          <a:r>
            <a:rPr lang="ru-RU" sz="1100" b="0" i="0" u="none" strike="noStrike">
              <a:solidFill>
                <a:srgbClr val="000000"/>
              </a:solidFill>
              <a:latin typeface="Times New Roman"/>
              <a:cs typeface="Times New Roman"/>
            </a:rPr>
            <a:t>        </a:t>
          </a:r>
          <a:endParaRPr/>
        </a:p>
        <a:p>
          <a:pPr algn="l">
            <a:defRPr sz="1000"/>
          </a:pPr>
          <a:r>
            <a:rPr lang="ru-RU" sz="1100" b="0" i="0" u="none" strike="noStrike">
              <a:solidFill>
                <a:srgbClr val="000000"/>
              </a:solidFill>
              <a:latin typeface="Times New Roman"/>
              <a:cs typeface="Times New Roman"/>
            </a:rPr>
            <a:t>       М.П.</a:t>
          </a:r>
          <a:endParaRPr/>
        </a:p>
        <a:p>
          <a:pPr algn="l">
            <a:defRPr sz="1000"/>
          </a:pPr>
          <a:endParaRPr lang="ru-RU" sz="1100" b="0" i="0" u="none" strike="noStrike">
            <a:solidFill>
              <a:srgbClr val="000000"/>
            </a:solidFill>
            <a:latin typeface="Times New Roman"/>
            <a:cs typeface="Times New Roman"/>
          </a:endParaRPr>
        </a:p>
        <a:p>
          <a:pPr algn="l">
            <a:defRPr sz="1000"/>
          </a:pPr>
          <a:r>
            <a:rPr lang="ru-RU" sz="1100" b="0" i="0" u="none" strike="noStrike">
              <a:solidFill>
                <a:srgbClr val="000000"/>
              </a:solidFill>
              <a:latin typeface="Times New Roman"/>
              <a:cs typeface="Times New Roman"/>
            </a:rPr>
            <a:t>Исполнитель: </a:t>
          </a:r>
          <a:r>
            <a:rPr lang="ru-RU" sz="1100" b="0" i="0" u="sng" strike="noStrike">
              <a:solidFill>
                <a:srgbClr val="000000"/>
              </a:solidFill>
              <a:latin typeface="Times New Roman"/>
              <a:cs typeface="Times New Roman"/>
            </a:rPr>
            <a:t>                                                                            </a:t>
          </a:r>
          <a:r>
            <a:rPr lang="ru-RU" sz="1100" b="0" i="0" u="none" strike="noStrike">
              <a:solidFill>
                <a:srgbClr val="000000"/>
              </a:solidFill>
              <a:latin typeface="Times New Roman"/>
              <a:cs typeface="Times New Roman"/>
            </a:rPr>
            <a:t> (Ф.И.О)   тел. </a:t>
          </a:r>
          <a:r>
            <a:rPr lang="ru-RU" sz="1100" b="0" i="0" u="sng" strike="noStrike">
              <a:solidFill>
                <a:srgbClr val="000000"/>
              </a:solidFill>
              <a:latin typeface="Times New Roman"/>
              <a:cs typeface="Times New Roman"/>
            </a:rPr>
            <a:t>                                      </a:t>
          </a:r>
          <a:r>
            <a:rPr lang="ru-RU" sz="1100" b="0" i="0" u="none" strike="noStrike">
              <a:solidFill>
                <a:srgbClr val="000000"/>
              </a:solidFill>
              <a:latin typeface="Times New Roman"/>
              <a:cs typeface="Times New Roman"/>
            </a:rPr>
            <a:t>  </a:t>
          </a:r>
          <a:r>
            <a:rPr lang="en-US" sz="1100" b="0" i="0" u="none" strike="noStrike">
              <a:solidFill>
                <a:srgbClr val="000000"/>
              </a:solidFill>
              <a:latin typeface="Times New Roman"/>
              <a:cs typeface="Times New Roman"/>
            </a:rPr>
            <a:t>e-mail: </a:t>
          </a:r>
          <a:r>
            <a:rPr lang="en-US" sz="1100" b="0" i="0" u="sng" strike="noStrike">
              <a:solidFill>
                <a:srgbClr val="000000"/>
              </a:solidFill>
              <a:latin typeface="Times New Roman"/>
              <a:cs typeface="Times New Roman"/>
            </a:rPr>
            <a:t>                                                          </a:t>
          </a:r>
          <a:endParaRPr/>
        </a:p>
        <a:p>
          <a:pPr algn="l">
            <a:defRPr sz="1000"/>
          </a:pPr>
          <a:endParaRPr lang="en-US" sz="1100" b="0" i="0" u="sng" strike="noStrike">
            <a:solidFill>
              <a:srgbClr val="000000"/>
            </a:solidFill>
            <a:latin typeface="Times New Roman"/>
            <a:cs typeface="Times New Roman"/>
          </a:endParaRPr>
        </a:p>
        <a:p>
          <a:pPr algn="l">
            <a:defRPr sz="1000"/>
          </a:pPr>
          <a:r>
            <a:rPr lang="en-US" sz="1100" b="0" i="0" u="none" strike="noStrike">
              <a:solidFill>
                <a:srgbClr val="000000"/>
              </a:solidFill>
              <a:latin typeface="Times New Roman"/>
              <a:cs typeface="Times New Roman"/>
            </a:rPr>
            <a:t>* </a:t>
          </a:r>
          <a:r>
            <a:rPr lang="ru-RU" sz="1100" b="0" i="0" u="none" strike="noStrike">
              <a:solidFill>
                <a:srgbClr val="000000"/>
              </a:solidFill>
              <a:latin typeface="Times New Roman"/>
              <a:cs typeface="Times New Roman"/>
            </a:rPr>
            <a:t>заполняется по видам сельскохозяйственных товаропроизводителей: сельскохозяйственные организации, крестьянские (фермерские) хозяйства и т.п</a:t>
          </a:r>
          <a:endParaRPr/>
        </a:p>
      </xdr:txBody>
    </xdr:sp>
    <xdr:clientData fLocksWithSheet="0"/>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054;_&#1048;&#1089;&#1087;&#1086;&#1083;&#1085;&#1077;&#1085;&#1080;&#1103;_&#1073;&#1102;&#1076;&#1078;&#1077;&#1090;&#1072;_04/&#1054;&#1090;&#1095;&#1077;&#1090;&#1099;%20&#1087;&#1086;%20&#1060;&#1077;&#1076;&#1077;&#1088;&#1072;&#1094;&#1080;&#1080;%20&#1080;%20&#1082;&#1088;&#1072;&#1102;/2013%20&#1075;&#1086;&#1076;/&#1043;&#1055;-61%20&#1087;&#1072;&#1096;&#1085;&#1103;/01.01/&#1043;&#1055;-61&#1088;%20&#1089;%202013%20&#1075;&#1086;&#1076;&#107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Kovalenko/AppData/Roaming/Microsoft/Excel/&#1056;&#1077;&#1077;&#1089;&#1090;&#1088;%20&#1089;%20&#1087;&#1088;&#1072;&#1074;&#1082;&#1072;&#1084;&#1080;%20ot_27_04_09.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Kovalenko/AppData/Roaming/Microsoft/Excel/&#1055;&#1077;&#1088;&#1077;&#1095;&#1077;&#1085;&#1100;%20&#1087;&#1086;&#1083;&#1091;&#1095;&#1072;&#1090;&#1077;&#1083;&#1077;&#1081;%20&#1079;&#1072;%202008.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РеестрЗавоз семян"/>
      <sheetName val="Списки"/>
      <sheetName val="Инструкция"/>
      <sheetName val="ФЛК (обязательный)"/>
    </sheetNames>
    <sheetDataSet>
      <sheetData sheetId="0" refreshError="1"/>
      <sheetData sheetId="1">
        <row r="1">
          <cell r="A1" t="str">
            <v>СХО</v>
          </cell>
        </row>
        <row r="2">
          <cell r="A2" t="str">
            <v>организации АПК</v>
          </cell>
        </row>
        <row r="3">
          <cell r="A3" t="str">
            <v>СПоК</v>
          </cell>
        </row>
        <row r="4">
          <cell r="A4" t="str">
            <v>КФХ</v>
          </cell>
        </row>
        <row r="5">
          <cell r="A5" t="str">
            <v>ИП</v>
          </cell>
        </row>
      </sheetData>
      <sheetData sheetId="2" refreshError="1"/>
      <sheetData sheetId="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Лист1"/>
      <sheetName val="Лист2"/>
      <sheetName val="Лист3"/>
    </sheetNames>
    <sheetDataSet>
      <sheetData sheetId="0"/>
      <sheetData sheetId="1">
        <row r="1">
          <cell r="A1" t="str">
            <v>СХО</v>
          </cell>
        </row>
        <row r="2">
          <cell r="A2" t="str">
            <v>организации АПК</v>
          </cell>
        </row>
        <row r="3">
          <cell r="A3" t="str">
            <v>организации потребкооперации</v>
          </cell>
        </row>
        <row r="4">
          <cell r="A4" t="str">
            <v>ЛПХ</v>
          </cell>
        </row>
        <row r="5">
          <cell r="A5" t="str">
            <v>ИП</v>
          </cell>
        </row>
        <row r="6">
          <cell r="A6" t="str">
            <v>КФХ</v>
          </cell>
        </row>
        <row r="7">
          <cell r="A7" t="str">
            <v>СПоК</v>
          </cell>
        </row>
      </sheetData>
      <sheetData sheetId="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реестр без прочего на жив"/>
      <sheetName val="реестр Красноярский кр-й"/>
      <sheetName val="Лист2"/>
      <sheetName val="Лист3"/>
    </sheetNames>
    <sheetDataSet>
      <sheetData sheetId="0"/>
      <sheetData sheetId="1"/>
      <sheetData sheetId="2">
        <row r="1">
          <cell r="A1" t="str">
            <v>СХО</v>
          </cell>
        </row>
        <row r="2">
          <cell r="A2" t="str">
            <v>организации АПК</v>
          </cell>
        </row>
        <row r="3">
          <cell r="A3" t="str">
            <v>ЛПХ</v>
          </cell>
        </row>
        <row r="4">
          <cell r="A4" t="str">
            <v>ИП</v>
          </cell>
        </row>
        <row r="5">
          <cell r="A5" t="str">
            <v>КФХ</v>
          </cell>
        </row>
        <row r="6">
          <cell r="A6" t="str">
            <v>СПоК</v>
          </cell>
        </row>
      </sheetData>
      <sheetData sheetId="3"/>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Arial"/>
        <a:cs typeface="Arial"/>
      </a:majorFont>
      <a:minorFont>
        <a:latin typeface="Calibri"/>
        <a:ea typeface="Arial"/>
        <a:cs typeface="Arial"/>
      </a:minorFont>
    </a:fontScheme>
    <a:fmtScheme name="Стандартная">
      <a:fillStyleLst>
        <a:solidFill>
          <a:schemeClr val="phClr"/>
        </a:solidFill>
        <a:gradFill>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gradFill>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gradFill>
        <a:gradFill>
          <a:gsLst>
            <a:gs pos="0">
              <a:schemeClr val="phClr">
                <a:tint val="80000"/>
                <a:satMod val="300000"/>
              </a:schemeClr>
            </a:gs>
            <a:gs pos="100000">
              <a:schemeClr val="phClr">
                <a:shade val="30000"/>
                <a:satMod val="200000"/>
              </a:schemeClr>
            </a:gs>
          </a:gsLst>
          <a:path path="circle"/>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S724"/>
  <sheetViews>
    <sheetView tabSelected="1" zoomScale="50" zoomScaleNormal="50" zoomScaleSheetLayoutView="50" workbookViewId="0">
      <pane xSplit="6" ySplit="6" topLeftCell="G7" activePane="bottomRight" state="frozen"/>
      <selection activeCell="AQ678" sqref="AQ678"/>
      <selection pane="topRight"/>
      <selection pane="bottomLeft"/>
      <selection pane="bottomRight" activeCell="G694" sqref="G694"/>
    </sheetView>
  </sheetViews>
  <sheetFormatPr defaultColWidth="9.28515625" defaultRowHeight="23.25" outlineLevelRow="1" x14ac:dyDescent="0.35"/>
  <cols>
    <col min="1" max="1" width="40.28515625" style="1" customWidth="1"/>
    <col min="2" max="2" width="47.42578125" style="2" customWidth="1"/>
    <col min="3" max="3" width="24.42578125" style="3" bestFit="1" customWidth="1"/>
    <col min="4" max="4" width="29.28515625" style="4" customWidth="1"/>
    <col min="5" max="5" width="32.5703125" style="5" customWidth="1"/>
    <col min="6" max="6" width="31.5703125" style="5" customWidth="1"/>
    <col min="7" max="7" width="31.28515625" style="6" customWidth="1"/>
    <col min="8" max="12" width="31.28515625" style="7" customWidth="1"/>
    <col min="13" max="13" width="31.28515625" style="6" customWidth="1"/>
    <col min="14" max="14" width="31.28515625" style="7" customWidth="1"/>
    <col min="15" max="16" width="31.28515625" style="5" customWidth="1"/>
    <col min="17" max="18" width="31.28515625" style="1" customWidth="1"/>
    <col min="19" max="19" width="31.28515625" style="7" customWidth="1"/>
    <col min="20" max="20" width="34.140625" style="7" customWidth="1"/>
    <col min="21" max="22" width="31.28515625" style="5" customWidth="1"/>
    <col min="23" max="24" width="31.28515625" style="7" customWidth="1"/>
    <col min="25" max="25" width="37.28515625" style="7" customWidth="1"/>
    <col min="26" max="31" width="31.28515625" style="7" customWidth="1"/>
    <col min="32" max="32" width="39.85546875" style="7" customWidth="1"/>
    <col min="33" max="33" width="48" style="1" customWidth="1"/>
    <col min="34" max="34" width="73.5703125" style="5" customWidth="1"/>
    <col min="35" max="40" width="31.28515625" style="7" customWidth="1"/>
    <col min="41" max="41" width="36.42578125" style="7" customWidth="1"/>
    <col min="42" max="42" width="24.5703125" style="5" customWidth="1"/>
    <col min="43" max="43" width="27.42578125" style="5" customWidth="1"/>
    <col min="44" max="45" width="31.28515625" style="1" customWidth="1"/>
    <col min="46" max="46" width="48.28515625" style="5" customWidth="1"/>
    <col min="47" max="47" width="49" style="5" customWidth="1"/>
    <col min="48" max="48" width="29.7109375" style="1" customWidth="1"/>
    <col min="49" max="49" width="49.7109375" style="1" customWidth="1"/>
    <col min="50" max="51" width="65.7109375" style="5" customWidth="1"/>
    <col min="52" max="53" width="68.5703125" style="5" customWidth="1"/>
    <col min="54" max="54" width="59.85546875" style="5" customWidth="1"/>
    <col min="55" max="55" width="76.5703125" style="5" customWidth="1"/>
    <col min="56" max="56" width="57.5703125" style="5" customWidth="1"/>
    <col min="57" max="58" width="31.28515625" style="1" customWidth="1"/>
    <col min="59" max="59" width="38.85546875" style="1" customWidth="1"/>
    <col min="60" max="60" width="35.42578125" style="1" customWidth="1"/>
    <col min="61" max="62" width="31.28515625" style="1" customWidth="1"/>
    <col min="63" max="64" width="29.7109375" style="5" customWidth="1"/>
    <col min="65" max="65" width="59.28515625" style="1" customWidth="1"/>
    <col min="66" max="67" width="48.7109375" style="1" customWidth="1"/>
    <col min="68" max="68" width="63.85546875" style="5" customWidth="1"/>
    <col min="69" max="69" width="53.7109375" style="1" customWidth="1"/>
    <col min="70" max="70" width="47.5703125" style="1" customWidth="1"/>
    <col min="71" max="71" width="73.5703125" style="5" customWidth="1"/>
    <col min="72" max="197" width="9.28515625" style="1"/>
    <col min="198" max="198" width="26.28515625" style="1" customWidth="1"/>
    <col min="199" max="199" width="45.42578125" style="1" customWidth="1"/>
    <col min="200" max="200" width="14.85546875" style="1" customWidth="1"/>
    <col min="201" max="204" width="9.28515625" style="1" customWidth="1"/>
    <col min="205" max="205" width="0.140625" style="1" customWidth="1"/>
    <col min="206" max="206" width="29.42578125" style="1" customWidth="1"/>
    <col min="207" max="207" width="24.42578125" style="1" customWidth="1"/>
    <col min="208" max="208" width="26.7109375" style="1" customWidth="1"/>
    <col min="209" max="209" width="24.85546875" style="1" customWidth="1"/>
    <col min="210" max="210" width="21.28515625" style="1" customWidth="1"/>
    <col min="211" max="214" width="21.5703125" style="1" customWidth="1"/>
    <col min="215" max="215" width="28.28515625" style="1" customWidth="1"/>
    <col min="216" max="216" width="33" style="1" customWidth="1"/>
    <col min="217" max="217" width="22.85546875" style="1" customWidth="1"/>
    <col min="218" max="218" width="22" style="1" customWidth="1"/>
    <col min="219" max="219" width="24.7109375" style="1" customWidth="1"/>
    <col min="220" max="220" width="28.7109375" style="1" customWidth="1"/>
    <col min="221" max="221" width="23.5703125" style="1" customWidth="1"/>
    <col min="222" max="222" width="24.28515625" style="1" customWidth="1"/>
    <col min="223" max="223" width="23.5703125" style="1" customWidth="1"/>
    <col min="224" max="228" width="24.28515625" style="1" customWidth="1"/>
    <col min="229" max="229" width="22.7109375" style="1" customWidth="1"/>
    <col min="230" max="230" width="21.5703125" style="1" customWidth="1"/>
    <col min="231" max="231" width="21.42578125" style="1" customWidth="1"/>
    <col min="232" max="232" width="22.28515625" style="1" customWidth="1"/>
    <col min="233" max="233" width="22.5703125" style="1" customWidth="1"/>
    <col min="234" max="234" width="23.28515625" style="1" customWidth="1"/>
    <col min="235" max="236" width="20.5703125" style="1" customWidth="1"/>
    <col min="237" max="237" width="21.28515625" style="1" customWidth="1"/>
    <col min="238" max="238" width="21.42578125" style="1" customWidth="1"/>
    <col min="239" max="239" width="22" style="1" customWidth="1"/>
    <col min="240" max="241" width="21.5703125" style="1" customWidth="1"/>
    <col min="242" max="242" width="22.28515625" style="1" customWidth="1"/>
    <col min="243" max="243" width="25.42578125" style="1" customWidth="1"/>
    <col min="244" max="244" width="25.28515625" style="1" customWidth="1"/>
    <col min="245" max="245" width="28.7109375" style="1" customWidth="1"/>
    <col min="246" max="246" width="22.140625" style="1" customWidth="1"/>
    <col min="247" max="247" width="22" style="1" customWidth="1"/>
    <col min="248" max="248" width="24.5703125" style="1" customWidth="1"/>
    <col min="249" max="249" width="19.7109375" style="1" customWidth="1"/>
    <col min="250" max="250" width="29.140625" style="1" customWidth="1"/>
    <col min="251" max="251" width="25.140625" style="1" customWidth="1"/>
    <col min="252" max="253" width="29.42578125" style="1" customWidth="1"/>
    <col min="254" max="255" width="23.7109375" style="1" customWidth="1"/>
    <col min="256" max="256" width="26.7109375" style="1" customWidth="1"/>
    <col min="257" max="257" width="29.85546875" style="1" customWidth="1"/>
    <col min="258" max="260" width="23.28515625" style="1" customWidth="1"/>
    <col min="261" max="261" width="23.85546875" style="1" customWidth="1"/>
    <col min="262" max="262" width="26.7109375" style="1" customWidth="1"/>
    <col min="263" max="263" width="24.5703125" style="1" customWidth="1"/>
    <col min="264" max="264" width="26.85546875" style="1" customWidth="1"/>
    <col min="265" max="266" width="23.5703125" style="1" customWidth="1"/>
    <col min="267" max="267" width="28.7109375" style="1" customWidth="1"/>
    <col min="268" max="268" width="34.42578125" style="1" customWidth="1"/>
    <col min="269" max="269" width="29.7109375" style="1" customWidth="1"/>
    <col min="270" max="270" width="22" style="1" customWidth="1"/>
    <col min="271" max="271" width="23.7109375" style="1" customWidth="1"/>
    <col min="272" max="272" width="23.5703125" style="1" customWidth="1"/>
    <col min="273" max="276" width="22.140625" style="1" customWidth="1"/>
    <col min="277" max="277" width="25.28515625" style="1" customWidth="1"/>
    <col min="278" max="278" width="45.42578125" style="1" customWidth="1"/>
    <col min="279" max="279" width="24.7109375" style="1" customWidth="1"/>
    <col min="280" max="280" width="26.42578125" style="1" customWidth="1"/>
    <col min="281" max="281" width="29.28515625" style="1" customWidth="1"/>
    <col min="282" max="284" width="27.28515625" style="1" customWidth="1"/>
    <col min="285" max="285" width="31.7109375" style="1" customWidth="1"/>
    <col min="286" max="286" width="27.7109375" style="1" customWidth="1"/>
    <col min="287" max="289" width="28.28515625" style="1" customWidth="1"/>
    <col min="290" max="290" width="24.7109375" style="1" customWidth="1"/>
    <col min="291" max="291" width="24.140625" style="1" customWidth="1"/>
    <col min="292" max="294" width="22.28515625" style="1" customWidth="1"/>
    <col min="295" max="295" width="22.42578125" style="1" customWidth="1"/>
    <col min="296" max="296" width="23.7109375" style="1" customWidth="1"/>
    <col min="297" max="299" width="9.28515625" style="1" customWidth="1"/>
    <col min="300" max="453" width="9.28515625" style="1"/>
    <col min="454" max="454" width="26.28515625" style="1" customWidth="1"/>
    <col min="455" max="455" width="45.42578125" style="1" customWidth="1"/>
    <col min="456" max="456" width="14.85546875" style="1" customWidth="1"/>
    <col min="457" max="460" width="9.28515625" style="1" customWidth="1"/>
    <col min="461" max="461" width="0.140625" style="1" customWidth="1"/>
    <col min="462" max="462" width="29.42578125" style="1" customWidth="1"/>
    <col min="463" max="463" width="24.42578125" style="1" customWidth="1"/>
    <col min="464" max="464" width="26.7109375" style="1" customWidth="1"/>
    <col min="465" max="465" width="24.85546875" style="1" customWidth="1"/>
    <col min="466" max="466" width="21.28515625" style="1" customWidth="1"/>
    <col min="467" max="470" width="21.5703125" style="1" customWidth="1"/>
    <col min="471" max="471" width="28.28515625" style="1" customWidth="1"/>
    <col min="472" max="472" width="33" style="1" customWidth="1"/>
    <col min="473" max="473" width="22.85546875" style="1" customWidth="1"/>
    <col min="474" max="474" width="22" style="1" customWidth="1"/>
    <col min="475" max="475" width="24.7109375" style="1" customWidth="1"/>
    <col min="476" max="476" width="28.7109375" style="1" customWidth="1"/>
    <col min="477" max="477" width="23.5703125" style="1" customWidth="1"/>
    <col min="478" max="478" width="24.28515625" style="1" customWidth="1"/>
    <col min="479" max="479" width="23.5703125" style="1" customWidth="1"/>
    <col min="480" max="484" width="24.28515625" style="1" customWidth="1"/>
    <col min="485" max="485" width="22.7109375" style="1" customWidth="1"/>
    <col min="486" max="486" width="21.5703125" style="1" customWidth="1"/>
    <col min="487" max="487" width="21.42578125" style="1" customWidth="1"/>
    <col min="488" max="488" width="22.28515625" style="1" customWidth="1"/>
    <col min="489" max="489" width="22.5703125" style="1" customWidth="1"/>
    <col min="490" max="490" width="23.28515625" style="1" customWidth="1"/>
    <col min="491" max="492" width="20.5703125" style="1" customWidth="1"/>
    <col min="493" max="493" width="21.28515625" style="1" customWidth="1"/>
    <col min="494" max="494" width="21.42578125" style="1" customWidth="1"/>
    <col min="495" max="495" width="22" style="1" customWidth="1"/>
    <col min="496" max="497" width="21.5703125" style="1" customWidth="1"/>
    <col min="498" max="498" width="22.28515625" style="1" customWidth="1"/>
    <col min="499" max="499" width="25.42578125" style="1" customWidth="1"/>
    <col min="500" max="500" width="25.28515625" style="1" customWidth="1"/>
    <col min="501" max="501" width="28.7109375" style="1" customWidth="1"/>
    <col min="502" max="502" width="22.140625" style="1" customWidth="1"/>
    <col min="503" max="503" width="22" style="1" customWidth="1"/>
    <col min="504" max="504" width="24.5703125" style="1" customWidth="1"/>
    <col min="505" max="505" width="19.7109375" style="1" customWidth="1"/>
    <col min="506" max="506" width="29.140625" style="1" customWidth="1"/>
    <col min="507" max="507" width="25.140625" style="1" customWidth="1"/>
    <col min="508" max="509" width="29.42578125" style="1" customWidth="1"/>
    <col min="510" max="511" width="23.7109375" style="1" customWidth="1"/>
    <col min="512" max="512" width="26.7109375" style="1" customWidth="1"/>
    <col min="513" max="513" width="29.85546875" style="1" customWidth="1"/>
    <col min="514" max="516" width="23.28515625" style="1" customWidth="1"/>
    <col min="517" max="517" width="23.85546875" style="1" customWidth="1"/>
    <col min="518" max="518" width="26.7109375" style="1" customWidth="1"/>
    <col min="519" max="519" width="24.5703125" style="1" customWidth="1"/>
    <col min="520" max="520" width="26.85546875" style="1" customWidth="1"/>
    <col min="521" max="522" width="23.5703125" style="1" customWidth="1"/>
    <col min="523" max="523" width="28.7109375" style="1" customWidth="1"/>
    <col min="524" max="524" width="34.42578125" style="1" customWidth="1"/>
    <col min="525" max="525" width="29.7109375" style="1" customWidth="1"/>
    <col min="526" max="526" width="22" style="1" customWidth="1"/>
    <col min="527" max="527" width="23.7109375" style="1" customWidth="1"/>
    <col min="528" max="528" width="23.5703125" style="1" customWidth="1"/>
    <col min="529" max="532" width="22.140625" style="1" customWidth="1"/>
    <col min="533" max="533" width="25.28515625" style="1" customWidth="1"/>
    <col min="534" max="534" width="45.42578125" style="1" customWidth="1"/>
    <col min="535" max="535" width="24.7109375" style="1" customWidth="1"/>
    <col min="536" max="536" width="26.42578125" style="1" customWidth="1"/>
    <col min="537" max="537" width="29.28515625" style="1" customWidth="1"/>
    <col min="538" max="540" width="27.28515625" style="1" customWidth="1"/>
    <col min="541" max="541" width="31.7109375" style="1" customWidth="1"/>
    <col min="542" max="542" width="27.7109375" style="1" customWidth="1"/>
    <col min="543" max="545" width="28.28515625" style="1" customWidth="1"/>
    <col min="546" max="546" width="24.7109375" style="1" customWidth="1"/>
    <col min="547" max="547" width="24.140625" style="1" customWidth="1"/>
    <col min="548" max="550" width="22.28515625" style="1" customWidth="1"/>
    <col min="551" max="551" width="22.42578125" style="1" customWidth="1"/>
    <col min="552" max="552" width="23.7109375" style="1" customWidth="1"/>
    <col min="553" max="555" width="9.28515625" style="1" customWidth="1"/>
    <col min="556" max="709" width="9.28515625" style="1"/>
    <col min="710" max="710" width="26.28515625" style="1" customWidth="1"/>
    <col min="711" max="711" width="45.42578125" style="1" customWidth="1"/>
    <col min="712" max="712" width="14.85546875" style="1" customWidth="1"/>
    <col min="713" max="716" width="9.28515625" style="1" customWidth="1"/>
    <col min="717" max="717" width="0.140625" style="1" customWidth="1"/>
    <col min="718" max="718" width="29.42578125" style="1" customWidth="1"/>
    <col min="719" max="719" width="24.42578125" style="1" customWidth="1"/>
    <col min="720" max="720" width="26.7109375" style="1" customWidth="1"/>
    <col min="721" max="721" width="24.85546875" style="1" customWidth="1"/>
    <col min="722" max="722" width="21.28515625" style="1" customWidth="1"/>
    <col min="723" max="726" width="21.5703125" style="1" customWidth="1"/>
    <col min="727" max="727" width="28.28515625" style="1" customWidth="1"/>
    <col min="728" max="728" width="33" style="1" customWidth="1"/>
    <col min="729" max="729" width="22.85546875" style="1" customWidth="1"/>
    <col min="730" max="730" width="22" style="1" customWidth="1"/>
    <col min="731" max="731" width="24.7109375" style="1" customWidth="1"/>
    <col min="732" max="732" width="28.7109375" style="1" customWidth="1"/>
    <col min="733" max="733" width="23.5703125" style="1" customWidth="1"/>
    <col min="734" max="734" width="24.28515625" style="1" customWidth="1"/>
    <col min="735" max="735" width="23.5703125" style="1" customWidth="1"/>
    <col min="736" max="740" width="24.28515625" style="1" customWidth="1"/>
    <col min="741" max="741" width="22.7109375" style="1" customWidth="1"/>
    <col min="742" max="742" width="21.5703125" style="1" customWidth="1"/>
    <col min="743" max="743" width="21.42578125" style="1" customWidth="1"/>
    <col min="744" max="744" width="22.28515625" style="1" customWidth="1"/>
    <col min="745" max="745" width="22.5703125" style="1" customWidth="1"/>
    <col min="746" max="746" width="23.28515625" style="1" customWidth="1"/>
    <col min="747" max="748" width="20.5703125" style="1" customWidth="1"/>
    <col min="749" max="749" width="21.28515625" style="1" customWidth="1"/>
    <col min="750" max="750" width="21.42578125" style="1" customWidth="1"/>
    <col min="751" max="751" width="22" style="1" customWidth="1"/>
    <col min="752" max="753" width="21.5703125" style="1" customWidth="1"/>
    <col min="754" max="754" width="22.28515625" style="1" customWidth="1"/>
    <col min="755" max="755" width="25.42578125" style="1" customWidth="1"/>
    <col min="756" max="756" width="25.28515625" style="1" customWidth="1"/>
    <col min="757" max="757" width="28.7109375" style="1" customWidth="1"/>
    <col min="758" max="758" width="22.140625" style="1" customWidth="1"/>
    <col min="759" max="759" width="22" style="1" customWidth="1"/>
    <col min="760" max="760" width="24.5703125" style="1" customWidth="1"/>
    <col min="761" max="761" width="19.7109375" style="1" customWidth="1"/>
    <col min="762" max="762" width="29.140625" style="1" customWidth="1"/>
    <col min="763" max="763" width="25.140625" style="1" customWidth="1"/>
    <col min="764" max="765" width="29.42578125" style="1" customWidth="1"/>
    <col min="766" max="767" width="23.7109375" style="1" customWidth="1"/>
    <col min="768" max="768" width="26.7109375" style="1" customWidth="1"/>
    <col min="769" max="769" width="29.85546875" style="1" customWidth="1"/>
    <col min="770" max="772" width="23.28515625" style="1" customWidth="1"/>
    <col min="773" max="773" width="23.85546875" style="1" customWidth="1"/>
    <col min="774" max="774" width="26.7109375" style="1" customWidth="1"/>
    <col min="775" max="775" width="24.5703125" style="1" customWidth="1"/>
    <col min="776" max="776" width="26.85546875" style="1" customWidth="1"/>
    <col min="777" max="778" width="23.5703125" style="1" customWidth="1"/>
    <col min="779" max="779" width="28.7109375" style="1" customWidth="1"/>
    <col min="780" max="780" width="34.42578125" style="1" customWidth="1"/>
    <col min="781" max="781" width="29.7109375" style="1" customWidth="1"/>
    <col min="782" max="782" width="22" style="1" customWidth="1"/>
    <col min="783" max="783" width="23.7109375" style="1" customWidth="1"/>
    <col min="784" max="784" width="23.5703125" style="1" customWidth="1"/>
    <col min="785" max="788" width="22.140625" style="1" customWidth="1"/>
    <col min="789" max="789" width="25.28515625" style="1" customWidth="1"/>
    <col min="790" max="790" width="45.42578125" style="1" customWidth="1"/>
    <col min="791" max="791" width="24.7109375" style="1" customWidth="1"/>
    <col min="792" max="792" width="26.42578125" style="1" customWidth="1"/>
    <col min="793" max="793" width="29.28515625" style="1" customWidth="1"/>
    <col min="794" max="796" width="27.28515625" style="1" customWidth="1"/>
    <col min="797" max="797" width="31.7109375" style="1" customWidth="1"/>
    <col min="798" max="798" width="27.7109375" style="1" customWidth="1"/>
    <col min="799" max="801" width="28.28515625" style="1" customWidth="1"/>
    <col min="802" max="802" width="24.7109375" style="1" customWidth="1"/>
    <col min="803" max="803" width="24.140625" style="1" customWidth="1"/>
    <col min="804" max="806" width="22.28515625" style="1" customWidth="1"/>
    <col min="807" max="807" width="22.42578125" style="1" customWidth="1"/>
    <col min="808" max="808" width="23.7109375" style="1" customWidth="1"/>
    <col min="809" max="811" width="9.28515625" style="1" customWidth="1"/>
    <col min="812" max="965" width="9.28515625" style="1"/>
    <col min="966" max="966" width="26.28515625" style="1" customWidth="1"/>
    <col min="967" max="967" width="45.42578125" style="1" customWidth="1"/>
    <col min="968" max="968" width="14.85546875" style="1" customWidth="1"/>
    <col min="969" max="972" width="9.28515625" style="1" customWidth="1"/>
    <col min="973" max="973" width="0.140625" style="1" customWidth="1"/>
    <col min="974" max="974" width="29.42578125" style="1" customWidth="1"/>
    <col min="975" max="975" width="24.42578125" style="1" customWidth="1"/>
    <col min="976" max="976" width="26.7109375" style="1" customWidth="1"/>
    <col min="977" max="977" width="24.85546875" style="1" customWidth="1"/>
    <col min="978" max="978" width="21.28515625" style="1" customWidth="1"/>
    <col min="979" max="982" width="21.5703125" style="1" customWidth="1"/>
    <col min="983" max="983" width="28.28515625" style="1" customWidth="1"/>
    <col min="984" max="984" width="33" style="1" customWidth="1"/>
    <col min="985" max="985" width="22.85546875" style="1" customWidth="1"/>
    <col min="986" max="986" width="22" style="1" customWidth="1"/>
    <col min="987" max="987" width="24.7109375" style="1" customWidth="1"/>
    <col min="988" max="988" width="28.7109375" style="1" customWidth="1"/>
    <col min="989" max="989" width="23.5703125" style="1" customWidth="1"/>
    <col min="990" max="990" width="24.28515625" style="1" customWidth="1"/>
    <col min="991" max="991" width="23.5703125" style="1" customWidth="1"/>
    <col min="992" max="996" width="24.28515625" style="1" customWidth="1"/>
    <col min="997" max="997" width="22.7109375" style="1" customWidth="1"/>
    <col min="998" max="998" width="21.5703125" style="1" customWidth="1"/>
    <col min="999" max="999" width="21.42578125" style="1" customWidth="1"/>
    <col min="1000" max="1000" width="22.28515625" style="1" customWidth="1"/>
    <col min="1001" max="1001" width="22.5703125" style="1" customWidth="1"/>
    <col min="1002" max="1002" width="23.28515625" style="1" customWidth="1"/>
    <col min="1003" max="1004" width="20.5703125" style="1" customWidth="1"/>
    <col min="1005" max="1005" width="21.28515625" style="1" customWidth="1"/>
    <col min="1006" max="1006" width="21.42578125" style="1" customWidth="1"/>
    <col min="1007" max="1007" width="22" style="1" customWidth="1"/>
    <col min="1008" max="1009" width="21.5703125" style="1" customWidth="1"/>
    <col min="1010" max="1010" width="22.28515625" style="1" customWidth="1"/>
    <col min="1011" max="1011" width="25.42578125" style="1" customWidth="1"/>
    <col min="1012" max="1012" width="25.28515625" style="1" customWidth="1"/>
    <col min="1013" max="1013" width="28.7109375" style="1" customWidth="1"/>
    <col min="1014" max="1014" width="22.140625" style="1" customWidth="1"/>
    <col min="1015" max="1015" width="22" style="1" customWidth="1"/>
    <col min="1016" max="1016" width="24.5703125" style="1" customWidth="1"/>
    <col min="1017" max="1017" width="19.7109375" style="1" customWidth="1"/>
    <col min="1018" max="1018" width="29.140625" style="1" customWidth="1"/>
    <col min="1019" max="1019" width="25.140625" style="1" customWidth="1"/>
    <col min="1020" max="1021" width="29.42578125" style="1" customWidth="1"/>
    <col min="1022" max="1023" width="23.7109375" style="1" customWidth="1"/>
    <col min="1024" max="1024" width="26.7109375" style="1" customWidth="1"/>
    <col min="1025" max="1025" width="29.85546875" style="1" customWidth="1"/>
    <col min="1026" max="1028" width="23.28515625" style="1" customWidth="1"/>
    <col min="1029" max="1029" width="23.85546875" style="1" customWidth="1"/>
    <col min="1030" max="1030" width="26.7109375" style="1" customWidth="1"/>
    <col min="1031" max="1031" width="24.5703125" style="1" customWidth="1"/>
    <col min="1032" max="1032" width="26.85546875" style="1" customWidth="1"/>
    <col min="1033" max="1034" width="23.5703125" style="1" customWidth="1"/>
    <col min="1035" max="1035" width="28.7109375" style="1" customWidth="1"/>
    <col min="1036" max="1036" width="34.42578125" style="1" customWidth="1"/>
    <col min="1037" max="1037" width="29.7109375" style="1" customWidth="1"/>
    <col min="1038" max="1038" width="22" style="1" customWidth="1"/>
    <col min="1039" max="1039" width="23.7109375" style="1" customWidth="1"/>
    <col min="1040" max="1040" width="23.5703125" style="1" customWidth="1"/>
    <col min="1041" max="1044" width="22.140625" style="1" customWidth="1"/>
    <col min="1045" max="1045" width="25.28515625" style="1" customWidth="1"/>
    <col min="1046" max="1046" width="45.42578125" style="1" customWidth="1"/>
    <col min="1047" max="1047" width="24.7109375" style="1" customWidth="1"/>
    <col min="1048" max="1048" width="26.42578125" style="1" customWidth="1"/>
    <col min="1049" max="1049" width="29.28515625" style="1" customWidth="1"/>
    <col min="1050" max="1052" width="27.28515625" style="1" customWidth="1"/>
    <col min="1053" max="1053" width="31.7109375" style="1" customWidth="1"/>
    <col min="1054" max="1054" width="27.7109375" style="1" customWidth="1"/>
    <col min="1055" max="1057" width="28.28515625" style="1" customWidth="1"/>
    <col min="1058" max="1058" width="24.7109375" style="1" customWidth="1"/>
    <col min="1059" max="1059" width="24.140625" style="1" customWidth="1"/>
    <col min="1060" max="1062" width="22.28515625" style="1" customWidth="1"/>
    <col min="1063" max="1063" width="22.42578125" style="1" customWidth="1"/>
    <col min="1064" max="1064" width="23.7109375" style="1" customWidth="1"/>
    <col min="1065" max="1067" width="9.28515625" style="1" customWidth="1"/>
    <col min="1068" max="1221" width="9.28515625" style="1"/>
    <col min="1222" max="1222" width="26.28515625" style="1" customWidth="1"/>
    <col min="1223" max="1223" width="45.42578125" style="1" customWidth="1"/>
    <col min="1224" max="1224" width="14.85546875" style="1" customWidth="1"/>
    <col min="1225" max="1228" width="9.28515625" style="1" customWidth="1"/>
    <col min="1229" max="1229" width="0.140625" style="1" customWidth="1"/>
    <col min="1230" max="1230" width="29.42578125" style="1" customWidth="1"/>
    <col min="1231" max="1231" width="24.42578125" style="1" customWidth="1"/>
    <col min="1232" max="1232" width="26.7109375" style="1" customWidth="1"/>
    <col min="1233" max="1233" width="24.85546875" style="1" customWidth="1"/>
    <col min="1234" max="1234" width="21.28515625" style="1" customWidth="1"/>
    <col min="1235" max="1238" width="21.5703125" style="1" customWidth="1"/>
    <col min="1239" max="1239" width="28.28515625" style="1" customWidth="1"/>
    <col min="1240" max="1240" width="33" style="1" customWidth="1"/>
    <col min="1241" max="1241" width="22.85546875" style="1" customWidth="1"/>
    <col min="1242" max="1242" width="22" style="1" customWidth="1"/>
    <col min="1243" max="1243" width="24.7109375" style="1" customWidth="1"/>
    <col min="1244" max="1244" width="28.7109375" style="1" customWidth="1"/>
    <col min="1245" max="1245" width="23.5703125" style="1" customWidth="1"/>
    <col min="1246" max="1246" width="24.28515625" style="1" customWidth="1"/>
    <col min="1247" max="1247" width="23.5703125" style="1" customWidth="1"/>
    <col min="1248" max="1252" width="24.28515625" style="1" customWidth="1"/>
    <col min="1253" max="1253" width="22.7109375" style="1" customWidth="1"/>
    <col min="1254" max="1254" width="21.5703125" style="1" customWidth="1"/>
    <col min="1255" max="1255" width="21.42578125" style="1" customWidth="1"/>
    <col min="1256" max="1256" width="22.28515625" style="1" customWidth="1"/>
    <col min="1257" max="1257" width="22.5703125" style="1" customWidth="1"/>
    <col min="1258" max="1258" width="23.28515625" style="1" customWidth="1"/>
    <col min="1259" max="1260" width="20.5703125" style="1" customWidth="1"/>
    <col min="1261" max="1261" width="21.28515625" style="1" customWidth="1"/>
    <col min="1262" max="1262" width="21.42578125" style="1" customWidth="1"/>
    <col min="1263" max="1263" width="22" style="1" customWidth="1"/>
    <col min="1264" max="1265" width="21.5703125" style="1" customWidth="1"/>
    <col min="1266" max="1266" width="22.28515625" style="1" customWidth="1"/>
    <col min="1267" max="1267" width="25.42578125" style="1" customWidth="1"/>
    <col min="1268" max="1268" width="25.28515625" style="1" customWidth="1"/>
    <col min="1269" max="1269" width="28.7109375" style="1" customWidth="1"/>
    <col min="1270" max="1270" width="22.140625" style="1" customWidth="1"/>
    <col min="1271" max="1271" width="22" style="1" customWidth="1"/>
    <col min="1272" max="1272" width="24.5703125" style="1" customWidth="1"/>
    <col min="1273" max="1273" width="19.7109375" style="1" customWidth="1"/>
    <col min="1274" max="1274" width="29.140625" style="1" customWidth="1"/>
    <col min="1275" max="1275" width="25.140625" style="1" customWidth="1"/>
    <col min="1276" max="1277" width="29.42578125" style="1" customWidth="1"/>
    <col min="1278" max="1279" width="23.7109375" style="1" customWidth="1"/>
    <col min="1280" max="1280" width="26.7109375" style="1" customWidth="1"/>
    <col min="1281" max="1281" width="29.85546875" style="1" customWidth="1"/>
    <col min="1282" max="1284" width="23.28515625" style="1" customWidth="1"/>
    <col min="1285" max="1285" width="23.85546875" style="1" customWidth="1"/>
    <col min="1286" max="1286" width="26.7109375" style="1" customWidth="1"/>
    <col min="1287" max="1287" width="24.5703125" style="1" customWidth="1"/>
    <col min="1288" max="1288" width="26.85546875" style="1" customWidth="1"/>
    <col min="1289" max="1290" width="23.5703125" style="1" customWidth="1"/>
    <col min="1291" max="1291" width="28.7109375" style="1" customWidth="1"/>
    <col min="1292" max="1292" width="34.42578125" style="1" customWidth="1"/>
    <col min="1293" max="1293" width="29.7109375" style="1" customWidth="1"/>
    <col min="1294" max="1294" width="22" style="1" customWidth="1"/>
    <col min="1295" max="1295" width="23.7109375" style="1" customWidth="1"/>
    <col min="1296" max="1296" width="23.5703125" style="1" customWidth="1"/>
    <col min="1297" max="1300" width="22.140625" style="1" customWidth="1"/>
    <col min="1301" max="1301" width="25.28515625" style="1" customWidth="1"/>
    <col min="1302" max="1302" width="45.42578125" style="1" customWidth="1"/>
    <col min="1303" max="1303" width="24.7109375" style="1" customWidth="1"/>
    <col min="1304" max="1304" width="26.42578125" style="1" customWidth="1"/>
    <col min="1305" max="1305" width="29.28515625" style="1" customWidth="1"/>
    <col min="1306" max="1308" width="27.28515625" style="1" customWidth="1"/>
    <col min="1309" max="1309" width="31.7109375" style="1" customWidth="1"/>
    <col min="1310" max="1310" width="27.7109375" style="1" customWidth="1"/>
    <col min="1311" max="1313" width="28.28515625" style="1" customWidth="1"/>
    <col min="1314" max="1314" width="24.7109375" style="1" customWidth="1"/>
    <col min="1315" max="1315" width="24.140625" style="1" customWidth="1"/>
    <col min="1316" max="1318" width="22.28515625" style="1" customWidth="1"/>
    <col min="1319" max="1319" width="22.42578125" style="1" customWidth="1"/>
    <col min="1320" max="1320" width="23.7109375" style="1" customWidth="1"/>
    <col min="1321" max="1323" width="9.28515625" style="1" customWidth="1"/>
    <col min="1324" max="1477" width="9.28515625" style="1"/>
    <col min="1478" max="1478" width="26.28515625" style="1" customWidth="1"/>
    <col min="1479" max="1479" width="45.42578125" style="1" customWidth="1"/>
    <col min="1480" max="1480" width="14.85546875" style="1" customWidth="1"/>
    <col min="1481" max="1484" width="9.28515625" style="1" customWidth="1"/>
    <col min="1485" max="1485" width="0.140625" style="1" customWidth="1"/>
    <col min="1486" max="1486" width="29.42578125" style="1" customWidth="1"/>
    <col min="1487" max="1487" width="24.42578125" style="1" customWidth="1"/>
    <col min="1488" max="1488" width="26.7109375" style="1" customWidth="1"/>
    <col min="1489" max="1489" width="24.85546875" style="1" customWidth="1"/>
    <col min="1490" max="1490" width="21.28515625" style="1" customWidth="1"/>
    <col min="1491" max="1494" width="21.5703125" style="1" customWidth="1"/>
    <col min="1495" max="1495" width="28.28515625" style="1" customWidth="1"/>
    <col min="1496" max="1496" width="33" style="1" customWidth="1"/>
    <col min="1497" max="1497" width="22.85546875" style="1" customWidth="1"/>
    <col min="1498" max="1498" width="22" style="1" customWidth="1"/>
    <col min="1499" max="1499" width="24.7109375" style="1" customWidth="1"/>
    <col min="1500" max="1500" width="28.7109375" style="1" customWidth="1"/>
    <col min="1501" max="1501" width="23.5703125" style="1" customWidth="1"/>
    <col min="1502" max="1502" width="24.28515625" style="1" customWidth="1"/>
    <col min="1503" max="1503" width="23.5703125" style="1" customWidth="1"/>
    <col min="1504" max="1508" width="24.28515625" style="1" customWidth="1"/>
    <col min="1509" max="1509" width="22.7109375" style="1" customWidth="1"/>
    <col min="1510" max="1510" width="21.5703125" style="1" customWidth="1"/>
    <col min="1511" max="1511" width="21.42578125" style="1" customWidth="1"/>
    <col min="1512" max="1512" width="22.28515625" style="1" customWidth="1"/>
    <col min="1513" max="1513" width="22.5703125" style="1" customWidth="1"/>
    <col min="1514" max="1514" width="23.28515625" style="1" customWidth="1"/>
    <col min="1515" max="1516" width="20.5703125" style="1" customWidth="1"/>
    <col min="1517" max="1517" width="21.28515625" style="1" customWidth="1"/>
    <col min="1518" max="1518" width="21.42578125" style="1" customWidth="1"/>
    <col min="1519" max="1519" width="22" style="1" customWidth="1"/>
    <col min="1520" max="1521" width="21.5703125" style="1" customWidth="1"/>
    <col min="1522" max="1522" width="22.28515625" style="1" customWidth="1"/>
    <col min="1523" max="1523" width="25.42578125" style="1" customWidth="1"/>
    <col min="1524" max="1524" width="25.28515625" style="1" customWidth="1"/>
    <col min="1525" max="1525" width="28.7109375" style="1" customWidth="1"/>
    <col min="1526" max="1526" width="22.140625" style="1" customWidth="1"/>
    <col min="1527" max="1527" width="22" style="1" customWidth="1"/>
    <col min="1528" max="1528" width="24.5703125" style="1" customWidth="1"/>
    <col min="1529" max="1529" width="19.7109375" style="1" customWidth="1"/>
    <col min="1530" max="1530" width="29.140625" style="1" customWidth="1"/>
    <col min="1531" max="1531" width="25.140625" style="1" customWidth="1"/>
    <col min="1532" max="1533" width="29.42578125" style="1" customWidth="1"/>
    <col min="1534" max="1535" width="23.7109375" style="1" customWidth="1"/>
    <col min="1536" max="1536" width="26.7109375" style="1" customWidth="1"/>
    <col min="1537" max="1537" width="29.85546875" style="1" customWidth="1"/>
    <col min="1538" max="1540" width="23.28515625" style="1" customWidth="1"/>
    <col min="1541" max="1541" width="23.85546875" style="1" customWidth="1"/>
    <col min="1542" max="1542" width="26.7109375" style="1" customWidth="1"/>
    <col min="1543" max="1543" width="24.5703125" style="1" customWidth="1"/>
    <col min="1544" max="1544" width="26.85546875" style="1" customWidth="1"/>
    <col min="1545" max="1546" width="23.5703125" style="1" customWidth="1"/>
    <col min="1547" max="1547" width="28.7109375" style="1" customWidth="1"/>
    <col min="1548" max="1548" width="34.42578125" style="1" customWidth="1"/>
    <col min="1549" max="1549" width="29.7109375" style="1" customWidth="1"/>
    <col min="1550" max="1550" width="22" style="1" customWidth="1"/>
    <col min="1551" max="1551" width="23.7109375" style="1" customWidth="1"/>
    <col min="1552" max="1552" width="23.5703125" style="1" customWidth="1"/>
    <col min="1553" max="1556" width="22.140625" style="1" customWidth="1"/>
    <col min="1557" max="1557" width="25.28515625" style="1" customWidth="1"/>
    <col min="1558" max="1558" width="45.42578125" style="1" customWidth="1"/>
    <col min="1559" max="1559" width="24.7109375" style="1" customWidth="1"/>
    <col min="1560" max="1560" width="26.42578125" style="1" customWidth="1"/>
    <col min="1561" max="1561" width="29.28515625" style="1" customWidth="1"/>
    <col min="1562" max="1564" width="27.28515625" style="1" customWidth="1"/>
    <col min="1565" max="1565" width="31.7109375" style="1" customWidth="1"/>
    <col min="1566" max="1566" width="27.7109375" style="1" customWidth="1"/>
    <col min="1567" max="1569" width="28.28515625" style="1" customWidth="1"/>
    <col min="1570" max="1570" width="24.7109375" style="1" customWidth="1"/>
    <col min="1571" max="1571" width="24.140625" style="1" customWidth="1"/>
    <col min="1572" max="1574" width="22.28515625" style="1" customWidth="1"/>
    <col min="1575" max="1575" width="22.42578125" style="1" customWidth="1"/>
    <col min="1576" max="1576" width="23.7109375" style="1" customWidth="1"/>
    <col min="1577" max="1579" width="9.28515625" style="1" customWidth="1"/>
    <col min="1580" max="1733" width="9.28515625" style="1"/>
    <col min="1734" max="1734" width="26.28515625" style="1" customWidth="1"/>
    <col min="1735" max="1735" width="45.42578125" style="1" customWidth="1"/>
    <col min="1736" max="1736" width="14.85546875" style="1" customWidth="1"/>
    <col min="1737" max="1740" width="9.28515625" style="1" customWidth="1"/>
    <col min="1741" max="1741" width="0.140625" style="1" customWidth="1"/>
    <col min="1742" max="1742" width="29.42578125" style="1" customWidth="1"/>
    <col min="1743" max="1743" width="24.42578125" style="1" customWidth="1"/>
    <col min="1744" max="1744" width="26.7109375" style="1" customWidth="1"/>
    <col min="1745" max="1745" width="24.85546875" style="1" customWidth="1"/>
    <col min="1746" max="1746" width="21.28515625" style="1" customWidth="1"/>
    <col min="1747" max="1750" width="21.5703125" style="1" customWidth="1"/>
    <col min="1751" max="1751" width="28.28515625" style="1" customWidth="1"/>
    <col min="1752" max="1752" width="33" style="1" customWidth="1"/>
    <col min="1753" max="1753" width="22.85546875" style="1" customWidth="1"/>
    <col min="1754" max="1754" width="22" style="1" customWidth="1"/>
    <col min="1755" max="1755" width="24.7109375" style="1" customWidth="1"/>
    <col min="1756" max="1756" width="28.7109375" style="1" customWidth="1"/>
    <col min="1757" max="1757" width="23.5703125" style="1" customWidth="1"/>
    <col min="1758" max="1758" width="24.28515625" style="1" customWidth="1"/>
    <col min="1759" max="1759" width="23.5703125" style="1" customWidth="1"/>
    <col min="1760" max="1764" width="24.28515625" style="1" customWidth="1"/>
    <col min="1765" max="1765" width="22.7109375" style="1" customWidth="1"/>
    <col min="1766" max="1766" width="21.5703125" style="1" customWidth="1"/>
    <col min="1767" max="1767" width="21.42578125" style="1" customWidth="1"/>
    <col min="1768" max="1768" width="22.28515625" style="1" customWidth="1"/>
    <col min="1769" max="1769" width="22.5703125" style="1" customWidth="1"/>
    <col min="1770" max="1770" width="23.28515625" style="1" customWidth="1"/>
    <col min="1771" max="1772" width="20.5703125" style="1" customWidth="1"/>
    <col min="1773" max="1773" width="21.28515625" style="1" customWidth="1"/>
    <col min="1774" max="1774" width="21.42578125" style="1" customWidth="1"/>
    <col min="1775" max="1775" width="22" style="1" customWidth="1"/>
    <col min="1776" max="1777" width="21.5703125" style="1" customWidth="1"/>
    <col min="1778" max="1778" width="22.28515625" style="1" customWidth="1"/>
    <col min="1779" max="1779" width="25.42578125" style="1" customWidth="1"/>
    <col min="1780" max="1780" width="25.28515625" style="1" customWidth="1"/>
    <col min="1781" max="1781" width="28.7109375" style="1" customWidth="1"/>
    <col min="1782" max="1782" width="22.140625" style="1" customWidth="1"/>
    <col min="1783" max="1783" width="22" style="1" customWidth="1"/>
    <col min="1784" max="1784" width="24.5703125" style="1" customWidth="1"/>
    <col min="1785" max="1785" width="19.7109375" style="1" customWidth="1"/>
    <col min="1786" max="1786" width="29.140625" style="1" customWidth="1"/>
    <col min="1787" max="1787" width="25.140625" style="1" customWidth="1"/>
    <col min="1788" max="1789" width="29.42578125" style="1" customWidth="1"/>
    <col min="1790" max="1791" width="23.7109375" style="1" customWidth="1"/>
    <col min="1792" max="1792" width="26.7109375" style="1" customWidth="1"/>
    <col min="1793" max="1793" width="29.85546875" style="1" customWidth="1"/>
    <col min="1794" max="1796" width="23.28515625" style="1" customWidth="1"/>
    <col min="1797" max="1797" width="23.85546875" style="1" customWidth="1"/>
    <col min="1798" max="1798" width="26.7109375" style="1" customWidth="1"/>
    <col min="1799" max="1799" width="24.5703125" style="1" customWidth="1"/>
    <col min="1800" max="1800" width="26.85546875" style="1" customWidth="1"/>
    <col min="1801" max="1802" width="23.5703125" style="1" customWidth="1"/>
    <col min="1803" max="1803" width="28.7109375" style="1" customWidth="1"/>
    <col min="1804" max="1804" width="34.42578125" style="1" customWidth="1"/>
    <col min="1805" max="1805" width="29.7109375" style="1" customWidth="1"/>
    <col min="1806" max="1806" width="22" style="1" customWidth="1"/>
    <col min="1807" max="1807" width="23.7109375" style="1" customWidth="1"/>
    <col min="1808" max="1808" width="23.5703125" style="1" customWidth="1"/>
    <col min="1809" max="1812" width="22.140625" style="1" customWidth="1"/>
    <col min="1813" max="1813" width="25.28515625" style="1" customWidth="1"/>
    <col min="1814" max="1814" width="45.42578125" style="1" customWidth="1"/>
    <col min="1815" max="1815" width="24.7109375" style="1" customWidth="1"/>
    <col min="1816" max="1816" width="26.42578125" style="1" customWidth="1"/>
    <col min="1817" max="1817" width="29.28515625" style="1" customWidth="1"/>
    <col min="1818" max="1820" width="27.28515625" style="1" customWidth="1"/>
    <col min="1821" max="1821" width="31.7109375" style="1" customWidth="1"/>
    <col min="1822" max="1822" width="27.7109375" style="1" customWidth="1"/>
    <col min="1823" max="1825" width="28.28515625" style="1" customWidth="1"/>
    <col min="1826" max="1826" width="24.7109375" style="1" customWidth="1"/>
    <col min="1827" max="1827" width="24.140625" style="1" customWidth="1"/>
    <col min="1828" max="1830" width="22.28515625" style="1" customWidth="1"/>
    <col min="1831" max="1831" width="22.42578125" style="1" customWidth="1"/>
    <col min="1832" max="1832" width="23.7109375" style="1" customWidth="1"/>
    <col min="1833" max="1835" width="9.28515625" style="1" customWidth="1"/>
    <col min="1836" max="1989" width="9.28515625" style="1"/>
    <col min="1990" max="1990" width="26.28515625" style="1" customWidth="1"/>
    <col min="1991" max="1991" width="45.42578125" style="1" customWidth="1"/>
    <col min="1992" max="1992" width="14.85546875" style="1" customWidth="1"/>
    <col min="1993" max="1996" width="9.28515625" style="1" customWidth="1"/>
    <col min="1997" max="1997" width="0.140625" style="1" customWidth="1"/>
    <col min="1998" max="1998" width="29.42578125" style="1" customWidth="1"/>
    <col min="1999" max="1999" width="24.42578125" style="1" customWidth="1"/>
    <col min="2000" max="2000" width="26.7109375" style="1" customWidth="1"/>
    <col min="2001" max="2001" width="24.85546875" style="1" customWidth="1"/>
    <col min="2002" max="2002" width="21.28515625" style="1" customWidth="1"/>
    <col min="2003" max="2006" width="21.5703125" style="1" customWidth="1"/>
    <col min="2007" max="2007" width="28.28515625" style="1" customWidth="1"/>
    <col min="2008" max="2008" width="33" style="1" customWidth="1"/>
    <col min="2009" max="2009" width="22.85546875" style="1" customWidth="1"/>
    <col min="2010" max="2010" width="22" style="1" customWidth="1"/>
    <col min="2011" max="2011" width="24.7109375" style="1" customWidth="1"/>
    <col min="2012" max="2012" width="28.7109375" style="1" customWidth="1"/>
    <col min="2013" max="2013" width="23.5703125" style="1" customWidth="1"/>
    <col min="2014" max="2014" width="24.28515625" style="1" customWidth="1"/>
    <col min="2015" max="2015" width="23.5703125" style="1" customWidth="1"/>
    <col min="2016" max="2020" width="24.28515625" style="1" customWidth="1"/>
    <col min="2021" max="2021" width="22.7109375" style="1" customWidth="1"/>
    <col min="2022" max="2022" width="21.5703125" style="1" customWidth="1"/>
    <col min="2023" max="2023" width="21.42578125" style="1" customWidth="1"/>
    <col min="2024" max="2024" width="22.28515625" style="1" customWidth="1"/>
    <col min="2025" max="2025" width="22.5703125" style="1" customWidth="1"/>
    <col min="2026" max="2026" width="23.28515625" style="1" customWidth="1"/>
    <col min="2027" max="2028" width="20.5703125" style="1" customWidth="1"/>
    <col min="2029" max="2029" width="21.28515625" style="1" customWidth="1"/>
    <col min="2030" max="2030" width="21.42578125" style="1" customWidth="1"/>
    <col min="2031" max="2031" width="22" style="1" customWidth="1"/>
    <col min="2032" max="2033" width="21.5703125" style="1" customWidth="1"/>
    <col min="2034" max="2034" width="22.28515625" style="1" customWidth="1"/>
    <col min="2035" max="2035" width="25.42578125" style="1" customWidth="1"/>
    <col min="2036" max="2036" width="25.28515625" style="1" customWidth="1"/>
    <col min="2037" max="2037" width="28.7109375" style="1" customWidth="1"/>
    <col min="2038" max="2038" width="22.140625" style="1" customWidth="1"/>
    <col min="2039" max="2039" width="22" style="1" customWidth="1"/>
    <col min="2040" max="2040" width="24.5703125" style="1" customWidth="1"/>
    <col min="2041" max="2041" width="19.7109375" style="1" customWidth="1"/>
    <col min="2042" max="2042" width="29.140625" style="1" customWidth="1"/>
    <col min="2043" max="2043" width="25.140625" style="1" customWidth="1"/>
    <col min="2044" max="2045" width="29.42578125" style="1" customWidth="1"/>
    <col min="2046" max="2047" width="23.7109375" style="1" customWidth="1"/>
    <col min="2048" max="2048" width="26.7109375" style="1" customWidth="1"/>
    <col min="2049" max="2049" width="29.85546875" style="1" customWidth="1"/>
    <col min="2050" max="2052" width="23.28515625" style="1" customWidth="1"/>
    <col min="2053" max="2053" width="23.85546875" style="1" customWidth="1"/>
    <col min="2054" max="2054" width="26.7109375" style="1" customWidth="1"/>
    <col min="2055" max="2055" width="24.5703125" style="1" customWidth="1"/>
    <col min="2056" max="2056" width="26.85546875" style="1" customWidth="1"/>
    <col min="2057" max="2058" width="23.5703125" style="1" customWidth="1"/>
    <col min="2059" max="2059" width="28.7109375" style="1" customWidth="1"/>
    <col min="2060" max="2060" width="34.42578125" style="1" customWidth="1"/>
    <col min="2061" max="2061" width="29.7109375" style="1" customWidth="1"/>
    <col min="2062" max="2062" width="22" style="1" customWidth="1"/>
    <col min="2063" max="2063" width="23.7109375" style="1" customWidth="1"/>
    <col min="2064" max="2064" width="23.5703125" style="1" customWidth="1"/>
    <col min="2065" max="2068" width="22.140625" style="1" customWidth="1"/>
    <col min="2069" max="2069" width="25.28515625" style="1" customWidth="1"/>
    <col min="2070" max="2070" width="45.42578125" style="1" customWidth="1"/>
    <col min="2071" max="2071" width="24.7109375" style="1" customWidth="1"/>
    <col min="2072" max="2072" width="26.42578125" style="1" customWidth="1"/>
    <col min="2073" max="2073" width="29.28515625" style="1" customWidth="1"/>
    <col min="2074" max="2076" width="27.28515625" style="1" customWidth="1"/>
    <col min="2077" max="2077" width="31.7109375" style="1" customWidth="1"/>
    <col min="2078" max="2078" width="27.7109375" style="1" customWidth="1"/>
    <col min="2079" max="2081" width="28.28515625" style="1" customWidth="1"/>
    <col min="2082" max="2082" width="24.7109375" style="1" customWidth="1"/>
    <col min="2083" max="2083" width="24.140625" style="1" customWidth="1"/>
    <col min="2084" max="2086" width="22.28515625" style="1" customWidth="1"/>
    <col min="2087" max="2087" width="22.42578125" style="1" customWidth="1"/>
    <col min="2088" max="2088" width="23.7109375" style="1" customWidth="1"/>
    <col min="2089" max="2091" width="9.28515625" style="1" customWidth="1"/>
    <col min="2092" max="2245" width="9.28515625" style="1"/>
    <col min="2246" max="2246" width="26.28515625" style="1" customWidth="1"/>
    <col min="2247" max="2247" width="45.42578125" style="1" customWidth="1"/>
    <col min="2248" max="2248" width="14.85546875" style="1" customWidth="1"/>
    <col min="2249" max="2252" width="9.28515625" style="1" customWidth="1"/>
    <col min="2253" max="2253" width="0.140625" style="1" customWidth="1"/>
    <col min="2254" max="2254" width="29.42578125" style="1" customWidth="1"/>
    <col min="2255" max="2255" width="24.42578125" style="1" customWidth="1"/>
    <col min="2256" max="2256" width="26.7109375" style="1" customWidth="1"/>
    <col min="2257" max="2257" width="24.85546875" style="1" customWidth="1"/>
    <col min="2258" max="2258" width="21.28515625" style="1" customWidth="1"/>
    <col min="2259" max="2262" width="21.5703125" style="1" customWidth="1"/>
    <col min="2263" max="2263" width="28.28515625" style="1" customWidth="1"/>
    <col min="2264" max="2264" width="33" style="1" customWidth="1"/>
    <col min="2265" max="2265" width="22.85546875" style="1" customWidth="1"/>
    <col min="2266" max="2266" width="22" style="1" customWidth="1"/>
    <col min="2267" max="2267" width="24.7109375" style="1" customWidth="1"/>
    <col min="2268" max="2268" width="28.7109375" style="1" customWidth="1"/>
    <col min="2269" max="2269" width="23.5703125" style="1" customWidth="1"/>
    <col min="2270" max="2270" width="24.28515625" style="1" customWidth="1"/>
    <col min="2271" max="2271" width="23.5703125" style="1" customWidth="1"/>
    <col min="2272" max="2276" width="24.28515625" style="1" customWidth="1"/>
    <col min="2277" max="2277" width="22.7109375" style="1" customWidth="1"/>
    <col min="2278" max="2278" width="21.5703125" style="1" customWidth="1"/>
    <col min="2279" max="2279" width="21.42578125" style="1" customWidth="1"/>
    <col min="2280" max="2280" width="22.28515625" style="1" customWidth="1"/>
    <col min="2281" max="2281" width="22.5703125" style="1" customWidth="1"/>
    <col min="2282" max="2282" width="23.28515625" style="1" customWidth="1"/>
    <col min="2283" max="2284" width="20.5703125" style="1" customWidth="1"/>
    <col min="2285" max="2285" width="21.28515625" style="1" customWidth="1"/>
    <col min="2286" max="2286" width="21.42578125" style="1" customWidth="1"/>
    <col min="2287" max="2287" width="22" style="1" customWidth="1"/>
    <col min="2288" max="2289" width="21.5703125" style="1" customWidth="1"/>
    <col min="2290" max="2290" width="22.28515625" style="1" customWidth="1"/>
    <col min="2291" max="2291" width="25.42578125" style="1" customWidth="1"/>
    <col min="2292" max="2292" width="25.28515625" style="1" customWidth="1"/>
    <col min="2293" max="2293" width="28.7109375" style="1" customWidth="1"/>
    <col min="2294" max="2294" width="22.140625" style="1" customWidth="1"/>
    <col min="2295" max="2295" width="22" style="1" customWidth="1"/>
    <col min="2296" max="2296" width="24.5703125" style="1" customWidth="1"/>
    <col min="2297" max="2297" width="19.7109375" style="1" customWidth="1"/>
    <col min="2298" max="2298" width="29.140625" style="1" customWidth="1"/>
    <col min="2299" max="2299" width="25.140625" style="1" customWidth="1"/>
    <col min="2300" max="2301" width="29.42578125" style="1" customWidth="1"/>
    <col min="2302" max="2303" width="23.7109375" style="1" customWidth="1"/>
    <col min="2304" max="2304" width="26.7109375" style="1" customWidth="1"/>
    <col min="2305" max="2305" width="29.85546875" style="1" customWidth="1"/>
    <col min="2306" max="2308" width="23.28515625" style="1" customWidth="1"/>
    <col min="2309" max="2309" width="23.85546875" style="1" customWidth="1"/>
    <col min="2310" max="2310" width="26.7109375" style="1" customWidth="1"/>
    <col min="2311" max="2311" width="24.5703125" style="1" customWidth="1"/>
    <col min="2312" max="2312" width="26.85546875" style="1" customWidth="1"/>
    <col min="2313" max="2314" width="23.5703125" style="1" customWidth="1"/>
    <col min="2315" max="2315" width="28.7109375" style="1" customWidth="1"/>
    <col min="2316" max="2316" width="34.42578125" style="1" customWidth="1"/>
    <col min="2317" max="2317" width="29.7109375" style="1" customWidth="1"/>
    <col min="2318" max="2318" width="22" style="1" customWidth="1"/>
    <col min="2319" max="2319" width="23.7109375" style="1" customWidth="1"/>
    <col min="2320" max="2320" width="23.5703125" style="1" customWidth="1"/>
    <col min="2321" max="2324" width="22.140625" style="1" customWidth="1"/>
    <col min="2325" max="2325" width="25.28515625" style="1" customWidth="1"/>
    <col min="2326" max="2326" width="45.42578125" style="1" customWidth="1"/>
    <col min="2327" max="2327" width="24.7109375" style="1" customWidth="1"/>
    <col min="2328" max="2328" width="26.42578125" style="1" customWidth="1"/>
    <col min="2329" max="2329" width="29.28515625" style="1" customWidth="1"/>
    <col min="2330" max="2332" width="27.28515625" style="1" customWidth="1"/>
    <col min="2333" max="2333" width="31.7109375" style="1" customWidth="1"/>
    <col min="2334" max="2334" width="27.7109375" style="1" customWidth="1"/>
    <col min="2335" max="2337" width="28.28515625" style="1" customWidth="1"/>
    <col min="2338" max="2338" width="24.7109375" style="1" customWidth="1"/>
    <col min="2339" max="2339" width="24.140625" style="1" customWidth="1"/>
    <col min="2340" max="2342" width="22.28515625" style="1" customWidth="1"/>
    <col min="2343" max="2343" width="22.42578125" style="1" customWidth="1"/>
    <col min="2344" max="2344" width="23.7109375" style="1" customWidth="1"/>
    <col min="2345" max="2347" width="9.28515625" style="1" customWidth="1"/>
    <col min="2348" max="2501" width="9.28515625" style="1"/>
    <col min="2502" max="2502" width="26.28515625" style="1" customWidth="1"/>
    <col min="2503" max="2503" width="45.42578125" style="1" customWidth="1"/>
    <col min="2504" max="2504" width="14.85546875" style="1" customWidth="1"/>
    <col min="2505" max="2508" width="9.28515625" style="1" customWidth="1"/>
    <col min="2509" max="2509" width="0.140625" style="1" customWidth="1"/>
    <col min="2510" max="2510" width="29.42578125" style="1" customWidth="1"/>
    <col min="2511" max="2511" width="24.42578125" style="1" customWidth="1"/>
    <col min="2512" max="2512" width="26.7109375" style="1" customWidth="1"/>
    <col min="2513" max="2513" width="24.85546875" style="1" customWidth="1"/>
    <col min="2514" max="2514" width="21.28515625" style="1" customWidth="1"/>
    <col min="2515" max="2518" width="21.5703125" style="1" customWidth="1"/>
    <col min="2519" max="2519" width="28.28515625" style="1" customWidth="1"/>
    <col min="2520" max="2520" width="33" style="1" customWidth="1"/>
    <col min="2521" max="2521" width="22.85546875" style="1" customWidth="1"/>
    <col min="2522" max="2522" width="22" style="1" customWidth="1"/>
    <col min="2523" max="2523" width="24.7109375" style="1" customWidth="1"/>
    <col min="2524" max="2524" width="28.7109375" style="1" customWidth="1"/>
    <col min="2525" max="2525" width="23.5703125" style="1" customWidth="1"/>
    <col min="2526" max="2526" width="24.28515625" style="1" customWidth="1"/>
    <col min="2527" max="2527" width="23.5703125" style="1" customWidth="1"/>
    <col min="2528" max="2532" width="24.28515625" style="1" customWidth="1"/>
    <col min="2533" max="2533" width="22.7109375" style="1" customWidth="1"/>
    <col min="2534" max="2534" width="21.5703125" style="1" customWidth="1"/>
    <col min="2535" max="2535" width="21.42578125" style="1" customWidth="1"/>
    <col min="2536" max="2536" width="22.28515625" style="1" customWidth="1"/>
    <col min="2537" max="2537" width="22.5703125" style="1" customWidth="1"/>
    <col min="2538" max="2538" width="23.28515625" style="1" customWidth="1"/>
    <col min="2539" max="2540" width="20.5703125" style="1" customWidth="1"/>
    <col min="2541" max="2541" width="21.28515625" style="1" customWidth="1"/>
    <col min="2542" max="2542" width="21.42578125" style="1" customWidth="1"/>
    <col min="2543" max="2543" width="22" style="1" customWidth="1"/>
    <col min="2544" max="2545" width="21.5703125" style="1" customWidth="1"/>
    <col min="2546" max="2546" width="22.28515625" style="1" customWidth="1"/>
    <col min="2547" max="2547" width="25.42578125" style="1" customWidth="1"/>
    <col min="2548" max="2548" width="25.28515625" style="1" customWidth="1"/>
    <col min="2549" max="2549" width="28.7109375" style="1" customWidth="1"/>
    <col min="2550" max="2550" width="22.140625" style="1" customWidth="1"/>
    <col min="2551" max="2551" width="22" style="1" customWidth="1"/>
    <col min="2552" max="2552" width="24.5703125" style="1" customWidth="1"/>
    <col min="2553" max="2553" width="19.7109375" style="1" customWidth="1"/>
    <col min="2554" max="2554" width="29.140625" style="1" customWidth="1"/>
    <col min="2555" max="2555" width="25.140625" style="1" customWidth="1"/>
    <col min="2556" max="2557" width="29.42578125" style="1" customWidth="1"/>
    <col min="2558" max="2559" width="23.7109375" style="1" customWidth="1"/>
    <col min="2560" max="2560" width="26.7109375" style="1" customWidth="1"/>
    <col min="2561" max="2561" width="29.85546875" style="1" customWidth="1"/>
    <col min="2562" max="2564" width="23.28515625" style="1" customWidth="1"/>
    <col min="2565" max="2565" width="23.85546875" style="1" customWidth="1"/>
    <col min="2566" max="2566" width="26.7109375" style="1" customWidth="1"/>
    <col min="2567" max="2567" width="24.5703125" style="1" customWidth="1"/>
    <col min="2568" max="2568" width="26.85546875" style="1" customWidth="1"/>
    <col min="2569" max="2570" width="23.5703125" style="1" customWidth="1"/>
    <col min="2571" max="2571" width="28.7109375" style="1" customWidth="1"/>
    <col min="2572" max="2572" width="34.42578125" style="1" customWidth="1"/>
    <col min="2573" max="2573" width="29.7109375" style="1" customWidth="1"/>
    <col min="2574" max="2574" width="22" style="1" customWidth="1"/>
    <col min="2575" max="2575" width="23.7109375" style="1" customWidth="1"/>
    <col min="2576" max="2576" width="23.5703125" style="1" customWidth="1"/>
    <col min="2577" max="2580" width="22.140625" style="1" customWidth="1"/>
    <col min="2581" max="2581" width="25.28515625" style="1" customWidth="1"/>
    <col min="2582" max="2582" width="45.42578125" style="1" customWidth="1"/>
    <col min="2583" max="2583" width="24.7109375" style="1" customWidth="1"/>
    <col min="2584" max="2584" width="26.42578125" style="1" customWidth="1"/>
    <col min="2585" max="2585" width="29.28515625" style="1" customWidth="1"/>
    <col min="2586" max="2588" width="27.28515625" style="1" customWidth="1"/>
    <col min="2589" max="2589" width="31.7109375" style="1" customWidth="1"/>
    <col min="2590" max="2590" width="27.7109375" style="1" customWidth="1"/>
    <col min="2591" max="2593" width="28.28515625" style="1" customWidth="1"/>
    <col min="2594" max="2594" width="24.7109375" style="1" customWidth="1"/>
    <col min="2595" max="2595" width="24.140625" style="1" customWidth="1"/>
    <col min="2596" max="2598" width="22.28515625" style="1" customWidth="1"/>
    <col min="2599" max="2599" width="22.42578125" style="1" customWidth="1"/>
    <col min="2600" max="2600" width="23.7109375" style="1" customWidth="1"/>
    <col min="2601" max="2603" width="9.28515625" style="1" customWidth="1"/>
    <col min="2604" max="2757" width="9.28515625" style="1"/>
    <col min="2758" max="2758" width="26.28515625" style="1" customWidth="1"/>
    <col min="2759" max="2759" width="45.42578125" style="1" customWidth="1"/>
    <col min="2760" max="2760" width="14.85546875" style="1" customWidth="1"/>
    <col min="2761" max="2764" width="9.28515625" style="1" customWidth="1"/>
    <col min="2765" max="2765" width="0.140625" style="1" customWidth="1"/>
    <col min="2766" max="2766" width="29.42578125" style="1" customWidth="1"/>
    <col min="2767" max="2767" width="24.42578125" style="1" customWidth="1"/>
    <col min="2768" max="2768" width="26.7109375" style="1" customWidth="1"/>
    <col min="2769" max="2769" width="24.85546875" style="1" customWidth="1"/>
    <col min="2770" max="2770" width="21.28515625" style="1" customWidth="1"/>
    <col min="2771" max="2774" width="21.5703125" style="1" customWidth="1"/>
    <col min="2775" max="2775" width="28.28515625" style="1" customWidth="1"/>
    <col min="2776" max="2776" width="33" style="1" customWidth="1"/>
    <col min="2777" max="2777" width="22.85546875" style="1" customWidth="1"/>
    <col min="2778" max="2778" width="22" style="1" customWidth="1"/>
    <col min="2779" max="2779" width="24.7109375" style="1" customWidth="1"/>
    <col min="2780" max="2780" width="28.7109375" style="1" customWidth="1"/>
    <col min="2781" max="2781" width="23.5703125" style="1" customWidth="1"/>
    <col min="2782" max="2782" width="24.28515625" style="1" customWidth="1"/>
    <col min="2783" max="2783" width="23.5703125" style="1" customWidth="1"/>
    <col min="2784" max="2788" width="24.28515625" style="1" customWidth="1"/>
    <col min="2789" max="2789" width="22.7109375" style="1" customWidth="1"/>
    <col min="2790" max="2790" width="21.5703125" style="1" customWidth="1"/>
    <col min="2791" max="2791" width="21.42578125" style="1" customWidth="1"/>
    <col min="2792" max="2792" width="22.28515625" style="1" customWidth="1"/>
    <col min="2793" max="2793" width="22.5703125" style="1" customWidth="1"/>
    <col min="2794" max="2794" width="23.28515625" style="1" customWidth="1"/>
    <col min="2795" max="2796" width="20.5703125" style="1" customWidth="1"/>
    <col min="2797" max="2797" width="21.28515625" style="1" customWidth="1"/>
    <col min="2798" max="2798" width="21.42578125" style="1" customWidth="1"/>
    <col min="2799" max="2799" width="22" style="1" customWidth="1"/>
    <col min="2800" max="2801" width="21.5703125" style="1" customWidth="1"/>
    <col min="2802" max="2802" width="22.28515625" style="1" customWidth="1"/>
    <col min="2803" max="2803" width="25.42578125" style="1" customWidth="1"/>
    <col min="2804" max="2804" width="25.28515625" style="1" customWidth="1"/>
    <col min="2805" max="2805" width="28.7109375" style="1" customWidth="1"/>
    <col min="2806" max="2806" width="22.140625" style="1" customWidth="1"/>
    <col min="2807" max="2807" width="22" style="1" customWidth="1"/>
    <col min="2808" max="2808" width="24.5703125" style="1" customWidth="1"/>
    <col min="2809" max="2809" width="19.7109375" style="1" customWidth="1"/>
    <col min="2810" max="2810" width="29.140625" style="1" customWidth="1"/>
    <col min="2811" max="2811" width="25.140625" style="1" customWidth="1"/>
    <col min="2812" max="2813" width="29.42578125" style="1" customWidth="1"/>
    <col min="2814" max="2815" width="23.7109375" style="1" customWidth="1"/>
    <col min="2816" max="2816" width="26.7109375" style="1" customWidth="1"/>
    <col min="2817" max="2817" width="29.85546875" style="1" customWidth="1"/>
    <col min="2818" max="2820" width="23.28515625" style="1" customWidth="1"/>
    <col min="2821" max="2821" width="23.85546875" style="1" customWidth="1"/>
    <col min="2822" max="2822" width="26.7109375" style="1" customWidth="1"/>
    <col min="2823" max="2823" width="24.5703125" style="1" customWidth="1"/>
    <col min="2824" max="2824" width="26.85546875" style="1" customWidth="1"/>
    <col min="2825" max="2826" width="23.5703125" style="1" customWidth="1"/>
    <col min="2827" max="2827" width="28.7109375" style="1" customWidth="1"/>
    <col min="2828" max="2828" width="34.42578125" style="1" customWidth="1"/>
    <col min="2829" max="2829" width="29.7109375" style="1" customWidth="1"/>
    <col min="2830" max="2830" width="22" style="1" customWidth="1"/>
    <col min="2831" max="2831" width="23.7109375" style="1" customWidth="1"/>
    <col min="2832" max="2832" width="23.5703125" style="1" customWidth="1"/>
    <col min="2833" max="2836" width="22.140625" style="1" customWidth="1"/>
    <col min="2837" max="2837" width="25.28515625" style="1" customWidth="1"/>
    <col min="2838" max="2838" width="45.42578125" style="1" customWidth="1"/>
    <col min="2839" max="2839" width="24.7109375" style="1" customWidth="1"/>
    <col min="2840" max="2840" width="26.42578125" style="1" customWidth="1"/>
    <col min="2841" max="2841" width="29.28515625" style="1" customWidth="1"/>
    <col min="2842" max="2844" width="27.28515625" style="1" customWidth="1"/>
    <col min="2845" max="2845" width="31.7109375" style="1" customWidth="1"/>
    <col min="2846" max="2846" width="27.7109375" style="1" customWidth="1"/>
    <col min="2847" max="2849" width="28.28515625" style="1" customWidth="1"/>
    <col min="2850" max="2850" width="24.7109375" style="1" customWidth="1"/>
    <col min="2851" max="2851" width="24.140625" style="1" customWidth="1"/>
    <col min="2852" max="2854" width="22.28515625" style="1" customWidth="1"/>
    <col min="2855" max="2855" width="22.42578125" style="1" customWidth="1"/>
    <col min="2856" max="2856" width="23.7109375" style="1" customWidth="1"/>
    <col min="2857" max="2859" width="9.28515625" style="1" customWidth="1"/>
    <col min="2860" max="3013" width="9.28515625" style="1"/>
    <col min="3014" max="3014" width="26.28515625" style="1" customWidth="1"/>
    <col min="3015" max="3015" width="45.42578125" style="1" customWidth="1"/>
    <col min="3016" max="3016" width="14.85546875" style="1" customWidth="1"/>
    <col min="3017" max="3020" width="9.28515625" style="1" customWidth="1"/>
    <col min="3021" max="3021" width="0.140625" style="1" customWidth="1"/>
    <col min="3022" max="3022" width="29.42578125" style="1" customWidth="1"/>
    <col min="3023" max="3023" width="24.42578125" style="1" customWidth="1"/>
    <col min="3024" max="3024" width="26.7109375" style="1" customWidth="1"/>
    <col min="3025" max="3025" width="24.85546875" style="1" customWidth="1"/>
    <col min="3026" max="3026" width="21.28515625" style="1" customWidth="1"/>
    <col min="3027" max="3030" width="21.5703125" style="1" customWidth="1"/>
    <col min="3031" max="3031" width="28.28515625" style="1" customWidth="1"/>
    <col min="3032" max="3032" width="33" style="1" customWidth="1"/>
    <col min="3033" max="3033" width="22.85546875" style="1" customWidth="1"/>
    <col min="3034" max="3034" width="22" style="1" customWidth="1"/>
    <col min="3035" max="3035" width="24.7109375" style="1" customWidth="1"/>
    <col min="3036" max="3036" width="28.7109375" style="1" customWidth="1"/>
    <col min="3037" max="3037" width="23.5703125" style="1" customWidth="1"/>
    <col min="3038" max="3038" width="24.28515625" style="1" customWidth="1"/>
    <col min="3039" max="3039" width="23.5703125" style="1" customWidth="1"/>
    <col min="3040" max="3044" width="24.28515625" style="1" customWidth="1"/>
    <col min="3045" max="3045" width="22.7109375" style="1" customWidth="1"/>
    <col min="3046" max="3046" width="21.5703125" style="1" customWidth="1"/>
    <col min="3047" max="3047" width="21.42578125" style="1" customWidth="1"/>
    <col min="3048" max="3048" width="22.28515625" style="1" customWidth="1"/>
    <col min="3049" max="3049" width="22.5703125" style="1" customWidth="1"/>
    <col min="3050" max="3050" width="23.28515625" style="1" customWidth="1"/>
    <col min="3051" max="3052" width="20.5703125" style="1" customWidth="1"/>
    <col min="3053" max="3053" width="21.28515625" style="1" customWidth="1"/>
    <col min="3054" max="3054" width="21.42578125" style="1" customWidth="1"/>
    <col min="3055" max="3055" width="22" style="1" customWidth="1"/>
    <col min="3056" max="3057" width="21.5703125" style="1" customWidth="1"/>
    <col min="3058" max="3058" width="22.28515625" style="1" customWidth="1"/>
    <col min="3059" max="3059" width="25.42578125" style="1" customWidth="1"/>
    <col min="3060" max="3060" width="25.28515625" style="1" customWidth="1"/>
    <col min="3061" max="3061" width="28.7109375" style="1" customWidth="1"/>
    <col min="3062" max="3062" width="22.140625" style="1" customWidth="1"/>
    <col min="3063" max="3063" width="22" style="1" customWidth="1"/>
    <col min="3064" max="3064" width="24.5703125" style="1" customWidth="1"/>
    <col min="3065" max="3065" width="19.7109375" style="1" customWidth="1"/>
    <col min="3066" max="3066" width="29.140625" style="1" customWidth="1"/>
    <col min="3067" max="3067" width="25.140625" style="1" customWidth="1"/>
    <col min="3068" max="3069" width="29.42578125" style="1" customWidth="1"/>
    <col min="3070" max="3071" width="23.7109375" style="1" customWidth="1"/>
    <col min="3072" max="3072" width="26.7109375" style="1" customWidth="1"/>
    <col min="3073" max="3073" width="29.85546875" style="1" customWidth="1"/>
    <col min="3074" max="3076" width="23.28515625" style="1" customWidth="1"/>
    <col min="3077" max="3077" width="23.85546875" style="1" customWidth="1"/>
    <col min="3078" max="3078" width="26.7109375" style="1" customWidth="1"/>
    <col min="3079" max="3079" width="24.5703125" style="1" customWidth="1"/>
    <col min="3080" max="3080" width="26.85546875" style="1" customWidth="1"/>
    <col min="3081" max="3082" width="23.5703125" style="1" customWidth="1"/>
    <col min="3083" max="3083" width="28.7109375" style="1" customWidth="1"/>
    <col min="3084" max="3084" width="34.42578125" style="1" customWidth="1"/>
    <col min="3085" max="3085" width="29.7109375" style="1" customWidth="1"/>
    <col min="3086" max="3086" width="22" style="1" customWidth="1"/>
    <col min="3087" max="3087" width="23.7109375" style="1" customWidth="1"/>
    <col min="3088" max="3088" width="23.5703125" style="1" customWidth="1"/>
    <col min="3089" max="3092" width="22.140625" style="1" customWidth="1"/>
    <col min="3093" max="3093" width="25.28515625" style="1" customWidth="1"/>
    <col min="3094" max="3094" width="45.42578125" style="1" customWidth="1"/>
    <col min="3095" max="3095" width="24.7109375" style="1" customWidth="1"/>
    <col min="3096" max="3096" width="26.42578125" style="1" customWidth="1"/>
    <col min="3097" max="3097" width="29.28515625" style="1" customWidth="1"/>
    <col min="3098" max="3100" width="27.28515625" style="1" customWidth="1"/>
    <col min="3101" max="3101" width="31.7109375" style="1" customWidth="1"/>
    <col min="3102" max="3102" width="27.7109375" style="1" customWidth="1"/>
    <col min="3103" max="3105" width="28.28515625" style="1" customWidth="1"/>
    <col min="3106" max="3106" width="24.7109375" style="1" customWidth="1"/>
    <col min="3107" max="3107" width="24.140625" style="1" customWidth="1"/>
    <col min="3108" max="3110" width="22.28515625" style="1" customWidth="1"/>
    <col min="3111" max="3111" width="22.42578125" style="1" customWidth="1"/>
    <col min="3112" max="3112" width="23.7109375" style="1" customWidth="1"/>
    <col min="3113" max="3115" width="9.28515625" style="1" customWidth="1"/>
    <col min="3116" max="3269" width="9.28515625" style="1"/>
    <col min="3270" max="3270" width="26.28515625" style="1" customWidth="1"/>
    <col min="3271" max="3271" width="45.42578125" style="1" customWidth="1"/>
    <col min="3272" max="3272" width="14.85546875" style="1" customWidth="1"/>
    <col min="3273" max="3276" width="9.28515625" style="1" customWidth="1"/>
    <col min="3277" max="3277" width="0.140625" style="1" customWidth="1"/>
    <col min="3278" max="3278" width="29.42578125" style="1" customWidth="1"/>
    <col min="3279" max="3279" width="24.42578125" style="1" customWidth="1"/>
    <col min="3280" max="3280" width="26.7109375" style="1" customWidth="1"/>
    <col min="3281" max="3281" width="24.85546875" style="1" customWidth="1"/>
    <col min="3282" max="3282" width="21.28515625" style="1" customWidth="1"/>
    <col min="3283" max="3286" width="21.5703125" style="1" customWidth="1"/>
    <col min="3287" max="3287" width="28.28515625" style="1" customWidth="1"/>
    <col min="3288" max="3288" width="33" style="1" customWidth="1"/>
    <col min="3289" max="3289" width="22.85546875" style="1" customWidth="1"/>
    <col min="3290" max="3290" width="22" style="1" customWidth="1"/>
    <col min="3291" max="3291" width="24.7109375" style="1" customWidth="1"/>
    <col min="3292" max="3292" width="28.7109375" style="1" customWidth="1"/>
    <col min="3293" max="3293" width="23.5703125" style="1" customWidth="1"/>
    <col min="3294" max="3294" width="24.28515625" style="1" customWidth="1"/>
    <col min="3295" max="3295" width="23.5703125" style="1" customWidth="1"/>
    <col min="3296" max="3300" width="24.28515625" style="1" customWidth="1"/>
    <col min="3301" max="3301" width="22.7109375" style="1" customWidth="1"/>
    <col min="3302" max="3302" width="21.5703125" style="1" customWidth="1"/>
    <col min="3303" max="3303" width="21.42578125" style="1" customWidth="1"/>
    <col min="3304" max="3304" width="22.28515625" style="1" customWidth="1"/>
    <col min="3305" max="3305" width="22.5703125" style="1" customWidth="1"/>
    <col min="3306" max="3306" width="23.28515625" style="1" customWidth="1"/>
    <col min="3307" max="3308" width="20.5703125" style="1" customWidth="1"/>
    <col min="3309" max="3309" width="21.28515625" style="1" customWidth="1"/>
    <col min="3310" max="3310" width="21.42578125" style="1" customWidth="1"/>
    <col min="3311" max="3311" width="22" style="1" customWidth="1"/>
    <col min="3312" max="3313" width="21.5703125" style="1" customWidth="1"/>
    <col min="3314" max="3314" width="22.28515625" style="1" customWidth="1"/>
    <col min="3315" max="3315" width="25.42578125" style="1" customWidth="1"/>
    <col min="3316" max="3316" width="25.28515625" style="1" customWidth="1"/>
    <col min="3317" max="3317" width="28.7109375" style="1" customWidth="1"/>
    <col min="3318" max="3318" width="22.140625" style="1" customWidth="1"/>
    <col min="3319" max="3319" width="22" style="1" customWidth="1"/>
    <col min="3320" max="3320" width="24.5703125" style="1" customWidth="1"/>
    <col min="3321" max="3321" width="19.7109375" style="1" customWidth="1"/>
    <col min="3322" max="3322" width="29.140625" style="1" customWidth="1"/>
    <col min="3323" max="3323" width="25.140625" style="1" customWidth="1"/>
    <col min="3324" max="3325" width="29.42578125" style="1" customWidth="1"/>
    <col min="3326" max="3327" width="23.7109375" style="1" customWidth="1"/>
    <col min="3328" max="3328" width="26.7109375" style="1" customWidth="1"/>
    <col min="3329" max="3329" width="29.85546875" style="1" customWidth="1"/>
    <col min="3330" max="3332" width="23.28515625" style="1" customWidth="1"/>
    <col min="3333" max="3333" width="23.85546875" style="1" customWidth="1"/>
    <col min="3334" max="3334" width="26.7109375" style="1" customWidth="1"/>
    <col min="3335" max="3335" width="24.5703125" style="1" customWidth="1"/>
    <col min="3336" max="3336" width="26.85546875" style="1" customWidth="1"/>
    <col min="3337" max="3338" width="23.5703125" style="1" customWidth="1"/>
    <col min="3339" max="3339" width="28.7109375" style="1" customWidth="1"/>
    <col min="3340" max="3340" width="34.42578125" style="1" customWidth="1"/>
    <col min="3341" max="3341" width="29.7109375" style="1" customWidth="1"/>
    <col min="3342" max="3342" width="22" style="1" customWidth="1"/>
    <col min="3343" max="3343" width="23.7109375" style="1" customWidth="1"/>
    <col min="3344" max="3344" width="23.5703125" style="1" customWidth="1"/>
    <col min="3345" max="3348" width="22.140625" style="1" customWidth="1"/>
    <col min="3349" max="3349" width="25.28515625" style="1" customWidth="1"/>
    <col min="3350" max="3350" width="45.42578125" style="1" customWidth="1"/>
    <col min="3351" max="3351" width="24.7109375" style="1" customWidth="1"/>
    <col min="3352" max="3352" width="26.42578125" style="1" customWidth="1"/>
    <col min="3353" max="3353" width="29.28515625" style="1" customWidth="1"/>
    <col min="3354" max="3356" width="27.28515625" style="1" customWidth="1"/>
    <col min="3357" max="3357" width="31.7109375" style="1" customWidth="1"/>
    <col min="3358" max="3358" width="27.7109375" style="1" customWidth="1"/>
    <col min="3359" max="3361" width="28.28515625" style="1" customWidth="1"/>
    <col min="3362" max="3362" width="24.7109375" style="1" customWidth="1"/>
    <col min="3363" max="3363" width="24.140625" style="1" customWidth="1"/>
    <col min="3364" max="3366" width="22.28515625" style="1" customWidth="1"/>
    <col min="3367" max="3367" width="22.42578125" style="1" customWidth="1"/>
    <col min="3368" max="3368" width="23.7109375" style="1" customWidth="1"/>
    <col min="3369" max="3371" width="9.28515625" style="1" customWidth="1"/>
    <col min="3372" max="3525" width="9.28515625" style="1"/>
    <col min="3526" max="3526" width="26.28515625" style="1" customWidth="1"/>
    <col min="3527" max="3527" width="45.42578125" style="1" customWidth="1"/>
    <col min="3528" max="3528" width="14.85546875" style="1" customWidth="1"/>
    <col min="3529" max="3532" width="9.28515625" style="1" customWidth="1"/>
    <col min="3533" max="3533" width="0.140625" style="1" customWidth="1"/>
    <col min="3534" max="3534" width="29.42578125" style="1" customWidth="1"/>
    <col min="3535" max="3535" width="24.42578125" style="1" customWidth="1"/>
    <col min="3536" max="3536" width="26.7109375" style="1" customWidth="1"/>
    <col min="3537" max="3537" width="24.85546875" style="1" customWidth="1"/>
    <col min="3538" max="3538" width="21.28515625" style="1" customWidth="1"/>
    <col min="3539" max="3542" width="21.5703125" style="1" customWidth="1"/>
    <col min="3543" max="3543" width="28.28515625" style="1" customWidth="1"/>
    <col min="3544" max="3544" width="33" style="1" customWidth="1"/>
    <col min="3545" max="3545" width="22.85546875" style="1" customWidth="1"/>
    <col min="3546" max="3546" width="22" style="1" customWidth="1"/>
    <col min="3547" max="3547" width="24.7109375" style="1" customWidth="1"/>
    <col min="3548" max="3548" width="28.7109375" style="1" customWidth="1"/>
    <col min="3549" max="3549" width="23.5703125" style="1" customWidth="1"/>
    <col min="3550" max="3550" width="24.28515625" style="1" customWidth="1"/>
    <col min="3551" max="3551" width="23.5703125" style="1" customWidth="1"/>
    <col min="3552" max="3556" width="24.28515625" style="1" customWidth="1"/>
    <col min="3557" max="3557" width="22.7109375" style="1" customWidth="1"/>
    <col min="3558" max="3558" width="21.5703125" style="1" customWidth="1"/>
    <col min="3559" max="3559" width="21.42578125" style="1" customWidth="1"/>
    <col min="3560" max="3560" width="22.28515625" style="1" customWidth="1"/>
    <col min="3561" max="3561" width="22.5703125" style="1" customWidth="1"/>
    <col min="3562" max="3562" width="23.28515625" style="1" customWidth="1"/>
    <col min="3563" max="3564" width="20.5703125" style="1" customWidth="1"/>
    <col min="3565" max="3565" width="21.28515625" style="1" customWidth="1"/>
    <col min="3566" max="3566" width="21.42578125" style="1" customWidth="1"/>
    <col min="3567" max="3567" width="22" style="1" customWidth="1"/>
    <col min="3568" max="3569" width="21.5703125" style="1" customWidth="1"/>
    <col min="3570" max="3570" width="22.28515625" style="1" customWidth="1"/>
    <col min="3571" max="3571" width="25.42578125" style="1" customWidth="1"/>
    <col min="3572" max="3572" width="25.28515625" style="1" customWidth="1"/>
    <col min="3573" max="3573" width="28.7109375" style="1" customWidth="1"/>
    <col min="3574" max="3574" width="22.140625" style="1" customWidth="1"/>
    <col min="3575" max="3575" width="22" style="1" customWidth="1"/>
    <col min="3576" max="3576" width="24.5703125" style="1" customWidth="1"/>
    <col min="3577" max="3577" width="19.7109375" style="1" customWidth="1"/>
    <col min="3578" max="3578" width="29.140625" style="1" customWidth="1"/>
    <col min="3579" max="3579" width="25.140625" style="1" customWidth="1"/>
    <col min="3580" max="3581" width="29.42578125" style="1" customWidth="1"/>
    <col min="3582" max="3583" width="23.7109375" style="1" customWidth="1"/>
    <col min="3584" max="3584" width="26.7109375" style="1" customWidth="1"/>
    <col min="3585" max="3585" width="29.85546875" style="1" customWidth="1"/>
    <col min="3586" max="3588" width="23.28515625" style="1" customWidth="1"/>
    <col min="3589" max="3589" width="23.85546875" style="1" customWidth="1"/>
    <col min="3590" max="3590" width="26.7109375" style="1" customWidth="1"/>
    <col min="3591" max="3591" width="24.5703125" style="1" customWidth="1"/>
    <col min="3592" max="3592" width="26.85546875" style="1" customWidth="1"/>
    <col min="3593" max="3594" width="23.5703125" style="1" customWidth="1"/>
    <col min="3595" max="3595" width="28.7109375" style="1" customWidth="1"/>
    <col min="3596" max="3596" width="34.42578125" style="1" customWidth="1"/>
    <col min="3597" max="3597" width="29.7109375" style="1" customWidth="1"/>
    <col min="3598" max="3598" width="22" style="1" customWidth="1"/>
    <col min="3599" max="3599" width="23.7109375" style="1" customWidth="1"/>
    <col min="3600" max="3600" width="23.5703125" style="1" customWidth="1"/>
    <col min="3601" max="3604" width="22.140625" style="1" customWidth="1"/>
    <col min="3605" max="3605" width="25.28515625" style="1" customWidth="1"/>
    <col min="3606" max="3606" width="45.42578125" style="1" customWidth="1"/>
    <col min="3607" max="3607" width="24.7109375" style="1" customWidth="1"/>
    <col min="3608" max="3608" width="26.42578125" style="1" customWidth="1"/>
    <col min="3609" max="3609" width="29.28515625" style="1" customWidth="1"/>
    <col min="3610" max="3612" width="27.28515625" style="1" customWidth="1"/>
    <col min="3613" max="3613" width="31.7109375" style="1" customWidth="1"/>
    <col min="3614" max="3614" width="27.7109375" style="1" customWidth="1"/>
    <col min="3615" max="3617" width="28.28515625" style="1" customWidth="1"/>
    <col min="3618" max="3618" width="24.7109375" style="1" customWidth="1"/>
    <col min="3619" max="3619" width="24.140625" style="1" customWidth="1"/>
    <col min="3620" max="3622" width="22.28515625" style="1" customWidth="1"/>
    <col min="3623" max="3623" width="22.42578125" style="1" customWidth="1"/>
    <col min="3624" max="3624" width="23.7109375" style="1" customWidth="1"/>
    <col min="3625" max="3627" width="9.28515625" style="1" customWidth="1"/>
    <col min="3628" max="3781" width="9.28515625" style="1"/>
    <col min="3782" max="3782" width="26.28515625" style="1" customWidth="1"/>
    <col min="3783" max="3783" width="45.42578125" style="1" customWidth="1"/>
    <col min="3784" max="3784" width="14.85546875" style="1" customWidth="1"/>
    <col min="3785" max="3788" width="9.28515625" style="1" customWidth="1"/>
    <col min="3789" max="3789" width="0.140625" style="1" customWidth="1"/>
    <col min="3790" max="3790" width="29.42578125" style="1" customWidth="1"/>
    <col min="3791" max="3791" width="24.42578125" style="1" customWidth="1"/>
    <col min="3792" max="3792" width="26.7109375" style="1" customWidth="1"/>
    <col min="3793" max="3793" width="24.85546875" style="1" customWidth="1"/>
    <col min="3794" max="3794" width="21.28515625" style="1" customWidth="1"/>
    <col min="3795" max="3798" width="21.5703125" style="1" customWidth="1"/>
    <col min="3799" max="3799" width="28.28515625" style="1" customWidth="1"/>
    <col min="3800" max="3800" width="33" style="1" customWidth="1"/>
    <col min="3801" max="3801" width="22.85546875" style="1" customWidth="1"/>
    <col min="3802" max="3802" width="22" style="1" customWidth="1"/>
    <col min="3803" max="3803" width="24.7109375" style="1" customWidth="1"/>
    <col min="3804" max="3804" width="28.7109375" style="1" customWidth="1"/>
    <col min="3805" max="3805" width="23.5703125" style="1" customWidth="1"/>
    <col min="3806" max="3806" width="24.28515625" style="1" customWidth="1"/>
    <col min="3807" max="3807" width="23.5703125" style="1" customWidth="1"/>
    <col min="3808" max="3812" width="24.28515625" style="1" customWidth="1"/>
    <col min="3813" max="3813" width="22.7109375" style="1" customWidth="1"/>
    <col min="3814" max="3814" width="21.5703125" style="1" customWidth="1"/>
    <col min="3815" max="3815" width="21.42578125" style="1" customWidth="1"/>
    <col min="3816" max="3816" width="22.28515625" style="1" customWidth="1"/>
    <col min="3817" max="3817" width="22.5703125" style="1" customWidth="1"/>
    <col min="3818" max="3818" width="23.28515625" style="1" customWidth="1"/>
    <col min="3819" max="3820" width="20.5703125" style="1" customWidth="1"/>
    <col min="3821" max="3821" width="21.28515625" style="1" customWidth="1"/>
    <col min="3822" max="3822" width="21.42578125" style="1" customWidth="1"/>
    <col min="3823" max="3823" width="22" style="1" customWidth="1"/>
    <col min="3824" max="3825" width="21.5703125" style="1" customWidth="1"/>
    <col min="3826" max="3826" width="22.28515625" style="1" customWidth="1"/>
    <col min="3827" max="3827" width="25.42578125" style="1" customWidth="1"/>
    <col min="3828" max="3828" width="25.28515625" style="1" customWidth="1"/>
    <col min="3829" max="3829" width="28.7109375" style="1" customWidth="1"/>
    <col min="3830" max="3830" width="22.140625" style="1" customWidth="1"/>
    <col min="3831" max="3831" width="22" style="1" customWidth="1"/>
    <col min="3832" max="3832" width="24.5703125" style="1" customWidth="1"/>
    <col min="3833" max="3833" width="19.7109375" style="1" customWidth="1"/>
    <col min="3834" max="3834" width="29.140625" style="1" customWidth="1"/>
    <col min="3835" max="3835" width="25.140625" style="1" customWidth="1"/>
    <col min="3836" max="3837" width="29.42578125" style="1" customWidth="1"/>
    <col min="3838" max="3839" width="23.7109375" style="1" customWidth="1"/>
    <col min="3840" max="3840" width="26.7109375" style="1" customWidth="1"/>
    <col min="3841" max="3841" width="29.85546875" style="1" customWidth="1"/>
    <col min="3842" max="3844" width="23.28515625" style="1" customWidth="1"/>
    <col min="3845" max="3845" width="23.85546875" style="1" customWidth="1"/>
    <col min="3846" max="3846" width="26.7109375" style="1" customWidth="1"/>
    <col min="3847" max="3847" width="24.5703125" style="1" customWidth="1"/>
    <col min="3848" max="3848" width="26.85546875" style="1" customWidth="1"/>
    <col min="3849" max="3850" width="23.5703125" style="1" customWidth="1"/>
    <col min="3851" max="3851" width="28.7109375" style="1" customWidth="1"/>
    <col min="3852" max="3852" width="34.42578125" style="1" customWidth="1"/>
    <col min="3853" max="3853" width="29.7109375" style="1" customWidth="1"/>
    <col min="3854" max="3854" width="22" style="1" customWidth="1"/>
    <col min="3855" max="3855" width="23.7109375" style="1" customWidth="1"/>
    <col min="3856" max="3856" width="23.5703125" style="1" customWidth="1"/>
    <col min="3857" max="3860" width="22.140625" style="1" customWidth="1"/>
    <col min="3861" max="3861" width="25.28515625" style="1" customWidth="1"/>
    <col min="3862" max="3862" width="45.42578125" style="1" customWidth="1"/>
    <col min="3863" max="3863" width="24.7109375" style="1" customWidth="1"/>
    <col min="3864" max="3864" width="26.42578125" style="1" customWidth="1"/>
    <col min="3865" max="3865" width="29.28515625" style="1" customWidth="1"/>
    <col min="3866" max="3868" width="27.28515625" style="1" customWidth="1"/>
    <col min="3869" max="3869" width="31.7109375" style="1" customWidth="1"/>
    <col min="3870" max="3870" width="27.7109375" style="1" customWidth="1"/>
    <col min="3871" max="3873" width="28.28515625" style="1" customWidth="1"/>
    <col min="3874" max="3874" width="24.7109375" style="1" customWidth="1"/>
    <col min="3875" max="3875" width="24.140625" style="1" customWidth="1"/>
    <col min="3876" max="3878" width="22.28515625" style="1" customWidth="1"/>
    <col min="3879" max="3879" width="22.42578125" style="1" customWidth="1"/>
    <col min="3880" max="3880" width="23.7109375" style="1" customWidth="1"/>
    <col min="3881" max="3883" width="9.28515625" style="1" customWidth="1"/>
    <col min="3884" max="4037" width="9.28515625" style="1"/>
    <col min="4038" max="4038" width="26.28515625" style="1" customWidth="1"/>
    <col min="4039" max="4039" width="45.42578125" style="1" customWidth="1"/>
    <col min="4040" max="4040" width="14.85546875" style="1" customWidth="1"/>
    <col min="4041" max="4044" width="9.28515625" style="1" customWidth="1"/>
    <col min="4045" max="4045" width="0.140625" style="1" customWidth="1"/>
    <col min="4046" max="4046" width="29.42578125" style="1" customWidth="1"/>
    <col min="4047" max="4047" width="24.42578125" style="1" customWidth="1"/>
    <col min="4048" max="4048" width="26.7109375" style="1" customWidth="1"/>
    <col min="4049" max="4049" width="24.85546875" style="1" customWidth="1"/>
    <col min="4050" max="4050" width="21.28515625" style="1" customWidth="1"/>
    <col min="4051" max="4054" width="21.5703125" style="1" customWidth="1"/>
    <col min="4055" max="4055" width="28.28515625" style="1" customWidth="1"/>
    <col min="4056" max="4056" width="33" style="1" customWidth="1"/>
    <col min="4057" max="4057" width="22.85546875" style="1" customWidth="1"/>
    <col min="4058" max="4058" width="22" style="1" customWidth="1"/>
    <col min="4059" max="4059" width="24.7109375" style="1" customWidth="1"/>
    <col min="4060" max="4060" width="28.7109375" style="1" customWidth="1"/>
    <col min="4061" max="4061" width="23.5703125" style="1" customWidth="1"/>
    <col min="4062" max="4062" width="24.28515625" style="1" customWidth="1"/>
    <col min="4063" max="4063" width="23.5703125" style="1" customWidth="1"/>
    <col min="4064" max="4068" width="24.28515625" style="1" customWidth="1"/>
    <col min="4069" max="4069" width="22.7109375" style="1" customWidth="1"/>
    <col min="4070" max="4070" width="21.5703125" style="1" customWidth="1"/>
    <col min="4071" max="4071" width="21.42578125" style="1" customWidth="1"/>
    <col min="4072" max="4072" width="22.28515625" style="1" customWidth="1"/>
    <col min="4073" max="4073" width="22.5703125" style="1" customWidth="1"/>
    <col min="4074" max="4074" width="23.28515625" style="1" customWidth="1"/>
    <col min="4075" max="4076" width="20.5703125" style="1" customWidth="1"/>
    <col min="4077" max="4077" width="21.28515625" style="1" customWidth="1"/>
    <col min="4078" max="4078" width="21.42578125" style="1" customWidth="1"/>
    <col min="4079" max="4079" width="22" style="1" customWidth="1"/>
    <col min="4080" max="4081" width="21.5703125" style="1" customWidth="1"/>
    <col min="4082" max="4082" width="22.28515625" style="1" customWidth="1"/>
    <col min="4083" max="4083" width="25.42578125" style="1" customWidth="1"/>
    <col min="4084" max="4084" width="25.28515625" style="1" customWidth="1"/>
    <col min="4085" max="4085" width="28.7109375" style="1" customWidth="1"/>
    <col min="4086" max="4086" width="22.140625" style="1" customWidth="1"/>
    <col min="4087" max="4087" width="22" style="1" customWidth="1"/>
    <col min="4088" max="4088" width="24.5703125" style="1" customWidth="1"/>
    <col min="4089" max="4089" width="19.7109375" style="1" customWidth="1"/>
    <col min="4090" max="4090" width="29.140625" style="1" customWidth="1"/>
    <col min="4091" max="4091" width="25.140625" style="1" customWidth="1"/>
    <col min="4092" max="4093" width="29.42578125" style="1" customWidth="1"/>
    <col min="4094" max="4095" width="23.7109375" style="1" customWidth="1"/>
    <col min="4096" max="4096" width="26.7109375" style="1" customWidth="1"/>
    <col min="4097" max="4097" width="29.85546875" style="1" customWidth="1"/>
    <col min="4098" max="4100" width="23.28515625" style="1" customWidth="1"/>
    <col min="4101" max="4101" width="23.85546875" style="1" customWidth="1"/>
    <col min="4102" max="4102" width="26.7109375" style="1" customWidth="1"/>
    <col min="4103" max="4103" width="24.5703125" style="1" customWidth="1"/>
    <col min="4104" max="4104" width="26.85546875" style="1" customWidth="1"/>
    <col min="4105" max="4106" width="23.5703125" style="1" customWidth="1"/>
    <col min="4107" max="4107" width="28.7109375" style="1" customWidth="1"/>
    <col min="4108" max="4108" width="34.42578125" style="1" customWidth="1"/>
    <col min="4109" max="4109" width="29.7109375" style="1" customWidth="1"/>
    <col min="4110" max="4110" width="22" style="1" customWidth="1"/>
    <col min="4111" max="4111" width="23.7109375" style="1" customWidth="1"/>
    <col min="4112" max="4112" width="23.5703125" style="1" customWidth="1"/>
    <col min="4113" max="4116" width="22.140625" style="1" customWidth="1"/>
    <col min="4117" max="4117" width="25.28515625" style="1" customWidth="1"/>
    <col min="4118" max="4118" width="45.42578125" style="1" customWidth="1"/>
    <col min="4119" max="4119" width="24.7109375" style="1" customWidth="1"/>
    <col min="4120" max="4120" width="26.42578125" style="1" customWidth="1"/>
    <col min="4121" max="4121" width="29.28515625" style="1" customWidth="1"/>
    <col min="4122" max="4124" width="27.28515625" style="1" customWidth="1"/>
    <col min="4125" max="4125" width="31.7109375" style="1" customWidth="1"/>
    <col min="4126" max="4126" width="27.7109375" style="1" customWidth="1"/>
    <col min="4127" max="4129" width="28.28515625" style="1" customWidth="1"/>
    <col min="4130" max="4130" width="24.7109375" style="1" customWidth="1"/>
    <col min="4131" max="4131" width="24.140625" style="1" customWidth="1"/>
    <col min="4132" max="4134" width="22.28515625" style="1" customWidth="1"/>
    <col min="4135" max="4135" width="22.42578125" style="1" customWidth="1"/>
    <col min="4136" max="4136" width="23.7109375" style="1" customWidth="1"/>
    <col min="4137" max="4139" width="9.28515625" style="1" customWidth="1"/>
    <col min="4140" max="4293" width="9.28515625" style="1"/>
    <col min="4294" max="4294" width="26.28515625" style="1" customWidth="1"/>
    <col min="4295" max="4295" width="45.42578125" style="1" customWidth="1"/>
    <col min="4296" max="4296" width="14.85546875" style="1" customWidth="1"/>
    <col min="4297" max="4300" width="9.28515625" style="1" customWidth="1"/>
    <col min="4301" max="4301" width="0.140625" style="1" customWidth="1"/>
    <col min="4302" max="4302" width="29.42578125" style="1" customWidth="1"/>
    <col min="4303" max="4303" width="24.42578125" style="1" customWidth="1"/>
    <col min="4304" max="4304" width="26.7109375" style="1" customWidth="1"/>
    <col min="4305" max="4305" width="24.85546875" style="1" customWidth="1"/>
    <col min="4306" max="4306" width="21.28515625" style="1" customWidth="1"/>
    <col min="4307" max="4310" width="21.5703125" style="1" customWidth="1"/>
    <col min="4311" max="4311" width="28.28515625" style="1" customWidth="1"/>
    <col min="4312" max="4312" width="33" style="1" customWidth="1"/>
    <col min="4313" max="4313" width="22.85546875" style="1" customWidth="1"/>
    <col min="4314" max="4314" width="22" style="1" customWidth="1"/>
    <col min="4315" max="4315" width="24.7109375" style="1" customWidth="1"/>
    <col min="4316" max="4316" width="28.7109375" style="1" customWidth="1"/>
    <col min="4317" max="4317" width="23.5703125" style="1" customWidth="1"/>
    <col min="4318" max="4318" width="24.28515625" style="1" customWidth="1"/>
    <col min="4319" max="4319" width="23.5703125" style="1" customWidth="1"/>
    <col min="4320" max="4324" width="24.28515625" style="1" customWidth="1"/>
    <col min="4325" max="4325" width="22.7109375" style="1" customWidth="1"/>
    <col min="4326" max="4326" width="21.5703125" style="1" customWidth="1"/>
    <col min="4327" max="4327" width="21.42578125" style="1" customWidth="1"/>
    <col min="4328" max="4328" width="22.28515625" style="1" customWidth="1"/>
    <col min="4329" max="4329" width="22.5703125" style="1" customWidth="1"/>
    <col min="4330" max="4330" width="23.28515625" style="1" customWidth="1"/>
    <col min="4331" max="4332" width="20.5703125" style="1" customWidth="1"/>
    <col min="4333" max="4333" width="21.28515625" style="1" customWidth="1"/>
    <col min="4334" max="4334" width="21.42578125" style="1" customWidth="1"/>
    <col min="4335" max="4335" width="22" style="1" customWidth="1"/>
    <col min="4336" max="4337" width="21.5703125" style="1" customWidth="1"/>
    <col min="4338" max="4338" width="22.28515625" style="1" customWidth="1"/>
    <col min="4339" max="4339" width="25.42578125" style="1" customWidth="1"/>
    <col min="4340" max="4340" width="25.28515625" style="1" customWidth="1"/>
    <col min="4341" max="4341" width="28.7109375" style="1" customWidth="1"/>
    <col min="4342" max="4342" width="22.140625" style="1" customWidth="1"/>
    <col min="4343" max="4343" width="22" style="1" customWidth="1"/>
    <col min="4344" max="4344" width="24.5703125" style="1" customWidth="1"/>
    <col min="4345" max="4345" width="19.7109375" style="1" customWidth="1"/>
    <col min="4346" max="4346" width="29.140625" style="1" customWidth="1"/>
    <col min="4347" max="4347" width="25.140625" style="1" customWidth="1"/>
    <col min="4348" max="4349" width="29.42578125" style="1" customWidth="1"/>
    <col min="4350" max="4351" width="23.7109375" style="1" customWidth="1"/>
    <col min="4352" max="4352" width="26.7109375" style="1" customWidth="1"/>
    <col min="4353" max="4353" width="29.85546875" style="1" customWidth="1"/>
    <col min="4354" max="4356" width="23.28515625" style="1" customWidth="1"/>
    <col min="4357" max="4357" width="23.85546875" style="1" customWidth="1"/>
    <col min="4358" max="4358" width="26.7109375" style="1" customWidth="1"/>
    <col min="4359" max="4359" width="24.5703125" style="1" customWidth="1"/>
    <col min="4360" max="4360" width="26.85546875" style="1" customWidth="1"/>
    <col min="4361" max="4362" width="23.5703125" style="1" customWidth="1"/>
    <col min="4363" max="4363" width="28.7109375" style="1" customWidth="1"/>
    <col min="4364" max="4364" width="34.42578125" style="1" customWidth="1"/>
    <col min="4365" max="4365" width="29.7109375" style="1" customWidth="1"/>
    <col min="4366" max="4366" width="22" style="1" customWidth="1"/>
    <col min="4367" max="4367" width="23.7109375" style="1" customWidth="1"/>
    <col min="4368" max="4368" width="23.5703125" style="1" customWidth="1"/>
    <col min="4369" max="4372" width="22.140625" style="1" customWidth="1"/>
    <col min="4373" max="4373" width="25.28515625" style="1" customWidth="1"/>
    <col min="4374" max="4374" width="45.42578125" style="1" customWidth="1"/>
    <col min="4375" max="4375" width="24.7109375" style="1" customWidth="1"/>
    <col min="4376" max="4376" width="26.42578125" style="1" customWidth="1"/>
    <col min="4377" max="4377" width="29.28515625" style="1" customWidth="1"/>
    <col min="4378" max="4380" width="27.28515625" style="1" customWidth="1"/>
    <col min="4381" max="4381" width="31.7109375" style="1" customWidth="1"/>
    <col min="4382" max="4382" width="27.7109375" style="1" customWidth="1"/>
    <col min="4383" max="4385" width="28.28515625" style="1" customWidth="1"/>
    <col min="4386" max="4386" width="24.7109375" style="1" customWidth="1"/>
    <col min="4387" max="4387" width="24.140625" style="1" customWidth="1"/>
    <col min="4388" max="4390" width="22.28515625" style="1" customWidth="1"/>
    <col min="4391" max="4391" width="22.42578125" style="1" customWidth="1"/>
    <col min="4392" max="4392" width="23.7109375" style="1" customWidth="1"/>
    <col min="4393" max="4395" width="9.28515625" style="1" customWidth="1"/>
    <col min="4396" max="4549" width="9.28515625" style="1"/>
    <col min="4550" max="4550" width="26.28515625" style="1" customWidth="1"/>
    <col min="4551" max="4551" width="45.42578125" style="1" customWidth="1"/>
    <col min="4552" max="4552" width="14.85546875" style="1" customWidth="1"/>
    <col min="4553" max="4556" width="9.28515625" style="1" customWidth="1"/>
    <col min="4557" max="4557" width="0.140625" style="1" customWidth="1"/>
    <col min="4558" max="4558" width="29.42578125" style="1" customWidth="1"/>
    <col min="4559" max="4559" width="24.42578125" style="1" customWidth="1"/>
    <col min="4560" max="4560" width="26.7109375" style="1" customWidth="1"/>
    <col min="4561" max="4561" width="24.85546875" style="1" customWidth="1"/>
    <col min="4562" max="4562" width="21.28515625" style="1" customWidth="1"/>
    <col min="4563" max="4566" width="21.5703125" style="1" customWidth="1"/>
    <col min="4567" max="4567" width="28.28515625" style="1" customWidth="1"/>
    <col min="4568" max="4568" width="33" style="1" customWidth="1"/>
    <col min="4569" max="4569" width="22.85546875" style="1" customWidth="1"/>
    <col min="4570" max="4570" width="22" style="1" customWidth="1"/>
    <col min="4571" max="4571" width="24.7109375" style="1" customWidth="1"/>
    <col min="4572" max="4572" width="28.7109375" style="1" customWidth="1"/>
    <col min="4573" max="4573" width="23.5703125" style="1" customWidth="1"/>
    <col min="4574" max="4574" width="24.28515625" style="1" customWidth="1"/>
    <col min="4575" max="4575" width="23.5703125" style="1" customWidth="1"/>
    <col min="4576" max="4580" width="24.28515625" style="1" customWidth="1"/>
    <col min="4581" max="4581" width="22.7109375" style="1" customWidth="1"/>
    <col min="4582" max="4582" width="21.5703125" style="1" customWidth="1"/>
    <col min="4583" max="4583" width="21.42578125" style="1" customWidth="1"/>
    <col min="4584" max="4584" width="22.28515625" style="1" customWidth="1"/>
    <col min="4585" max="4585" width="22.5703125" style="1" customWidth="1"/>
    <col min="4586" max="4586" width="23.28515625" style="1" customWidth="1"/>
    <col min="4587" max="4588" width="20.5703125" style="1" customWidth="1"/>
    <col min="4589" max="4589" width="21.28515625" style="1" customWidth="1"/>
    <col min="4590" max="4590" width="21.42578125" style="1" customWidth="1"/>
    <col min="4591" max="4591" width="22" style="1" customWidth="1"/>
    <col min="4592" max="4593" width="21.5703125" style="1" customWidth="1"/>
    <col min="4594" max="4594" width="22.28515625" style="1" customWidth="1"/>
    <col min="4595" max="4595" width="25.42578125" style="1" customWidth="1"/>
    <col min="4596" max="4596" width="25.28515625" style="1" customWidth="1"/>
    <col min="4597" max="4597" width="28.7109375" style="1" customWidth="1"/>
    <col min="4598" max="4598" width="22.140625" style="1" customWidth="1"/>
    <col min="4599" max="4599" width="22" style="1" customWidth="1"/>
    <col min="4600" max="4600" width="24.5703125" style="1" customWidth="1"/>
    <col min="4601" max="4601" width="19.7109375" style="1" customWidth="1"/>
    <col min="4602" max="4602" width="29.140625" style="1" customWidth="1"/>
    <col min="4603" max="4603" width="25.140625" style="1" customWidth="1"/>
    <col min="4604" max="4605" width="29.42578125" style="1" customWidth="1"/>
    <col min="4606" max="4607" width="23.7109375" style="1" customWidth="1"/>
    <col min="4608" max="4608" width="26.7109375" style="1" customWidth="1"/>
    <col min="4609" max="4609" width="29.85546875" style="1" customWidth="1"/>
    <col min="4610" max="4612" width="23.28515625" style="1" customWidth="1"/>
    <col min="4613" max="4613" width="23.85546875" style="1" customWidth="1"/>
    <col min="4614" max="4614" width="26.7109375" style="1" customWidth="1"/>
    <col min="4615" max="4615" width="24.5703125" style="1" customWidth="1"/>
    <col min="4616" max="4616" width="26.85546875" style="1" customWidth="1"/>
    <col min="4617" max="4618" width="23.5703125" style="1" customWidth="1"/>
    <col min="4619" max="4619" width="28.7109375" style="1" customWidth="1"/>
    <col min="4620" max="4620" width="34.42578125" style="1" customWidth="1"/>
    <col min="4621" max="4621" width="29.7109375" style="1" customWidth="1"/>
    <col min="4622" max="4622" width="22" style="1" customWidth="1"/>
    <col min="4623" max="4623" width="23.7109375" style="1" customWidth="1"/>
    <col min="4624" max="4624" width="23.5703125" style="1" customWidth="1"/>
    <col min="4625" max="4628" width="22.140625" style="1" customWidth="1"/>
    <col min="4629" max="4629" width="25.28515625" style="1" customWidth="1"/>
    <col min="4630" max="4630" width="45.42578125" style="1" customWidth="1"/>
    <col min="4631" max="4631" width="24.7109375" style="1" customWidth="1"/>
    <col min="4632" max="4632" width="26.42578125" style="1" customWidth="1"/>
    <col min="4633" max="4633" width="29.28515625" style="1" customWidth="1"/>
    <col min="4634" max="4636" width="27.28515625" style="1" customWidth="1"/>
    <col min="4637" max="4637" width="31.7109375" style="1" customWidth="1"/>
    <col min="4638" max="4638" width="27.7109375" style="1" customWidth="1"/>
    <col min="4639" max="4641" width="28.28515625" style="1" customWidth="1"/>
    <col min="4642" max="4642" width="24.7109375" style="1" customWidth="1"/>
    <col min="4643" max="4643" width="24.140625" style="1" customWidth="1"/>
    <col min="4644" max="4646" width="22.28515625" style="1" customWidth="1"/>
    <col min="4647" max="4647" width="22.42578125" style="1" customWidth="1"/>
    <col min="4648" max="4648" width="23.7109375" style="1" customWidth="1"/>
    <col min="4649" max="4651" width="9.28515625" style="1" customWidth="1"/>
    <col min="4652" max="4805" width="9.28515625" style="1"/>
    <col min="4806" max="4806" width="26.28515625" style="1" customWidth="1"/>
    <col min="4807" max="4807" width="45.42578125" style="1" customWidth="1"/>
    <col min="4808" max="4808" width="14.85546875" style="1" customWidth="1"/>
    <col min="4809" max="4812" width="9.28515625" style="1" customWidth="1"/>
    <col min="4813" max="4813" width="0.140625" style="1" customWidth="1"/>
    <col min="4814" max="4814" width="29.42578125" style="1" customWidth="1"/>
    <col min="4815" max="4815" width="24.42578125" style="1" customWidth="1"/>
    <col min="4816" max="4816" width="26.7109375" style="1" customWidth="1"/>
    <col min="4817" max="4817" width="24.85546875" style="1" customWidth="1"/>
    <col min="4818" max="4818" width="21.28515625" style="1" customWidth="1"/>
    <col min="4819" max="4822" width="21.5703125" style="1" customWidth="1"/>
    <col min="4823" max="4823" width="28.28515625" style="1" customWidth="1"/>
    <col min="4824" max="4824" width="33" style="1" customWidth="1"/>
    <col min="4825" max="4825" width="22.85546875" style="1" customWidth="1"/>
    <col min="4826" max="4826" width="22" style="1" customWidth="1"/>
    <col min="4827" max="4827" width="24.7109375" style="1" customWidth="1"/>
    <col min="4828" max="4828" width="28.7109375" style="1" customWidth="1"/>
    <col min="4829" max="4829" width="23.5703125" style="1" customWidth="1"/>
    <col min="4830" max="4830" width="24.28515625" style="1" customWidth="1"/>
    <col min="4831" max="4831" width="23.5703125" style="1" customWidth="1"/>
    <col min="4832" max="4836" width="24.28515625" style="1" customWidth="1"/>
    <col min="4837" max="4837" width="22.7109375" style="1" customWidth="1"/>
    <col min="4838" max="4838" width="21.5703125" style="1" customWidth="1"/>
    <col min="4839" max="4839" width="21.42578125" style="1" customWidth="1"/>
    <col min="4840" max="4840" width="22.28515625" style="1" customWidth="1"/>
    <col min="4841" max="4841" width="22.5703125" style="1" customWidth="1"/>
    <col min="4842" max="4842" width="23.28515625" style="1" customWidth="1"/>
    <col min="4843" max="4844" width="20.5703125" style="1" customWidth="1"/>
    <col min="4845" max="4845" width="21.28515625" style="1" customWidth="1"/>
    <col min="4846" max="4846" width="21.42578125" style="1" customWidth="1"/>
    <col min="4847" max="4847" width="22" style="1" customWidth="1"/>
    <col min="4848" max="4849" width="21.5703125" style="1" customWidth="1"/>
    <col min="4850" max="4850" width="22.28515625" style="1" customWidth="1"/>
    <col min="4851" max="4851" width="25.42578125" style="1" customWidth="1"/>
    <col min="4852" max="4852" width="25.28515625" style="1" customWidth="1"/>
    <col min="4853" max="4853" width="28.7109375" style="1" customWidth="1"/>
    <col min="4854" max="4854" width="22.140625" style="1" customWidth="1"/>
    <col min="4855" max="4855" width="22" style="1" customWidth="1"/>
    <col min="4856" max="4856" width="24.5703125" style="1" customWidth="1"/>
    <col min="4857" max="4857" width="19.7109375" style="1" customWidth="1"/>
    <col min="4858" max="4858" width="29.140625" style="1" customWidth="1"/>
    <col min="4859" max="4859" width="25.140625" style="1" customWidth="1"/>
    <col min="4860" max="4861" width="29.42578125" style="1" customWidth="1"/>
    <col min="4862" max="4863" width="23.7109375" style="1" customWidth="1"/>
    <col min="4864" max="4864" width="26.7109375" style="1" customWidth="1"/>
    <col min="4865" max="4865" width="29.85546875" style="1" customWidth="1"/>
    <col min="4866" max="4868" width="23.28515625" style="1" customWidth="1"/>
    <col min="4869" max="4869" width="23.85546875" style="1" customWidth="1"/>
    <col min="4870" max="4870" width="26.7109375" style="1" customWidth="1"/>
    <col min="4871" max="4871" width="24.5703125" style="1" customWidth="1"/>
    <col min="4872" max="4872" width="26.85546875" style="1" customWidth="1"/>
    <col min="4873" max="4874" width="23.5703125" style="1" customWidth="1"/>
    <col min="4875" max="4875" width="28.7109375" style="1" customWidth="1"/>
    <col min="4876" max="4876" width="34.42578125" style="1" customWidth="1"/>
    <col min="4877" max="4877" width="29.7109375" style="1" customWidth="1"/>
    <col min="4878" max="4878" width="22" style="1" customWidth="1"/>
    <col min="4879" max="4879" width="23.7109375" style="1" customWidth="1"/>
    <col min="4880" max="4880" width="23.5703125" style="1" customWidth="1"/>
    <col min="4881" max="4884" width="22.140625" style="1" customWidth="1"/>
    <col min="4885" max="4885" width="25.28515625" style="1" customWidth="1"/>
    <col min="4886" max="4886" width="45.42578125" style="1" customWidth="1"/>
    <col min="4887" max="4887" width="24.7109375" style="1" customWidth="1"/>
    <col min="4888" max="4888" width="26.42578125" style="1" customWidth="1"/>
    <col min="4889" max="4889" width="29.28515625" style="1" customWidth="1"/>
    <col min="4890" max="4892" width="27.28515625" style="1" customWidth="1"/>
    <col min="4893" max="4893" width="31.7109375" style="1" customWidth="1"/>
    <col min="4894" max="4894" width="27.7109375" style="1" customWidth="1"/>
    <col min="4895" max="4897" width="28.28515625" style="1" customWidth="1"/>
    <col min="4898" max="4898" width="24.7109375" style="1" customWidth="1"/>
    <col min="4899" max="4899" width="24.140625" style="1" customWidth="1"/>
    <col min="4900" max="4902" width="22.28515625" style="1" customWidth="1"/>
    <col min="4903" max="4903" width="22.42578125" style="1" customWidth="1"/>
    <col min="4904" max="4904" width="23.7109375" style="1" customWidth="1"/>
    <col min="4905" max="4907" width="9.28515625" style="1" customWidth="1"/>
    <col min="4908" max="5061" width="9.28515625" style="1"/>
    <col min="5062" max="5062" width="26.28515625" style="1" customWidth="1"/>
    <col min="5063" max="5063" width="45.42578125" style="1" customWidth="1"/>
    <col min="5064" max="5064" width="14.85546875" style="1" customWidth="1"/>
    <col min="5065" max="5068" width="9.28515625" style="1" customWidth="1"/>
    <col min="5069" max="5069" width="0.140625" style="1" customWidth="1"/>
    <col min="5070" max="5070" width="29.42578125" style="1" customWidth="1"/>
    <col min="5071" max="5071" width="24.42578125" style="1" customWidth="1"/>
    <col min="5072" max="5072" width="26.7109375" style="1" customWidth="1"/>
    <col min="5073" max="5073" width="24.85546875" style="1" customWidth="1"/>
    <col min="5074" max="5074" width="21.28515625" style="1" customWidth="1"/>
    <col min="5075" max="5078" width="21.5703125" style="1" customWidth="1"/>
    <col min="5079" max="5079" width="28.28515625" style="1" customWidth="1"/>
    <col min="5080" max="5080" width="33" style="1" customWidth="1"/>
    <col min="5081" max="5081" width="22.85546875" style="1" customWidth="1"/>
    <col min="5082" max="5082" width="22" style="1" customWidth="1"/>
    <col min="5083" max="5083" width="24.7109375" style="1" customWidth="1"/>
    <col min="5084" max="5084" width="28.7109375" style="1" customWidth="1"/>
    <col min="5085" max="5085" width="23.5703125" style="1" customWidth="1"/>
    <col min="5086" max="5086" width="24.28515625" style="1" customWidth="1"/>
    <col min="5087" max="5087" width="23.5703125" style="1" customWidth="1"/>
    <col min="5088" max="5092" width="24.28515625" style="1" customWidth="1"/>
    <col min="5093" max="5093" width="22.7109375" style="1" customWidth="1"/>
    <col min="5094" max="5094" width="21.5703125" style="1" customWidth="1"/>
    <col min="5095" max="5095" width="21.42578125" style="1" customWidth="1"/>
    <col min="5096" max="5096" width="22.28515625" style="1" customWidth="1"/>
    <col min="5097" max="5097" width="22.5703125" style="1" customWidth="1"/>
    <col min="5098" max="5098" width="23.28515625" style="1" customWidth="1"/>
    <col min="5099" max="5100" width="20.5703125" style="1" customWidth="1"/>
    <col min="5101" max="5101" width="21.28515625" style="1" customWidth="1"/>
    <col min="5102" max="5102" width="21.42578125" style="1" customWidth="1"/>
    <col min="5103" max="5103" width="22" style="1" customWidth="1"/>
    <col min="5104" max="5105" width="21.5703125" style="1" customWidth="1"/>
    <col min="5106" max="5106" width="22.28515625" style="1" customWidth="1"/>
    <col min="5107" max="5107" width="25.42578125" style="1" customWidth="1"/>
    <col min="5108" max="5108" width="25.28515625" style="1" customWidth="1"/>
    <col min="5109" max="5109" width="28.7109375" style="1" customWidth="1"/>
    <col min="5110" max="5110" width="22.140625" style="1" customWidth="1"/>
    <col min="5111" max="5111" width="22" style="1" customWidth="1"/>
    <col min="5112" max="5112" width="24.5703125" style="1" customWidth="1"/>
    <col min="5113" max="5113" width="19.7109375" style="1" customWidth="1"/>
    <col min="5114" max="5114" width="29.140625" style="1" customWidth="1"/>
    <col min="5115" max="5115" width="25.140625" style="1" customWidth="1"/>
    <col min="5116" max="5117" width="29.42578125" style="1" customWidth="1"/>
    <col min="5118" max="5119" width="23.7109375" style="1" customWidth="1"/>
    <col min="5120" max="5120" width="26.7109375" style="1" customWidth="1"/>
    <col min="5121" max="5121" width="29.85546875" style="1" customWidth="1"/>
    <col min="5122" max="5124" width="23.28515625" style="1" customWidth="1"/>
    <col min="5125" max="5125" width="23.85546875" style="1" customWidth="1"/>
    <col min="5126" max="5126" width="26.7109375" style="1" customWidth="1"/>
    <col min="5127" max="5127" width="24.5703125" style="1" customWidth="1"/>
    <col min="5128" max="5128" width="26.85546875" style="1" customWidth="1"/>
    <col min="5129" max="5130" width="23.5703125" style="1" customWidth="1"/>
    <col min="5131" max="5131" width="28.7109375" style="1" customWidth="1"/>
    <col min="5132" max="5132" width="34.42578125" style="1" customWidth="1"/>
    <col min="5133" max="5133" width="29.7109375" style="1" customWidth="1"/>
    <col min="5134" max="5134" width="22" style="1" customWidth="1"/>
    <col min="5135" max="5135" width="23.7109375" style="1" customWidth="1"/>
    <col min="5136" max="5136" width="23.5703125" style="1" customWidth="1"/>
    <col min="5137" max="5140" width="22.140625" style="1" customWidth="1"/>
    <col min="5141" max="5141" width="25.28515625" style="1" customWidth="1"/>
    <col min="5142" max="5142" width="45.42578125" style="1" customWidth="1"/>
    <col min="5143" max="5143" width="24.7109375" style="1" customWidth="1"/>
    <col min="5144" max="5144" width="26.42578125" style="1" customWidth="1"/>
    <col min="5145" max="5145" width="29.28515625" style="1" customWidth="1"/>
    <col min="5146" max="5148" width="27.28515625" style="1" customWidth="1"/>
    <col min="5149" max="5149" width="31.7109375" style="1" customWidth="1"/>
    <col min="5150" max="5150" width="27.7109375" style="1" customWidth="1"/>
    <col min="5151" max="5153" width="28.28515625" style="1" customWidth="1"/>
    <col min="5154" max="5154" width="24.7109375" style="1" customWidth="1"/>
    <col min="5155" max="5155" width="24.140625" style="1" customWidth="1"/>
    <col min="5156" max="5158" width="22.28515625" style="1" customWidth="1"/>
    <col min="5159" max="5159" width="22.42578125" style="1" customWidth="1"/>
    <col min="5160" max="5160" width="23.7109375" style="1" customWidth="1"/>
    <col min="5161" max="5163" width="9.28515625" style="1" customWidth="1"/>
    <col min="5164" max="5317" width="9.28515625" style="1"/>
    <col min="5318" max="5318" width="26.28515625" style="1" customWidth="1"/>
    <col min="5319" max="5319" width="45.42578125" style="1" customWidth="1"/>
    <col min="5320" max="5320" width="14.85546875" style="1" customWidth="1"/>
    <col min="5321" max="5324" width="9.28515625" style="1" customWidth="1"/>
    <col min="5325" max="5325" width="0.140625" style="1" customWidth="1"/>
    <col min="5326" max="5326" width="29.42578125" style="1" customWidth="1"/>
    <col min="5327" max="5327" width="24.42578125" style="1" customWidth="1"/>
    <col min="5328" max="5328" width="26.7109375" style="1" customWidth="1"/>
    <col min="5329" max="5329" width="24.85546875" style="1" customWidth="1"/>
    <col min="5330" max="5330" width="21.28515625" style="1" customWidth="1"/>
    <col min="5331" max="5334" width="21.5703125" style="1" customWidth="1"/>
    <col min="5335" max="5335" width="28.28515625" style="1" customWidth="1"/>
    <col min="5336" max="5336" width="33" style="1" customWidth="1"/>
    <col min="5337" max="5337" width="22.85546875" style="1" customWidth="1"/>
    <col min="5338" max="5338" width="22" style="1" customWidth="1"/>
    <col min="5339" max="5339" width="24.7109375" style="1" customWidth="1"/>
    <col min="5340" max="5340" width="28.7109375" style="1" customWidth="1"/>
    <col min="5341" max="5341" width="23.5703125" style="1" customWidth="1"/>
    <col min="5342" max="5342" width="24.28515625" style="1" customWidth="1"/>
    <col min="5343" max="5343" width="23.5703125" style="1" customWidth="1"/>
    <col min="5344" max="5348" width="24.28515625" style="1" customWidth="1"/>
    <col min="5349" max="5349" width="22.7109375" style="1" customWidth="1"/>
    <col min="5350" max="5350" width="21.5703125" style="1" customWidth="1"/>
    <col min="5351" max="5351" width="21.42578125" style="1" customWidth="1"/>
    <col min="5352" max="5352" width="22.28515625" style="1" customWidth="1"/>
    <col min="5353" max="5353" width="22.5703125" style="1" customWidth="1"/>
    <col min="5354" max="5354" width="23.28515625" style="1" customWidth="1"/>
    <col min="5355" max="5356" width="20.5703125" style="1" customWidth="1"/>
    <col min="5357" max="5357" width="21.28515625" style="1" customWidth="1"/>
    <col min="5358" max="5358" width="21.42578125" style="1" customWidth="1"/>
    <col min="5359" max="5359" width="22" style="1" customWidth="1"/>
    <col min="5360" max="5361" width="21.5703125" style="1" customWidth="1"/>
    <col min="5362" max="5362" width="22.28515625" style="1" customWidth="1"/>
    <col min="5363" max="5363" width="25.42578125" style="1" customWidth="1"/>
    <col min="5364" max="5364" width="25.28515625" style="1" customWidth="1"/>
    <col min="5365" max="5365" width="28.7109375" style="1" customWidth="1"/>
    <col min="5366" max="5366" width="22.140625" style="1" customWidth="1"/>
    <col min="5367" max="5367" width="22" style="1" customWidth="1"/>
    <col min="5368" max="5368" width="24.5703125" style="1" customWidth="1"/>
    <col min="5369" max="5369" width="19.7109375" style="1" customWidth="1"/>
    <col min="5370" max="5370" width="29.140625" style="1" customWidth="1"/>
    <col min="5371" max="5371" width="25.140625" style="1" customWidth="1"/>
    <col min="5372" max="5373" width="29.42578125" style="1" customWidth="1"/>
    <col min="5374" max="5375" width="23.7109375" style="1" customWidth="1"/>
    <col min="5376" max="5376" width="26.7109375" style="1" customWidth="1"/>
    <col min="5377" max="5377" width="29.85546875" style="1" customWidth="1"/>
    <col min="5378" max="5380" width="23.28515625" style="1" customWidth="1"/>
    <col min="5381" max="5381" width="23.85546875" style="1" customWidth="1"/>
    <col min="5382" max="5382" width="26.7109375" style="1" customWidth="1"/>
    <col min="5383" max="5383" width="24.5703125" style="1" customWidth="1"/>
    <col min="5384" max="5384" width="26.85546875" style="1" customWidth="1"/>
    <col min="5385" max="5386" width="23.5703125" style="1" customWidth="1"/>
    <col min="5387" max="5387" width="28.7109375" style="1" customWidth="1"/>
    <col min="5388" max="5388" width="34.42578125" style="1" customWidth="1"/>
    <col min="5389" max="5389" width="29.7109375" style="1" customWidth="1"/>
    <col min="5390" max="5390" width="22" style="1" customWidth="1"/>
    <col min="5391" max="5391" width="23.7109375" style="1" customWidth="1"/>
    <col min="5392" max="5392" width="23.5703125" style="1" customWidth="1"/>
    <col min="5393" max="5396" width="22.140625" style="1" customWidth="1"/>
    <col min="5397" max="5397" width="25.28515625" style="1" customWidth="1"/>
    <col min="5398" max="5398" width="45.42578125" style="1" customWidth="1"/>
    <col min="5399" max="5399" width="24.7109375" style="1" customWidth="1"/>
    <col min="5400" max="5400" width="26.42578125" style="1" customWidth="1"/>
    <col min="5401" max="5401" width="29.28515625" style="1" customWidth="1"/>
    <col min="5402" max="5404" width="27.28515625" style="1" customWidth="1"/>
    <col min="5405" max="5405" width="31.7109375" style="1" customWidth="1"/>
    <col min="5406" max="5406" width="27.7109375" style="1" customWidth="1"/>
    <col min="5407" max="5409" width="28.28515625" style="1" customWidth="1"/>
    <col min="5410" max="5410" width="24.7109375" style="1" customWidth="1"/>
    <col min="5411" max="5411" width="24.140625" style="1" customWidth="1"/>
    <col min="5412" max="5414" width="22.28515625" style="1" customWidth="1"/>
    <col min="5415" max="5415" width="22.42578125" style="1" customWidth="1"/>
    <col min="5416" max="5416" width="23.7109375" style="1" customWidth="1"/>
    <col min="5417" max="5419" width="9.28515625" style="1" customWidth="1"/>
    <col min="5420" max="5573" width="9.28515625" style="1"/>
    <col min="5574" max="5574" width="26.28515625" style="1" customWidth="1"/>
    <col min="5575" max="5575" width="45.42578125" style="1" customWidth="1"/>
    <col min="5576" max="5576" width="14.85546875" style="1" customWidth="1"/>
    <col min="5577" max="5580" width="9.28515625" style="1" customWidth="1"/>
    <col min="5581" max="5581" width="0.140625" style="1" customWidth="1"/>
    <col min="5582" max="5582" width="29.42578125" style="1" customWidth="1"/>
    <col min="5583" max="5583" width="24.42578125" style="1" customWidth="1"/>
    <col min="5584" max="5584" width="26.7109375" style="1" customWidth="1"/>
    <col min="5585" max="5585" width="24.85546875" style="1" customWidth="1"/>
    <col min="5586" max="5586" width="21.28515625" style="1" customWidth="1"/>
    <col min="5587" max="5590" width="21.5703125" style="1" customWidth="1"/>
    <col min="5591" max="5591" width="28.28515625" style="1" customWidth="1"/>
    <col min="5592" max="5592" width="33" style="1" customWidth="1"/>
    <col min="5593" max="5593" width="22.85546875" style="1" customWidth="1"/>
    <col min="5594" max="5594" width="22" style="1" customWidth="1"/>
    <col min="5595" max="5595" width="24.7109375" style="1" customWidth="1"/>
    <col min="5596" max="5596" width="28.7109375" style="1" customWidth="1"/>
    <col min="5597" max="5597" width="23.5703125" style="1" customWidth="1"/>
    <col min="5598" max="5598" width="24.28515625" style="1" customWidth="1"/>
    <col min="5599" max="5599" width="23.5703125" style="1" customWidth="1"/>
    <col min="5600" max="5604" width="24.28515625" style="1" customWidth="1"/>
    <col min="5605" max="5605" width="22.7109375" style="1" customWidth="1"/>
    <col min="5606" max="5606" width="21.5703125" style="1" customWidth="1"/>
    <col min="5607" max="5607" width="21.42578125" style="1" customWidth="1"/>
    <col min="5608" max="5608" width="22.28515625" style="1" customWidth="1"/>
    <col min="5609" max="5609" width="22.5703125" style="1" customWidth="1"/>
    <col min="5610" max="5610" width="23.28515625" style="1" customWidth="1"/>
    <col min="5611" max="5612" width="20.5703125" style="1" customWidth="1"/>
    <col min="5613" max="5613" width="21.28515625" style="1" customWidth="1"/>
    <col min="5614" max="5614" width="21.42578125" style="1" customWidth="1"/>
    <col min="5615" max="5615" width="22" style="1" customWidth="1"/>
    <col min="5616" max="5617" width="21.5703125" style="1" customWidth="1"/>
    <col min="5618" max="5618" width="22.28515625" style="1" customWidth="1"/>
    <col min="5619" max="5619" width="25.42578125" style="1" customWidth="1"/>
    <col min="5620" max="5620" width="25.28515625" style="1" customWidth="1"/>
    <col min="5621" max="5621" width="28.7109375" style="1" customWidth="1"/>
    <col min="5622" max="5622" width="22.140625" style="1" customWidth="1"/>
    <col min="5623" max="5623" width="22" style="1" customWidth="1"/>
    <col min="5624" max="5624" width="24.5703125" style="1" customWidth="1"/>
    <col min="5625" max="5625" width="19.7109375" style="1" customWidth="1"/>
    <col min="5626" max="5626" width="29.140625" style="1" customWidth="1"/>
    <col min="5627" max="5627" width="25.140625" style="1" customWidth="1"/>
    <col min="5628" max="5629" width="29.42578125" style="1" customWidth="1"/>
    <col min="5630" max="5631" width="23.7109375" style="1" customWidth="1"/>
    <col min="5632" max="5632" width="26.7109375" style="1" customWidth="1"/>
    <col min="5633" max="5633" width="29.85546875" style="1" customWidth="1"/>
    <col min="5634" max="5636" width="23.28515625" style="1" customWidth="1"/>
    <col min="5637" max="5637" width="23.85546875" style="1" customWidth="1"/>
    <col min="5638" max="5638" width="26.7109375" style="1" customWidth="1"/>
    <col min="5639" max="5639" width="24.5703125" style="1" customWidth="1"/>
    <col min="5640" max="5640" width="26.85546875" style="1" customWidth="1"/>
    <col min="5641" max="5642" width="23.5703125" style="1" customWidth="1"/>
    <col min="5643" max="5643" width="28.7109375" style="1" customWidth="1"/>
    <col min="5644" max="5644" width="34.42578125" style="1" customWidth="1"/>
    <col min="5645" max="5645" width="29.7109375" style="1" customWidth="1"/>
    <col min="5646" max="5646" width="22" style="1" customWidth="1"/>
    <col min="5647" max="5647" width="23.7109375" style="1" customWidth="1"/>
    <col min="5648" max="5648" width="23.5703125" style="1" customWidth="1"/>
    <col min="5649" max="5652" width="22.140625" style="1" customWidth="1"/>
    <col min="5653" max="5653" width="25.28515625" style="1" customWidth="1"/>
    <col min="5654" max="5654" width="45.42578125" style="1" customWidth="1"/>
    <col min="5655" max="5655" width="24.7109375" style="1" customWidth="1"/>
    <col min="5656" max="5656" width="26.42578125" style="1" customWidth="1"/>
    <col min="5657" max="5657" width="29.28515625" style="1" customWidth="1"/>
    <col min="5658" max="5660" width="27.28515625" style="1" customWidth="1"/>
    <col min="5661" max="5661" width="31.7109375" style="1" customWidth="1"/>
    <col min="5662" max="5662" width="27.7109375" style="1" customWidth="1"/>
    <col min="5663" max="5665" width="28.28515625" style="1" customWidth="1"/>
    <col min="5666" max="5666" width="24.7109375" style="1" customWidth="1"/>
    <col min="5667" max="5667" width="24.140625" style="1" customWidth="1"/>
    <col min="5668" max="5670" width="22.28515625" style="1" customWidth="1"/>
    <col min="5671" max="5671" width="22.42578125" style="1" customWidth="1"/>
    <col min="5672" max="5672" width="23.7109375" style="1" customWidth="1"/>
    <col min="5673" max="5675" width="9.28515625" style="1" customWidth="1"/>
    <col min="5676" max="5829" width="9.28515625" style="1"/>
    <col min="5830" max="5830" width="26.28515625" style="1" customWidth="1"/>
    <col min="5831" max="5831" width="45.42578125" style="1" customWidth="1"/>
    <col min="5832" max="5832" width="14.85546875" style="1" customWidth="1"/>
    <col min="5833" max="5836" width="9.28515625" style="1" customWidth="1"/>
    <col min="5837" max="5837" width="0.140625" style="1" customWidth="1"/>
    <col min="5838" max="5838" width="29.42578125" style="1" customWidth="1"/>
    <col min="5839" max="5839" width="24.42578125" style="1" customWidth="1"/>
    <col min="5840" max="5840" width="26.7109375" style="1" customWidth="1"/>
    <col min="5841" max="5841" width="24.85546875" style="1" customWidth="1"/>
    <col min="5842" max="5842" width="21.28515625" style="1" customWidth="1"/>
    <col min="5843" max="5846" width="21.5703125" style="1" customWidth="1"/>
    <col min="5847" max="5847" width="28.28515625" style="1" customWidth="1"/>
    <col min="5848" max="5848" width="33" style="1" customWidth="1"/>
    <col min="5849" max="5849" width="22.85546875" style="1" customWidth="1"/>
    <col min="5850" max="5850" width="22" style="1" customWidth="1"/>
    <col min="5851" max="5851" width="24.7109375" style="1" customWidth="1"/>
    <col min="5852" max="5852" width="28.7109375" style="1" customWidth="1"/>
    <col min="5853" max="5853" width="23.5703125" style="1" customWidth="1"/>
    <col min="5854" max="5854" width="24.28515625" style="1" customWidth="1"/>
    <col min="5855" max="5855" width="23.5703125" style="1" customWidth="1"/>
    <col min="5856" max="5860" width="24.28515625" style="1" customWidth="1"/>
    <col min="5861" max="5861" width="22.7109375" style="1" customWidth="1"/>
    <col min="5862" max="5862" width="21.5703125" style="1" customWidth="1"/>
    <col min="5863" max="5863" width="21.42578125" style="1" customWidth="1"/>
    <col min="5864" max="5864" width="22.28515625" style="1" customWidth="1"/>
    <col min="5865" max="5865" width="22.5703125" style="1" customWidth="1"/>
    <col min="5866" max="5866" width="23.28515625" style="1" customWidth="1"/>
    <col min="5867" max="5868" width="20.5703125" style="1" customWidth="1"/>
    <col min="5869" max="5869" width="21.28515625" style="1" customWidth="1"/>
    <col min="5870" max="5870" width="21.42578125" style="1" customWidth="1"/>
    <col min="5871" max="5871" width="22" style="1" customWidth="1"/>
    <col min="5872" max="5873" width="21.5703125" style="1" customWidth="1"/>
    <col min="5874" max="5874" width="22.28515625" style="1" customWidth="1"/>
    <col min="5875" max="5875" width="25.42578125" style="1" customWidth="1"/>
    <col min="5876" max="5876" width="25.28515625" style="1" customWidth="1"/>
    <col min="5877" max="5877" width="28.7109375" style="1" customWidth="1"/>
    <col min="5878" max="5878" width="22.140625" style="1" customWidth="1"/>
    <col min="5879" max="5879" width="22" style="1" customWidth="1"/>
    <col min="5880" max="5880" width="24.5703125" style="1" customWidth="1"/>
    <col min="5881" max="5881" width="19.7109375" style="1" customWidth="1"/>
    <col min="5882" max="5882" width="29.140625" style="1" customWidth="1"/>
    <col min="5883" max="5883" width="25.140625" style="1" customWidth="1"/>
    <col min="5884" max="5885" width="29.42578125" style="1" customWidth="1"/>
    <col min="5886" max="5887" width="23.7109375" style="1" customWidth="1"/>
    <col min="5888" max="5888" width="26.7109375" style="1" customWidth="1"/>
    <col min="5889" max="5889" width="29.85546875" style="1" customWidth="1"/>
    <col min="5890" max="5892" width="23.28515625" style="1" customWidth="1"/>
    <col min="5893" max="5893" width="23.85546875" style="1" customWidth="1"/>
    <col min="5894" max="5894" width="26.7109375" style="1" customWidth="1"/>
    <col min="5895" max="5895" width="24.5703125" style="1" customWidth="1"/>
    <col min="5896" max="5896" width="26.85546875" style="1" customWidth="1"/>
    <col min="5897" max="5898" width="23.5703125" style="1" customWidth="1"/>
    <col min="5899" max="5899" width="28.7109375" style="1" customWidth="1"/>
    <col min="5900" max="5900" width="34.42578125" style="1" customWidth="1"/>
    <col min="5901" max="5901" width="29.7109375" style="1" customWidth="1"/>
    <col min="5902" max="5902" width="22" style="1" customWidth="1"/>
    <col min="5903" max="5903" width="23.7109375" style="1" customWidth="1"/>
    <col min="5904" max="5904" width="23.5703125" style="1" customWidth="1"/>
    <col min="5905" max="5908" width="22.140625" style="1" customWidth="1"/>
    <col min="5909" max="5909" width="25.28515625" style="1" customWidth="1"/>
    <col min="5910" max="5910" width="45.42578125" style="1" customWidth="1"/>
    <col min="5911" max="5911" width="24.7109375" style="1" customWidth="1"/>
    <col min="5912" max="5912" width="26.42578125" style="1" customWidth="1"/>
    <col min="5913" max="5913" width="29.28515625" style="1" customWidth="1"/>
    <col min="5914" max="5916" width="27.28515625" style="1" customWidth="1"/>
    <col min="5917" max="5917" width="31.7109375" style="1" customWidth="1"/>
    <col min="5918" max="5918" width="27.7109375" style="1" customWidth="1"/>
    <col min="5919" max="5921" width="28.28515625" style="1" customWidth="1"/>
    <col min="5922" max="5922" width="24.7109375" style="1" customWidth="1"/>
    <col min="5923" max="5923" width="24.140625" style="1" customWidth="1"/>
    <col min="5924" max="5926" width="22.28515625" style="1" customWidth="1"/>
    <col min="5927" max="5927" width="22.42578125" style="1" customWidth="1"/>
    <col min="5928" max="5928" width="23.7109375" style="1" customWidth="1"/>
    <col min="5929" max="5931" width="9.28515625" style="1" customWidth="1"/>
    <col min="5932" max="6085" width="9.28515625" style="1"/>
    <col min="6086" max="6086" width="26.28515625" style="1" customWidth="1"/>
    <col min="6087" max="6087" width="45.42578125" style="1" customWidth="1"/>
    <col min="6088" max="6088" width="14.85546875" style="1" customWidth="1"/>
    <col min="6089" max="6092" width="9.28515625" style="1" customWidth="1"/>
    <col min="6093" max="6093" width="0.140625" style="1" customWidth="1"/>
    <col min="6094" max="6094" width="29.42578125" style="1" customWidth="1"/>
    <col min="6095" max="6095" width="24.42578125" style="1" customWidth="1"/>
    <col min="6096" max="6096" width="26.7109375" style="1" customWidth="1"/>
    <col min="6097" max="6097" width="24.85546875" style="1" customWidth="1"/>
    <col min="6098" max="6098" width="21.28515625" style="1" customWidth="1"/>
    <col min="6099" max="6102" width="21.5703125" style="1" customWidth="1"/>
    <col min="6103" max="6103" width="28.28515625" style="1" customWidth="1"/>
    <col min="6104" max="6104" width="33" style="1" customWidth="1"/>
    <col min="6105" max="6105" width="22.85546875" style="1" customWidth="1"/>
    <col min="6106" max="6106" width="22" style="1" customWidth="1"/>
    <col min="6107" max="6107" width="24.7109375" style="1" customWidth="1"/>
    <col min="6108" max="6108" width="28.7109375" style="1" customWidth="1"/>
    <col min="6109" max="6109" width="23.5703125" style="1" customWidth="1"/>
    <col min="6110" max="6110" width="24.28515625" style="1" customWidth="1"/>
    <col min="6111" max="6111" width="23.5703125" style="1" customWidth="1"/>
    <col min="6112" max="6116" width="24.28515625" style="1" customWidth="1"/>
    <col min="6117" max="6117" width="22.7109375" style="1" customWidth="1"/>
    <col min="6118" max="6118" width="21.5703125" style="1" customWidth="1"/>
    <col min="6119" max="6119" width="21.42578125" style="1" customWidth="1"/>
    <col min="6120" max="6120" width="22.28515625" style="1" customWidth="1"/>
    <col min="6121" max="6121" width="22.5703125" style="1" customWidth="1"/>
    <col min="6122" max="6122" width="23.28515625" style="1" customWidth="1"/>
    <col min="6123" max="6124" width="20.5703125" style="1" customWidth="1"/>
    <col min="6125" max="6125" width="21.28515625" style="1" customWidth="1"/>
    <col min="6126" max="6126" width="21.42578125" style="1" customWidth="1"/>
    <col min="6127" max="6127" width="22" style="1" customWidth="1"/>
    <col min="6128" max="6129" width="21.5703125" style="1" customWidth="1"/>
    <col min="6130" max="6130" width="22.28515625" style="1" customWidth="1"/>
    <col min="6131" max="6131" width="25.42578125" style="1" customWidth="1"/>
    <col min="6132" max="6132" width="25.28515625" style="1" customWidth="1"/>
    <col min="6133" max="6133" width="28.7109375" style="1" customWidth="1"/>
    <col min="6134" max="6134" width="22.140625" style="1" customWidth="1"/>
    <col min="6135" max="6135" width="22" style="1" customWidth="1"/>
    <col min="6136" max="6136" width="24.5703125" style="1" customWidth="1"/>
    <col min="6137" max="6137" width="19.7109375" style="1" customWidth="1"/>
    <col min="6138" max="6138" width="29.140625" style="1" customWidth="1"/>
    <col min="6139" max="6139" width="25.140625" style="1" customWidth="1"/>
    <col min="6140" max="6141" width="29.42578125" style="1" customWidth="1"/>
    <col min="6142" max="6143" width="23.7109375" style="1" customWidth="1"/>
    <col min="6144" max="6144" width="26.7109375" style="1" customWidth="1"/>
    <col min="6145" max="6145" width="29.85546875" style="1" customWidth="1"/>
    <col min="6146" max="6148" width="23.28515625" style="1" customWidth="1"/>
    <col min="6149" max="6149" width="23.85546875" style="1" customWidth="1"/>
    <col min="6150" max="6150" width="26.7109375" style="1" customWidth="1"/>
    <col min="6151" max="6151" width="24.5703125" style="1" customWidth="1"/>
    <col min="6152" max="6152" width="26.85546875" style="1" customWidth="1"/>
    <col min="6153" max="6154" width="23.5703125" style="1" customWidth="1"/>
    <col min="6155" max="6155" width="28.7109375" style="1" customWidth="1"/>
    <col min="6156" max="6156" width="34.42578125" style="1" customWidth="1"/>
    <col min="6157" max="6157" width="29.7109375" style="1" customWidth="1"/>
    <col min="6158" max="6158" width="22" style="1" customWidth="1"/>
    <col min="6159" max="6159" width="23.7109375" style="1" customWidth="1"/>
    <col min="6160" max="6160" width="23.5703125" style="1" customWidth="1"/>
    <col min="6161" max="6164" width="22.140625" style="1" customWidth="1"/>
    <col min="6165" max="6165" width="25.28515625" style="1" customWidth="1"/>
    <col min="6166" max="6166" width="45.42578125" style="1" customWidth="1"/>
    <col min="6167" max="6167" width="24.7109375" style="1" customWidth="1"/>
    <col min="6168" max="6168" width="26.42578125" style="1" customWidth="1"/>
    <col min="6169" max="6169" width="29.28515625" style="1" customWidth="1"/>
    <col min="6170" max="6172" width="27.28515625" style="1" customWidth="1"/>
    <col min="6173" max="6173" width="31.7109375" style="1" customWidth="1"/>
    <col min="6174" max="6174" width="27.7109375" style="1" customWidth="1"/>
    <col min="6175" max="6177" width="28.28515625" style="1" customWidth="1"/>
    <col min="6178" max="6178" width="24.7109375" style="1" customWidth="1"/>
    <col min="6179" max="6179" width="24.140625" style="1" customWidth="1"/>
    <col min="6180" max="6182" width="22.28515625" style="1" customWidth="1"/>
    <col min="6183" max="6183" width="22.42578125" style="1" customWidth="1"/>
    <col min="6184" max="6184" width="23.7109375" style="1" customWidth="1"/>
    <col min="6185" max="6187" width="9.28515625" style="1" customWidth="1"/>
    <col min="6188" max="6341" width="9.28515625" style="1"/>
    <col min="6342" max="6342" width="26.28515625" style="1" customWidth="1"/>
    <col min="6343" max="6343" width="45.42578125" style="1" customWidth="1"/>
    <col min="6344" max="6344" width="14.85546875" style="1" customWidth="1"/>
    <col min="6345" max="6348" width="9.28515625" style="1" customWidth="1"/>
    <col min="6349" max="6349" width="0.140625" style="1" customWidth="1"/>
    <col min="6350" max="6350" width="29.42578125" style="1" customWidth="1"/>
    <col min="6351" max="6351" width="24.42578125" style="1" customWidth="1"/>
    <col min="6352" max="6352" width="26.7109375" style="1" customWidth="1"/>
    <col min="6353" max="6353" width="24.85546875" style="1" customWidth="1"/>
    <col min="6354" max="6354" width="21.28515625" style="1" customWidth="1"/>
    <col min="6355" max="6358" width="21.5703125" style="1" customWidth="1"/>
    <col min="6359" max="6359" width="28.28515625" style="1" customWidth="1"/>
    <col min="6360" max="6360" width="33" style="1" customWidth="1"/>
    <col min="6361" max="6361" width="22.85546875" style="1" customWidth="1"/>
    <col min="6362" max="6362" width="22" style="1" customWidth="1"/>
    <col min="6363" max="6363" width="24.7109375" style="1" customWidth="1"/>
    <col min="6364" max="6364" width="28.7109375" style="1" customWidth="1"/>
    <col min="6365" max="6365" width="23.5703125" style="1" customWidth="1"/>
    <col min="6366" max="6366" width="24.28515625" style="1" customWidth="1"/>
    <col min="6367" max="6367" width="23.5703125" style="1" customWidth="1"/>
    <col min="6368" max="6372" width="24.28515625" style="1" customWidth="1"/>
    <col min="6373" max="6373" width="22.7109375" style="1" customWidth="1"/>
    <col min="6374" max="6374" width="21.5703125" style="1" customWidth="1"/>
    <col min="6375" max="6375" width="21.42578125" style="1" customWidth="1"/>
    <col min="6376" max="6376" width="22.28515625" style="1" customWidth="1"/>
    <col min="6377" max="6377" width="22.5703125" style="1" customWidth="1"/>
    <col min="6378" max="6378" width="23.28515625" style="1" customWidth="1"/>
    <col min="6379" max="6380" width="20.5703125" style="1" customWidth="1"/>
    <col min="6381" max="6381" width="21.28515625" style="1" customWidth="1"/>
    <col min="6382" max="6382" width="21.42578125" style="1" customWidth="1"/>
    <col min="6383" max="6383" width="22" style="1" customWidth="1"/>
    <col min="6384" max="6385" width="21.5703125" style="1" customWidth="1"/>
    <col min="6386" max="6386" width="22.28515625" style="1" customWidth="1"/>
    <col min="6387" max="6387" width="25.42578125" style="1" customWidth="1"/>
    <col min="6388" max="6388" width="25.28515625" style="1" customWidth="1"/>
    <col min="6389" max="6389" width="28.7109375" style="1" customWidth="1"/>
    <col min="6390" max="6390" width="22.140625" style="1" customWidth="1"/>
    <col min="6391" max="6391" width="22" style="1" customWidth="1"/>
    <col min="6392" max="6392" width="24.5703125" style="1" customWidth="1"/>
    <col min="6393" max="6393" width="19.7109375" style="1" customWidth="1"/>
    <col min="6394" max="6394" width="29.140625" style="1" customWidth="1"/>
    <col min="6395" max="6395" width="25.140625" style="1" customWidth="1"/>
    <col min="6396" max="6397" width="29.42578125" style="1" customWidth="1"/>
    <col min="6398" max="6399" width="23.7109375" style="1" customWidth="1"/>
    <col min="6400" max="6400" width="26.7109375" style="1" customWidth="1"/>
    <col min="6401" max="6401" width="29.85546875" style="1" customWidth="1"/>
    <col min="6402" max="6404" width="23.28515625" style="1" customWidth="1"/>
    <col min="6405" max="6405" width="23.85546875" style="1" customWidth="1"/>
    <col min="6406" max="6406" width="26.7109375" style="1" customWidth="1"/>
    <col min="6407" max="6407" width="24.5703125" style="1" customWidth="1"/>
    <col min="6408" max="6408" width="26.85546875" style="1" customWidth="1"/>
    <col min="6409" max="6410" width="23.5703125" style="1" customWidth="1"/>
    <col min="6411" max="6411" width="28.7109375" style="1" customWidth="1"/>
    <col min="6412" max="6412" width="34.42578125" style="1" customWidth="1"/>
    <col min="6413" max="6413" width="29.7109375" style="1" customWidth="1"/>
    <col min="6414" max="6414" width="22" style="1" customWidth="1"/>
    <col min="6415" max="6415" width="23.7109375" style="1" customWidth="1"/>
    <col min="6416" max="6416" width="23.5703125" style="1" customWidth="1"/>
    <col min="6417" max="6420" width="22.140625" style="1" customWidth="1"/>
    <col min="6421" max="6421" width="25.28515625" style="1" customWidth="1"/>
    <col min="6422" max="6422" width="45.42578125" style="1" customWidth="1"/>
    <col min="6423" max="6423" width="24.7109375" style="1" customWidth="1"/>
    <col min="6424" max="6424" width="26.42578125" style="1" customWidth="1"/>
    <col min="6425" max="6425" width="29.28515625" style="1" customWidth="1"/>
    <col min="6426" max="6428" width="27.28515625" style="1" customWidth="1"/>
    <col min="6429" max="6429" width="31.7109375" style="1" customWidth="1"/>
    <col min="6430" max="6430" width="27.7109375" style="1" customWidth="1"/>
    <col min="6431" max="6433" width="28.28515625" style="1" customWidth="1"/>
    <col min="6434" max="6434" width="24.7109375" style="1" customWidth="1"/>
    <col min="6435" max="6435" width="24.140625" style="1" customWidth="1"/>
    <col min="6436" max="6438" width="22.28515625" style="1" customWidth="1"/>
    <col min="6439" max="6439" width="22.42578125" style="1" customWidth="1"/>
    <col min="6440" max="6440" width="23.7109375" style="1" customWidth="1"/>
    <col min="6441" max="6443" width="9.28515625" style="1" customWidth="1"/>
    <col min="6444" max="6597" width="9.28515625" style="1"/>
    <col min="6598" max="6598" width="26.28515625" style="1" customWidth="1"/>
    <col min="6599" max="6599" width="45.42578125" style="1" customWidth="1"/>
    <col min="6600" max="6600" width="14.85546875" style="1" customWidth="1"/>
    <col min="6601" max="6604" width="9.28515625" style="1" customWidth="1"/>
    <col min="6605" max="6605" width="0.140625" style="1" customWidth="1"/>
    <col min="6606" max="6606" width="29.42578125" style="1" customWidth="1"/>
    <col min="6607" max="6607" width="24.42578125" style="1" customWidth="1"/>
    <col min="6608" max="6608" width="26.7109375" style="1" customWidth="1"/>
    <col min="6609" max="6609" width="24.85546875" style="1" customWidth="1"/>
    <col min="6610" max="6610" width="21.28515625" style="1" customWidth="1"/>
    <col min="6611" max="6614" width="21.5703125" style="1" customWidth="1"/>
    <col min="6615" max="6615" width="28.28515625" style="1" customWidth="1"/>
    <col min="6616" max="6616" width="33" style="1" customWidth="1"/>
    <col min="6617" max="6617" width="22.85546875" style="1" customWidth="1"/>
    <col min="6618" max="6618" width="22" style="1" customWidth="1"/>
    <col min="6619" max="6619" width="24.7109375" style="1" customWidth="1"/>
    <col min="6620" max="6620" width="28.7109375" style="1" customWidth="1"/>
    <col min="6621" max="6621" width="23.5703125" style="1" customWidth="1"/>
    <col min="6622" max="6622" width="24.28515625" style="1" customWidth="1"/>
    <col min="6623" max="6623" width="23.5703125" style="1" customWidth="1"/>
    <col min="6624" max="6628" width="24.28515625" style="1" customWidth="1"/>
    <col min="6629" max="6629" width="22.7109375" style="1" customWidth="1"/>
    <col min="6630" max="6630" width="21.5703125" style="1" customWidth="1"/>
    <col min="6631" max="6631" width="21.42578125" style="1" customWidth="1"/>
    <col min="6632" max="6632" width="22.28515625" style="1" customWidth="1"/>
    <col min="6633" max="6633" width="22.5703125" style="1" customWidth="1"/>
    <col min="6634" max="6634" width="23.28515625" style="1" customWidth="1"/>
    <col min="6635" max="6636" width="20.5703125" style="1" customWidth="1"/>
    <col min="6637" max="6637" width="21.28515625" style="1" customWidth="1"/>
    <col min="6638" max="6638" width="21.42578125" style="1" customWidth="1"/>
    <col min="6639" max="6639" width="22" style="1" customWidth="1"/>
    <col min="6640" max="6641" width="21.5703125" style="1" customWidth="1"/>
    <col min="6642" max="6642" width="22.28515625" style="1" customWidth="1"/>
    <col min="6643" max="6643" width="25.42578125" style="1" customWidth="1"/>
    <col min="6644" max="6644" width="25.28515625" style="1" customWidth="1"/>
    <col min="6645" max="6645" width="28.7109375" style="1" customWidth="1"/>
    <col min="6646" max="6646" width="22.140625" style="1" customWidth="1"/>
    <col min="6647" max="6647" width="22" style="1" customWidth="1"/>
    <col min="6648" max="6648" width="24.5703125" style="1" customWidth="1"/>
    <col min="6649" max="6649" width="19.7109375" style="1" customWidth="1"/>
    <col min="6650" max="6650" width="29.140625" style="1" customWidth="1"/>
    <col min="6651" max="6651" width="25.140625" style="1" customWidth="1"/>
    <col min="6652" max="6653" width="29.42578125" style="1" customWidth="1"/>
    <col min="6654" max="6655" width="23.7109375" style="1" customWidth="1"/>
    <col min="6656" max="6656" width="26.7109375" style="1" customWidth="1"/>
    <col min="6657" max="6657" width="29.85546875" style="1" customWidth="1"/>
    <col min="6658" max="6660" width="23.28515625" style="1" customWidth="1"/>
    <col min="6661" max="6661" width="23.85546875" style="1" customWidth="1"/>
    <col min="6662" max="6662" width="26.7109375" style="1" customWidth="1"/>
    <col min="6663" max="6663" width="24.5703125" style="1" customWidth="1"/>
    <col min="6664" max="6664" width="26.85546875" style="1" customWidth="1"/>
    <col min="6665" max="6666" width="23.5703125" style="1" customWidth="1"/>
    <col min="6667" max="6667" width="28.7109375" style="1" customWidth="1"/>
    <col min="6668" max="6668" width="34.42578125" style="1" customWidth="1"/>
    <col min="6669" max="6669" width="29.7109375" style="1" customWidth="1"/>
    <col min="6670" max="6670" width="22" style="1" customWidth="1"/>
    <col min="6671" max="6671" width="23.7109375" style="1" customWidth="1"/>
    <col min="6672" max="6672" width="23.5703125" style="1" customWidth="1"/>
    <col min="6673" max="6676" width="22.140625" style="1" customWidth="1"/>
    <col min="6677" max="6677" width="25.28515625" style="1" customWidth="1"/>
    <col min="6678" max="6678" width="45.42578125" style="1" customWidth="1"/>
    <col min="6679" max="6679" width="24.7109375" style="1" customWidth="1"/>
    <col min="6680" max="6680" width="26.42578125" style="1" customWidth="1"/>
    <col min="6681" max="6681" width="29.28515625" style="1" customWidth="1"/>
    <col min="6682" max="6684" width="27.28515625" style="1" customWidth="1"/>
    <col min="6685" max="6685" width="31.7109375" style="1" customWidth="1"/>
    <col min="6686" max="6686" width="27.7109375" style="1" customWidth="1"/>
    <col min="6687" max="6689" width="28.28515625" style="1" customWidth="1"/>
    <col min="6690" max="6690" width="24.7109375" style="1" customWidth="1"/>
    <col min="6691" max="6691" width="24.140625" style="1" customWidth="1"/>
    <col min="6692" max="6694" width="22.28515625" style="1" customWidth="1"/>
    <col min="6695" max="6695" width="22.42578125" style="1" customWidth="1"/>
    <col min="6696" max="6696" width="23.7109375" style="1" customWidth="1"/>
    <col min="6697" max="6699" width="9.28515625" style="1" customWidth="1"/>
    <col min="6700" max="6853" width="9.28515625" style="1"/>
    <col min="6854" max="6854" width="26.28515625" style="1" customWidth="1"/>
    <col min="6855" max="6855" width="45.42578125" style="1" customWidth="1"/>
    <col min="6856" max="6856" width="14.85546875" style="1" customWidth="1"/>
    <col min="6857" max="6860" width="9.28515625" style="1" customWidth="1"/>
    <col min="6861" max="6861" width="0.140625" style="1" customWidth="1"/>
    <col min="6862" max="6862" width="29.42578125" style="1" customWidth="1"/>
    <col min="6863" max="6863" width="24.42578125" style="1" customWidth="1"/>
    <col min="6864" max="6864" width="26.7109375" style="1" customWidth="1"/>
    <col min="6865" max="6865" width="24.85546875" style="1" customWidth="1"/>
    <col min="6866" max="6866" width="21.28515625" style="1" customWidth="1"/>
    <col min="6867" max="6870" width="21.5703125" style="1" customWidth="1"/>
    <col min="6871" max="6871" width="28.28515625" style="1" customWidth="1"/>
    <col min="6872" max="6872" width="33" style="1" customWidth="1"/>
    <col min="6873" max="6873" width="22.85546875" style="1" customWidth="1"/>
    <col min="6874" max="6874" width="22" style="1" customWidth="1"/>
    <col min="6875" max="6875" width="24.7109375" style="1" customWidth="1"/>
    <col min="6876" max="6876" width="28.7109375" style="1" customWidth="1"/>
    <col min="6877" max="6877" width="23.5703125" style="1" customWidth="1"/>
    <col min="6878" max="6878" width="24.28515625" style="1" customWidth="1"/>
    <col min="6879" max="6879" width="23.5703125" style="1" customWidth="1"/>
    <col min="6880" max="6884" width="24.28515625" style="1" customWidth="1"/>
    <col min="6885" max="6885" width="22.7109375" style="1" customWidth="1"/>
    <col min="6886" max="6886" width="21.5703125" style="1" customWidth="1"/>
    <col min="6887" max="6887" width="21.42578125" style="1" customWidth="1"/>
    <col min="6888" max="6888" width="22.28515625" style="1" customWidth="1"/>
    <col min="6889" max="6889" width="22.5703125" style="1" customWidth="1"/>
    <col min="6890" max="6890" width="23.28515625" style="1" customWidth="1"/>
    <col min="6891" max="6892" width="20.5703125" style="1" customWidth="1"/>
    <col min="6893" max="6893" width="21.28515625" style="1" customWidth="1"/>
    <col min="6894" max="6894" width="21.42578125" style="1" customWidth="1"/>
    <col min="6895" max="6895" width="22" style="1" customWidth="1"/>
    <col min="6896" max="6897" width="21.5703125" style="1" customWidth="1"/>
    <col min="6898" max="6898" width="22.28515625" style="1" customWidth="1"/>
    <col min="6899" max="6899" width="25.42578125" style="1" customWidth="1"/>
    <col min="6900" max="6900" width="25.28515625" style="1" customWidth="1"/>
    <col min="6901" max="6901" width="28.7109375" style="1" customWidth="1"/>
    <col min="6902" max="6902" width="22.140625" style="1" customWidth="1"/>
    <col min="6903" max="6903" width="22" style="1" customWidth="1"/>
    <col min="6904" max="6904" width="24.5703125" style="1" customWidth="1"/>
    <col min="6905" max="6905" width="19.7109375" style="1" customWidth="1"/>
    <col min="6906" max="6906" width="29.140625" style="1" customWidth="1"/>
    <col min="6907" max="6907" width="25.140625" style="1" customWidth="1"/>
    <col min="6908" max="6909" width="29.42578125" style="1" customWidth="1"/>
    <col min="6910" max="6911" width="23.7109375" style="1" customWidth="1"/>
    <col min="6912" max="6912" width="26.7109375" style="1" customWidth="1"/>
    <col min="6913" max="6913" width="29.85546875" style="1" customWidth="1"/>
    <col min="6914" max="6916" width="23.28515625" style="1" customWidth="1"/>
    <col min="6917" max="6917" width="23.85546875" style="1" customWidth="1"/>
    <col min="6918" max="6918" width="26.7109375" style="1" customWidth="1"/>
    <col min="6919" max="6919" width="24.5703125" style="1" customWidth="1"/>
    <col min="6920" max="6920" width="26.85546875" style="1" customWidth="1"/>
    <col min="6921" max="6922" width="23.5703125" style="1" customWidth="1"/>
    <col min="6923" max="6923" width="28.7109375" style="1" customWidth="1"/>
    <col min="6924" max="6924" width="34.42578125" style="1" customWidth="1"/>
    <col min="6925" max="6925" width="29.7109375" style="1" customWidth="1"/>
    <col min="6926" max="6926" width="22" style="1" customWidth="1"/>
    <col min="6927" max="6927" width="23.7109375" style="1" customWidth="1"/>
    <col min="6928" max="6928" width="23.5703125" style="1" customWidth="1"/>
    <col min="6929" max="6932" width="22.140625" style="1" customWidth="1"/>
    <col min="6933" max="6933" width="25.28515625" style="1" customWidth="1"/>
    <col min="6934" max="6934" width="45.42578125" style="1" customWidth="1"/>
    <col min="6935" max="6935" width="24.7109375" style="1" customWidth="1"/>
    <col min="6936" max="6936" width="26.42578125" style="1" customWidth="1"/>
    <col min="6937" max="6937" width="29.28515625" style="1" customWidth="1"/>
    <col min="6938" max="6940" width="27.28515625" style="1" customWidth="1"/>
    <col min="6941" max="6941" width="31.7109375" style="1" customWidth="1"/>
    <col min="6942" max="6942" width="27.7109375" style="1" customWidth="1"/>
    <col min="6943" max="6945" width="28.28515625" style="1" customWidth="1"/>
    <col min="6946" max="6946" width="24.7109375" style="1" customWidth="1"/>
    <col min="6947" max="6947" width="24.140625" style="1" customWidth="1"/>
    <col min="6948" max="6950" width="22.28515625" style="1" customWidth="1"/>
    <col min="6951" max="6951" width="22.42578125" style="1" customWidth="1"/>
    <col min="6952" max="6952" width="23.7109375" style="1" customWidth="1"/>
    <col min="6953" max="6955" width="9.28515625" style="1" customWidth="1"/>
    <col min="6956" max="7109" width="9.28515625" style="1"/>
    <col min="7110" max="7110" width="26.28515625" style="1" customWidth="1"/>
    <col min="7111" max="7111" width="45.42578125" style="1" customWidth="1"/>
    <col min="7112" max="7112" width="14.85546875" style="1" customWidth="1"/>
    <col min="7113" max="7116" width="9.28515625" style="1" customWidth="1"/>
    <col min="7117" max="7117" width="0.140625" style="1" customWidth="1"/>
    <col min="7118" max="7118" width="29.42578125" style="1" customWidth="1"/>
    <col min="7119" max="7119" width="24.42578125" style="1" customWidth="1"/>
    <col min="7120" max="7120" width="26.7109375" style="1" customWidth="1"/>
    <col min="7121" max="7121" width="24.85546875" style="1" customWidth="1"/>
    <col min="7122" max="7122" width="21.28515625" style="1" customWidth="1"/>
    <col min="7123" max="7126" width="21.5703125" style="1" customWidth="1"/>
    <col min="7127" max="7127" width="28.28515625" style="1" customWidth="1"/>
    <col min="7128" max="7128" width="33" style="1" customWidth="1"/>
    <col min="7129" max="7129" width="22.85546875" style="1" customWidth="1"/>
    <col min="7130" max="7130" width="22" style="1" customWidth="1"/>
    <col min="7131" max="7131" width="24.7109375" style="1" customWidth="1"/>
    <col min="7132" max="7132" width="28.7109375" style="1" customWidth="1"/>
    <col min="7133" max="7133" width="23.5703125" style="1" customWidth="1"/>
    <col min="7134" max="7134" width="24.28515625" style="1" customWidth="1"/>
    <col min="7135" max="7135" width="23.5703125" style="1" customWidth="1"/>
    <col min="7136" max="7140" width="24.28515625" style="1" customWidth="1"/>
    <col min="7141" max="7141" width="22.7109375" style="1" customWidth="1"/>
    <col min="7142" max="7142" width="21.5703125" style="1" customWidth="1"/>
    <col min="7143" max="7143" width="21.42578125" style="1" customWidth="1"/>
    <col min="7144" max="7144" width="22.28515625" style="1" customWidth="1"/>
    <col min="7145" max="7145" width="22.5703125" style="1" customWidth="1"/>
    <col min="7146" max="7146" width="23.28515625" style="1" customWidth="1"/>
    <col min="7147" max="7148" width="20.5703125" style="1" customWidth="1"/>
    <col min="7149" max="7149" width="21.28515625" style="1" customWidth="1"/>
    <col min="7150" max="7150" width="21.42578125" style="1" customWidth="1"/>
    <col min="7151" max="7151" width="22" style="1" customWidth="1"/>
    <col min="7152" max="7153" width="21.5703125" style="1" customWidth="1"/>
    <col min="7154" max="7154" width="22.28515625" style="1" customWidth="1"/>
    <col min="7155" max="7155" width="25.42578125" style="1" customWidth="1"/>
    <col min="7156" max="7156" width="25.28515625" style="1" customWidth="1"/>
    <col min="7157" max="7157" width="28.7109375" style="1" customWidth="1"/>
    <col min="7158" max="7158" width="22.140625" style="1" customWidth="1"/>
    <col min="7159" max="7159" width="22" style="1" customWidth="1"/>
    <col min="7160" max="7160" width="24.5703125" style="1" customWidth="1"/>
    <col min="7161" max="7161" width="19.7109375" style="1" customWidth="1"/>
    <col min="7162" max="7162" width="29.140625" style="1" customWidth="1"/>
    <col min="7163" max="7163" width="25.140625" style="1" customWidth="1"/>
    <col min="7164" max="7165" width="29.42578125" style="1" customWidth="1"/>
    <col min="7166" max="7167" width="23.7109375" style="1" customWidth="1"/>
    <col min="7168" max="7168" width="26.7109375" style="1" customWidth="1"/>
    <col min="7169" max="7169" width="29.85546875" style="1" customWidth="1"/>
    <col min="7170" max="7172" width="23.28515625" style="1" customWidth="1"/>
    <col min="7173" max="7173" width="23.85546875" style="1" customWidth="1"/>
    <col min="7174" max="7174" width="26.7109375" style="1" customWidth="1"/>
    <col min="7175" max="7175" width="24.5703125" style="1" customWidth="1"/>
    <col min="7176" max="7176" width="26.85546875" style="1" customWidth="1"/>
    <col min="7177" max="7178" width="23.5703125" style="1" customWidth="1"/>
    <col min="7179" max="7179" width="28.7109375" style="1" customWidth="1"/>
    <col min="7180" max="7180" width="34.42578125" style="1" customWidth="1"/>
    <col min="7181" max="7181" width="29.7109375" style="1" customWidth="1"/>
    <col min="7182" max="7182" width="22" style="1" customWidth="1"/>
    <col min="7183" max="7183" width="23.7109375" style="1" customWidth="1"/>
    <col min="7184" max="7184" width="23.5703125" style="1" customWidth="1"/>
    <col min="7185" max="7188" width="22.140625" style="1" customWidth="1"/>
    <col min="7189" max="7189" width="25.28515625" style="1" customWidth="1"/>
    <col min="7190" max="7190" width="45.42578125" style="1" customWidth="1"/>
    <col min="7191" max="7191" width="24.7109375" style="1" customWidth="1"/>
    <col min="7192" max="7192" width="26.42578125" style="1" customWidth="1"/>
    <col min="7193" max="7193" width="29.28515625" style="1" customWidth="1"/>
    <col min="7194" max="7196" width="27.28515625" style="1" customWidth="1"/>
    <col min="7197" max="7197" width="31.7109375" style="1" customWidth="1"/>
    <col min="7198" max="7198" width="27.7109375" style="1" customWidth="1"/>
    <col min="7199" max="7201" width="28.28515625" style="1" customWidth="1"/>
    <col min="7202" max="7202" width="24.7109375" style="1" customWidth="1"/>
    <col min="7203" max="7203" width="24.140625" style="1" customWidth="1"/>
    <col min="7204" max="7206" width="22.28515625" style="1" customWidth="1"/>
    <col min="7207" max="7207" width="22.42578125" style="1" customWidth="1"/>
    <col min="7208" max="7208" width="23.7109375" style="1" customWidth="1"/>
    <col min="7209" max="7211" width="9.28515625" style="1" customWidth="1"/>
    <col min="7212" max="7365" width="9.28515625" style="1"/>
    <col min="7366" max="7366" width="26.28515625" style="1" customWidth="1"/>
    <col min="7367" max="7367" width="45.42578125" style="1" customWidth="1"/>
    <col min="7368" max="7368" width="14.85546875" style="1" customWidth="1"/>
    <col min="7369" max="7372" width="9.28515625" style="1" customWidth="1"/>
    <col min="7373" max="7373" width="0.140625" style="1" customWidth="1"/>
    <col min="7374" max="7374" width="29.42578125" style="1" customWidth="1"/>
    <col min="7375" max="7375" width="24.42578125" style="1" customWidth="1"/>
    <col min="7376" max="7376" width="26.7109375" style="1" customWidth="1"/>
    <col min="7377" max="7377" width="24.85546875" style="1" customWidth="1"/>
    <col min="7378" max="7378" width="21.28515625" style="1" customWidth="1"/>
    <col min="7379" max="7382" width="21.5703125" style="1" customWidth="1"/>
    <col min="7383" max="7383" width="28.28515625" style="1" customWidth="1"/>
    <col min="7384" max="7384" width="33" style="1" customWidth="1"/>
    <col min="7385" max="7385" width="22.85546875" style="1" customWidth="1"/>
    <col min="7386" max="7386" width="22" style="1" customWidth="1"/>
    <col min="7387" max="7387" width="24.7109375" style="1" customWidth="1"/>
    <col min="7388" max="7388" width="28.7109375" style="1" customWidth="1"/>
    <col min="7389" max="7389" width="23.5703125" style="1" customWidth="1"/>
    <col min="7390" max="7390" width="24.28515625" style="1" customWidth="1"/>
    <col min="7391" max="7391" width="23.5703125" style="1" customWidth="1"/>
    <col min="7392" max="7396" width="24.28515625" style="1" customWidth="1"/>
    <col min="7397" max="7397" width="22.7109375" style="1" customWidth="1"/>
    <col min="7398" max="7398" width="21.5703125" style="1" customWidth="1"/>
    <col min="7399" max="7399" width="21.42578125" style="1" customWidth="1"/>
    <col min="7400" max="7400" width="22.28515625" style="1" customWidth="1"/>
    <col min="7401" max="7401" width="22.5703125" style="1" customWidth="1"/>
    <col min="7402" max="7402" width="23.28515625" style="1" customWidth="1"/>
    <col min="7403" max="7404" width="20.5703125" style="1" customWidth="1"/>
    <col min="7405" max="7405" width="21.28515625" style="1" customWidth="1"/>
    <col min="7406" max="7406" width="21.42578125" style="1" customWidth="1"/>
    <col min="7407" max="7407" width="22" style="1" customWidth="1"/>
    <col min="7408" max="7409" width="21.5703125" style="1" customWidth="1"/>
    <col min="7410" max="7410" width="22.28515625" style="1" customWidth="1"/>
    <col min="7411" max="7411" width="25.42578125" style="1" customWidth="1"/>
    <col min="7412" max="7412" width="25.28515625" style="1" customWidth="1"/>
    <col min="7413" max="7413" width="28.7109375" style="1" customWidth="1"/>
    <col min="7414" max="7414" width="22.140625" style="1" customWidth="1"/>
    <col min="7415" max="7415" width="22" style="1" customWidth="1"/>
    <col min="7416" max="7416" width="24.5703125" style="1" customWidth="1"/>
    <col min="7417" max="7417" width="19.7109375" style="1" customWidth="1"/>
    <col min="7418" max="7418" width="29.140625" style="1" customWidth="1"/>
    <col min="7419" max="7419" width="25.140625" style="1" customWidth="1"/>
    <col min="7420" max="7421" width="29.42578125" style="1" customWidth="1"/>
    <col min="7422" max="7423" width="23.7109375" style="1" customWidth="1"/>
    <col min="7424" max="7424" width="26.7109375" style="1" customWidth="1"/>
    <col min="7425" max="7425" width="29.85546875" style="1" customWidth="1"/>
    <col min="7426" max="7428" width="23.28515625" style="1" customWidth="1"/>
    <col min="7429" max="7429" width="23.85546875" style="1" customWidth="1"/>
    <col min="7430" max="7430" width="26.7109375" style="1" customWidth="1"/>
    <col min="7431" max="7431" width="24.5703125" style="1" customWidth="1"/>
    <col min="7432" max="7432" width="26.85546875" style="1" customWidth="1"/>
    <col min="7433" max="7434" width="23.5703125" style="1" customWidth="1"/>
    <col min="7435" max="7435" width="28.7109375" style="1" customWidth="1"/>
    <col min="7436" max="7436" width="34.42578125" style="1" customWidth="1"/>
    <col min="7437" max="7437" width="29.7109375" style="1" customWidth="1"/>
    <col min="7438" max="7438" width="22" style="1" customWidth="1"/>
    <col min="7439" max="7439" width="23.7109375" style="1" customWidth="1"/>
    <col min="7440" max="7440" width="23.5703125" style="1" customWidth="1"/>
    <col min="7441" max="7444" width="22.140625" style="1" customWidth="1"/>
    <col min="7445" max="7445" width="25.28515625" style="1" customWidth="1"/>
    <col min="7446" max="7446" width="45.42578125" style="1" customWidth="1"/>
    <col min="7447" max="7447" width="24.7109375" style="1" customWidth="1"/>
    <col min="7448" max="7448" width="26.42578125" style="1" customWidth="1"/>
    <col min="7449" max="7449" width="29.28515625" style="1" customWidth="1"/>
    <col min="7450" max="7452" width="27.28515625" style="1" customWidth="1"/>
    <col min="7453" max="7453" width="31.7109375" style="1" customWidth="1"/>
    <col min="7454" max="7454" width="27.7109375" style="1" customWidth="1"/>
    <col min="7455" max="7457" width="28.28515625" style="1" customWidth="1"/>
    <col min="7458" max="7458" width="24.7109375" style="1" customWidth="1"/>
    <col min="7459" max="7459" width="24.140625" style="1" customWidth="1"/>
    <col min="7460" max="7462" width="22.28515625" style="1" customWidth="1"/>
    <col min="7463" max="7463" width="22.42578125" style="1" customWidth="1"/>
    <col min="7464" max="7464" width="23.7109375" style="1" customWidth="1"/>
    <col min="7465" max="7467" width="9.28515625" style="1" customWidth="1"/>
    <col min="7468" max="7621" width="9.28515625" style="1"/>
    <col min="7622" max="7622" width="26.28515625" style="1" customWidth="1"/>
    <col min="7623" max="7623" width="45.42578125" style="1" customWidth="1"/>
    <col min="7624" max="7624" width="14.85546875" style="1" customWidth="1"/>
    <col min="7625" max="7628" width="9.28515625" style="1" customWidth="1"/>
    <col min="7629" max="7629" width="0.140625" style="1" customWidth="1"/>
    <col min="7630" max="7630" width="29.42578125" style="1" customWidth="1"/>
    <col min="7631" max="7631" width="24.42578125" style="1" customWidth="1"/>
    <col min="7632" max="7632" width="26.7109375" style="1" customWidth="1"/>
    <col min="7633" max="7633" width="24.85546875" style="1" customWidth="1"/>
    <col min="7634" max="7634" width="21.28515625" style="1" customWidth="1"/>
    <col min="7635" max="7638" width="21.5703125" style="1" customWidth="1"/>
    <col min="7639" max="7639" width="28.28515625" style="1" customWidth="1"/>
    <col min="7640" max="7640" width="33" style="1" customWidth="1"/>
    <col min="7641" max="7641" width="22.85546875" style="1" customWidth="1"/>
    <col min="7642" max="7642" width="22" style="1" customWidth="1"/>
    <col min="7643" max="7643" width="24.7109375" style="1" customWidth="1"/>
    <col min="7644" max="7644" width="28.7109375" style="1" customWidth="1"/>
    <col min="7645" max="7645" width="23.5703125" style="1" customWidth="1"/>
    <col min="7646" max="7646" width="24.28515625" style="1" customWidth="1"/>
    <col min="7647" max="7647" width="23.5703125" style="1" customWidth="1"/>
    <col min="7648" max="7652" width="24.28515625" style="1" customWidth="1"/>
    <col min="7653" max="7653" width="22.7109375" style="1" customWidth="1"/>
    <col min="7654" max="7654" width="21.5703125" style="1" customWidth="1"/>
    <col min="7655" max="7655" width="21.42578125" style="1" customWidth="1"/>
    <col min="7656" max="7656" width="22.28515625" style="1" customWidth="1"/>
    <col min="7657" max="7657" width="22.5703125" style="1" customWidth="1"/>
    <col min="7658" max="7658" width="23.28515625" style="1" customWidth="1"/>
    <col min="7659" max="7660" width="20.5703125" style="1" customWidth="1"/>
    <col min="7661" max="7661" width="21.28515625" style="1" customWidth="1"/>
    <col min="7662" max="7662" width="21.42578125" style="1" customWidth="1"/>
    <col min="7663" max="7663" width="22" style="1" customWidth="1"/>
    <col min="7664" max="7665" width="21.5703125" style="1" customWidth="1"/>
    <col min="7666" max="7666" width="22.28515625" style="1" customWidth="1"/>
    <col min="7667" max="7667" width="25.42578125" style="1" customWidth="1"/>
    <col min="7668" max="7668" width="25.28515625" style="1" customWidth="1"/>
    <col min="7669" max="7669" width="28.7109375" style="1" customWidth="1"/>
    <col min="7670" max="7670" width="22.140625" style="1" customWidth="1"/>
    <col min="7671" max="7671" width="22" style="1" customWidth="1"/>
    <col min="7672" max="7672" width="24.5703125" style="1" customWidth="1"/>
    <col min="7673" max="7673" width="19.7109375" style="1" customWidth="1"/>
    <col min="7674" max="7674" width="29.140625" style="1" customWidth="1"/>
    <col min="7675" max="7675" width="25.140625" style="1" customWidth="1"/>
    <col min="7676" max="7677" width="29.42578125" style="1" customWidth="1"/>
    <col min="7678" max="7679" width="23.7109375" style="1" customWidth="1"/>
    <col min="7680" max="7680" width="26.7109375" style="1" customWidth="1"/>
    <col min="7681" max="7681" width="29.85546875" style="1" customWidth="1"/>
    <col min="7682" max="7684" width="23.28515625" style="1" customWidth="1"/>
    <col min="7685" max="7685" width="23.85546875" style="1" customWidth="1"/>
    <col min="7686" max="7686" width="26.7109375" style="1" customWidth="1"/>
    <col min="7687" max="7687" width="24.5703125" style="1" customWidth="1"/>
    <col min="7688" max="7688" width="26.85546875" style="1" customWidth="1"/>
    <col min="7689" max="7690" width="23.5703125" style="1" customWidth="1"/>
    <col min="7691" max="7691" width="28.7109375" style="1" customWidth="1"/>
    <col min="7692" max="7692" width="34.42578125" style="1" customWidth="1"/>
    <col min="7693" max="7693" width="29.7109375" style="1" customWidth="1"/>
    <col min="7694" max="7694" width="22" style="1" customWidth="1"/>
    <col min="7695" max="7695" width="23.7109375" style="1" customWidth="1"/>
    <col min="7696" max="7696" width="23.5703125" style="1" customWidth="1"/>
    <col min="7697" max="7700" width="22.140625" style="1" customWidth="1"/>
    <col min="7701" max="7701" width="25.28515625" style="1" customWidth="1"/>
    <col min="7702" max="7702" width="45.42578125" style="1" customWidth="1"/>
    <col min="7703" max="7703" width="24.7109375" style="1" customWidth="1"/>
    <col min="7704" max="7704" width="26.42578125" style="1" customWidth="1"/>
    <col min="7705" max="7705" width="29.28515625" style="1" customWidth="1"/>
    <col min="7706" max="7708" width="27.28515625" style="1" customWidth="1"/>
    <col min="7709" max="7709" width="31.7109375" style="1" customWidth="1"/>
    <col min="7710" max="7710" width="27.7109375" style="1" customWidth="1"/>
    <col min="7711" max="7713" width="28.28515625" style="1" customWidth="1"/>
    <col min="7714" max="7714" width="24.7109375" style="1" customWidth="1"/>
    <col min="7715" max="7715" width="24.140625" style="1" customWidth="1"/>
    <col min="7716" max="7718" width="22.28515625" style="1" customWidth="1"/>
    <col min="7719" max="7719" width="22.42578125" style="1" customWidth="1"/>
    <col min="7720" max="7720" width="23.7109375" style="1" customWidth="1"/>
    <col min="7721" max="7723" width="9.28515625" style="1" customWidth="1"/>
    <col min="7724" max="7877" width="9.28515625" style="1"/>
    <col min="7878" max="7878" width="26.28515625" style="1" customWidth="1"/>
    <col min="7879" max="7879" width="45.42578125" style="1" customWidth="1"/>
    <col min="7880" max="7880" width="14.85546875" style="1" customWidth="1"/>
    <col min="7881" max="7884" width="9.28515625" style="1" customWidth="1"/>
    <col min="7885" max="7885" width="0.140625" style="1" customWidth="1"/>
    <col min="7886" max="7886" width="29.42578125" style="1" customWidth="1"/>
    <col min="7887" max="7887" width="24.42578125" style="1" customWidth="1"/>
    <col min="7888" max="7888" width="26.7109375" style="1" customWidth="1"/>
    <col min="7889" max="7889" width="24.85546875" style="1" customWidth="1"/>
    <col min="7890" max="7890" width="21.28515625" style="1" customWidth="1"/>
    <col min="7891" max="7894" width="21.5703125" style="1" customWidth="1"/>
    <col min="7895" max="7895" width="28.28515625" style="1" customWidth="1"/>
    <col min="7896" max="7896" width="33" style="1" customWidth="1"/>
    <col min="7897" max="7897" width="22.85546875" style="1" customWidth="1"/>
    <col min="7898" max="7898" width="22" style="1" customWidth="1"/>
    <col min="7899" max="7899" width="24.7109375" style="1" customWidth="1"/>
    <col min="7900" max="7900" width="28.7109375" style="1" customWidth="1"/>
    <col min="7901" max="7901" width="23.5703125" style="1" customWidth="1"/>
    <col min="7902" max="7902" width="24.28515625" style="1" customWidth="1"/>
    <col min="7903" max="7903" width="23.5703125" style="1" customWidth="1"/>
    <col min="7904" max="7908" width="24.28515625" style="1" customWidth="1"/>
    <col min="7909" max="7909" width="22.7109375" style="1" customWidth="1"/>
    <col min="7910" max="7910" width="21.5703125" style="1" customWidth="1"/>
    <col min="7911" max="7911" width="21.42578125" style="1" customWidth="1"/>
    <col min="7912" max="7912" width="22.28515625" style="1" customWidth="1"/>
    <col min="7913" max="7913" width="22.5703125" style="1" customWidth="1"/>
    <col min="7914" max="7914" width="23.28515625" style="1" customWidth="1"/>
    <col min="7915" max="7916" width="20.5703125" style="1" customWidth="1"/>
    <col min="7917" max="7917" width="21.28515625" style="1" customWidth="1"/>
    <col min="7918" max="7918" width="21.42578125" style="1" customWidth="1"/>
    <col min="7919" max="7919" width="22" style="1" customWidth="1"/>
    <col min="7920" max="7921" width="21.5703125" style="1" customWidth="1"/>
    <col min="7922" max="7922" width="22.28515625" style="1" customWidth="1"/>
    <col min="7923" max="7923" width="25.42578125" style="1" customWidth="1"/>
    <col min="7924" max="7924" width="25.28515625" style="1" customWidth="1"/>
    <col min="7925" max="7925" width="28.7109375" style="1" customWidth="1"/>
    <col min="7926" max="7926" width="22.140625" style="1" customWidth="1"/>
    <col min="7927" max="7927" width="22" style="1" customWidth="1"/>
    <col min="7928" max="7928" width="24.5703125" style="1" customWidth="1"/>
    <col min="7929" max="7929" width="19.7109375" style="1" customWidth="1"/>
    <col min="7930" max="7930" width="29.140625" style="1" customWidth="1"/>
    <col min="7931" max="7931" width="25.140625" style="1" customWidth="1"/>
    <col min="7932" max="7933" width="29.42578125" style="1" customWidth="1"/>
    <col min="7934" max="7935" width="23.7109375" style="1" customWidth="1"/>
    <col min="7936" max="7936" width="26.7109375" style="1" customWidth="1"/>
    <col min="7937" max="7937" width="29.85546875" style="1" customWidth="1"/>
    <col min="7938" max="7940" width="23.28515625" style="1" customWidth="1"/>
    <col min="7941" max="7941" width="23.85546875" style="1" customWidth="1"/>
    <col min="7942" max="7942" width="26.7109375" style="1" customWidth="1"/>
    <col min="7943" max="7943" width="24.5703125" style="1" customWidth="1"/>
    <col min="7944" max="7944" width="26.85546875" style="1" customWidth="1"/>
    <col min="7945" max="7946" width="23.5703125" style="1" customWidth="1"/>
    <col min="7947" max="7947" width="28.7109375" style="1" customWidth="1"/>
    <col min="7948" max="7948" width="34.42578125" style="1" customWidth="1"/>
    <col min="7949" max="7949" width="29.7109375" style="1" customWidth="1"/>
    <col min="7950" max="7950" width="22" style="1" customWidth="1"/>
    <col min="7951" max="7951" width="23.7109375" style="1" customWidth="1"/>
    <col min="7952" max="7952" width="23.5703125" style="1" customWidth="1"/>
    <col min="7953" max="7956" width="22.140625" style="1" customWidth="1"/>
    <col min="7957" max="7957" width="25.28515625" style="1" customWidth="1"/>
    <col min="7958" max="7958" width="45.42578125" style="1" customWidth="1"/>
    <col min="7959" max="7959" width="24.7109375" style="1" customWidth="1"/>
    <col min="7960" max="7960" width="26.42578125" style="1" customWidth="1"/>
    <col min="7961" max="7961" width="29.28515625" style="1" customWidth="1"/>
    <col min="7962" max="7964" width="27.28515625" style="1" customWidth="1"/>
    <col min="7965" max="7965" width="31.7109375" style="1" customWidth="1"/>
    <col min="7966" max="7966" width="27.7109375" style="1" customWidth="1"/>
    <col min="7967" max="7969" width="28.28515625" style="1" customWidth="1"/>
    <col min="7970" max="7970" width="24.7109375" style="1" customWidth="1"/>
    <col min="7971" max="7971" width="24.140625" style="1" customWidth="1"/>
    <col min="7972" max="7974" width="22.28515625" style="1" customWidth="1"/>
    <col min="7975" max="7975" width="22.42578125" style="1" customWidth="1"/>
    <col min="7976" max="7976" width="23.7109375" style="1" customWidth="1"/>
    <col min="7977" max="7979" width="9.28515625" style="1" customWidth="1"/>
    <col min="7980" max="8133" width="9.28515625" style="1"/>
    <col min="8134" max="8134" width="26.28515625" style="1" customWidth="1"/>
    <col min="8135" max="8135" width="45.42578125" style="1" customWidth="1"/>
    <col min="8136" max="8136" width="14.85546875" style="1" customWidth="1"/>
    <col min="8137" max="8140" width="9.28515625" style="1" customWidth="1"/>
    <col min="8141" max="8141" width="0.140625" style="1" customWidth="1"/>
    <col min="8142" max="8142" width="29.42578125" style="1" customWidth="1"/>
    <col min="8143" max="8143" width="24.42578125" style="1" customWidth="1"/>
    <col min="8144" max="8144" width="26.7109375" style="1" customWidth="1"/>
    <col min="8145" max="8145" width="24.85546875" style="1" customWidth="1"/>
    <col min="8146" max="8146" width="21.28515625" style="1" customWidth="1"/>
    <col min="8147" max="8150" width="21.5703125" style="1" customWidth="1"/>
    <col min="8151" max="8151" width="28.28515625" style="1" customWidth="1"/>
    <col min="8152" max="8152" width="33" style="1" customWidth="1"/>
    <col min="8153" max="8153" width="22.85546875" style="1" customWidth="1"/>
    <col min="8154" max="8154" width="22" style="1" customWidth="1"/>
    <col min="8155" max="8155" width="24.7109375" style="1" customWidth="1"/>
    <col min="8156" max="8156" width="28.7109375" style="1" customWidth="1"/>
    <col min="8157" max="8157" width="23.5703125" style="1" customWidth="1"/>
    <col min="8158" max="8158" width="24.28515625" style="1" customWidth="1"/>
    <col min="8159" max="8159" width="23.5703125" style="1" customWidth="1"/>
    <col min="8160" max="8164" width="24.28515625" style="1" customWidth="1"/>
    <col min="8165" max="8165" width="22.7109375" style="1" customWidth="1"/>
    <col min="8166" max="8166" width="21.5703125" style="1" customWidth="1"/>
    <col min="8167" max="8167" width="21.42578125" style="1" customWidth="1"/>
    <col min="8168" max="8168" width="22.28515625" style="1" customWidth="1"/>
    <col min="8169" max="8169" width="22.5703125" style="1" customWidth="1"/>
    <col min="8170" max="8170" width="23.28515625" style="1" customWidth="1"/>
    <col min="8171" max="8172" width="20.5703125" style="1" customWidth="1"/>
    <col min="8173" max="8173" width="21.28515625" style="1" customWidth="1"/>
    <col min="8174" max="8174" width="21.42578125" style="1" customWidth="1"/>
    <col min="8175" max="8175" width="22" style="1" customWidth="1"/>
    <col min="8176" max="8177" width="21.5703125" style="1" customWidth="1"/>
    <col min="8178" max="8178" width="22.28515625" style="1" customWidth="1"/>
    <col min="8179" max="8179" width="25.42578125" style="1" customWidth="1"/>
    <col min="8180" max="8180" width="25.28515625" style="1" customWidth="1"/>
    <col min="8181" max="8181" width="28.7109375" style="1" customWidth="1"/>
    <col min="8182" max="8182" width="22.140625" style="1" customWidth="1"/>
    <col min="8183" max="8183" width="22" style="1" customWidth="1"/>
    <col min="8184" max="8184" width="24.5703125" style="1" customWidth="1"/>
    <col min="8185" max="8185" width="19.7109375" style="1" customWidth="1"/>
    <col min="8186" max="8186" width="29.140625" style="1" customWidth="1"/>
    <col min="8187" max="8187" width="25.140625" style="1" customWidth="1"/>
    <col min="8188" max="8189" width="29.42578125" style="1" customWidth="1"/>
    <col min="8190" max="8191" width="23.7109375" style="1" customWidth="1"/>
    <col min="8192" max="8192" width="26.7109375" style="1" customWidth="1"/>
    <col min="8193" max="8193" width="29.85546875" style="1" customWidth="1"/>
    <col min="8194" max="8196" width="23.28515625" style="1" customWidth="1"/>
    <col min="8197" max="8197" width="23.85546875" style="1" customWidth="1"/>
    <col min="8198" max="8198" width="26.7109375" style="1" customWidth="1"/>
    <col min="8199" max="8199" width="24.5703125" style="1" customWidth="1"/>
    <col min="8200" max="8200" width="26.85546875" style="1" customWidth="1"/>
    <col min="8201" max="8202" width="23.5703125" style="1" customWidth="1"/>
    <col min="8203" max="8203" width="28.7109375" style="1" customWidth="1"/>
    <col min="8204" max="8204" width="34.42578125" style="1" customWidth="1"/>
    <col min="8205" max="8205" width="29.7109375" style="1" customWidth="1"/>
    <col min="8206" max="8206" width="22" style="1" customWidth="1"/>
    <col min="8207" max="8207" width="23.7109375" style="1" customWidth="1"/>
    <col min="8208" max="8208" width="23.5703125" style="1" customWidth="1"/>
    <col min="8209" max="8212" width="22.140625" style="1" customWidth="1"/>
    <col min="8213" max="8213" width="25.28515625" style="1" customWidth="1"/>
    <col min="8214" max="8214" width="45.42578125" style="1" customWidth="1"/>
    <col min="8215" max="8215" width="24.7109375" style="1" customWidth="1"/>
    <col min="8216" max="8216" width="26.42578125" style="1" customWidth="1"/>
    <col min="8217" max="8217" width="29.28515625" style="1" customWidth="1"/>
    <col min="8218" max="8220" width="27.28515625" style="1" customWidth="1"/>
    <col min="8221" max="8221" width="31.7109375" style="1" customWidth="1"/>
    <col min="8222" max="8222" width="27.7109375" style="1" customWidth="1"/>
    <col min="8223" max="8225" width="28.28515625" style="1" customWidth="1"/>
    <col min="8226" max="8226" width="24.7109375" style="1" customWidth="1"/>
    <col min="8227" max="8227" width="24.140625" style="1" customWidth="1"/>
    <col min="8228" max="8230" width="22.28515625" style="1" customWidth="1"/>
    <col min="8231" max="8231" width="22.42578125" style="1" customWidth="1"/>
    <col min="8232" max="8232" width="23.7109375" style="1" customWidth="1"/>
    <col min="8233" max="8235" width="9.28515625" style="1" customWidth="1"/>
    <col min="8236" max="8389" width="9.28515625" style="1"/>
    <col min="8390" max="8390" width="26.28515625" style="1" customWidth="1"/>
    <col min="8391" max="8391" width="45.42578125" style="1" customWidth="1"/>
    <col min="8392" max="8392" width="14.85546875" style="1" customWidth="1"/>
    <col min="8393" max="8396" width="9.28515625" style="1" customWidth="1"/>
    <col min="8397" max="8397" width="0.140625" style="1" customWidth="1"/>
    <col min="8398" max="8398" width="29.42578125" style="1" customWidth="1"/>
    <col min="8399" max="8399" width="24.42578125" style="1" customWidth="1"/>
    <col min="8400" max="8400" width="26.7109375" style="1" customWidth="1"/>
    <col min="8401" max="8401" width="24.85546875" style="1" customWidth="1"/>
    <col min="8402" max="8402" width="21.28515625" style="1" customWidth="1"/>
    <col min="8403" max="8406" width="21.5703125" style="1" customWidth="1"/>
    <col min="8407" max="8407" width="28.28515625" style="1" customWidth="1"/>
    <col min="8408" max="8408" width="33" style="1" customWidth="1"/>
    <col min="8409" max="8409" width="22.85546875" style="1" customWidth="1"/>
    <col min="8410" max="8410" width="22" style="1" customWidth="1"/>
    <col min="8411" max="8411" width="24.7109375" style="1" customWidth="1"/>
    <col min="8412" max="8412" width="28.7109375" style="1" customWidth="1"/>
    <col min="8413" max="8413" width="23.5703125" style="1" customWidth="1"/>
    <col min="8414" max="8414" width="24.28515625" style="1" customWidth="1"/>
    <col min="8415" max="8415" width="23.5703125" style="1" customWidth="1"/>
    <col min="8416" max="8420" width="24.28515625" style="1" customWidth="1"/>
    <col min="8421" max="8421" width="22.7109375" style="1" customWidth="1"/>
    <col min="8422" max="8422" width="21.5703125" style="1" customWidth="1"/>
    <col min="8423" max="8423" width="21.42578125" style="1" customWidth="1"/>
    <col min="8424" max="8424" width="22.28515625" style="1" customWidth="1"/>
    <col min="8425" max="8425" width="22.5703125" style="1" customWidth="1"/>
    <col min="8426" max="8426" width="23.28515625" style="1" customWidth="1"/>
    <col min="8427" max="8428" width="20.5703125" style="1" customWidth="1"/>
    <col min="8429" max="8429" width="21.28515625" style="1" customWidth="1"/>
    <col min="8430" max="8430" width="21.42578125" style="1" customWidth="1"/>
    <col min="8431" max="8431" width="22" style="1" customWidth="1"/>
    <col min="8432" max="8433" width="21.5703125" style="1" customWidth="1"/>
    <col min="8434" max="8434" width="22.28515625" style="1" customWidth="1"/>
    <col min="8435" max="8435" width="25.42578125" style="1" customWidth="1"/>
    <col min="8436" max="8436" width="25.28515625" style="1" customWidth="1"/>
    <col min="8437" max="8437" width="28.7109375" style="1" customWidth="1"/>
    <col min="8438" max="8438" width="22.140625" style="1" customWidth="1"/>
    <col min="8439" max="8439" width="22" style="1" customWidth="1"/>
    <col min="8440" max="8440" width="24.5703125" style="1" customWidth="1"/>
    <col min="8441" max="8441" width="19.7109375" style="1" customWidth="1"/>
    <col min="8442" max="8442" width="29.140625" style="1" customWidth="1"/>
    <col min="8443" max="8443" width="25.140625" style="1" customWidth="1"/>
    <col min="8444" max="8445" width="29.42578125" style="1" customWidth="1"/>
    <col min="8446" max="8447" width="23.7109375" style="1" customWidth="1"/>
    <col min="8448" max="8448" width="26.7109375" style="1" customWidth="1"/>
    <col min="8449" max="8449" width="29.85546875" style="1" customWidth="1"/>
    <col min="8450" max="8452" width="23.28515625" style="1" customWidth="1"/>
    <col min="8453" max="8453" width="23.85546875" style="1" customWidth="1"/>
    <col min="8454" max="8454" width="26.7109375" style="1" customWidth="1"/>
    <col min="8455" max="8455" width="24.5703125" style="1" customWidth="1"/>
    <col min="8456" max="8456" width="26.85546875" style="1" customWidth="1"/>
    <col min="8457" max="8458" width="23.5703125" style="1" customWidth="1"/>
    <col min="8459" max="8459" width="28.7109375" style="1" customWidth="1"/>
    <col min="8460" max="8460" width="34.42578125" style="1" customWidth="1"/>
    <col min="8461" max="8461" width="29.7109375" style="1" customWidth="1"/>
    <col min="8462" max="8462" width="22" style="1" customWidth="1"/>
    <col min="8463" max="8463" width="23.7109375" style="1" customWidth="1"/>
    <col min="8464" max="8464" width="23.5703125" style="1" customWidth="1"/>
    <col min="8465" max="8468" width="22.140625" style="1" customWidth="1"/>
    <col min="8469" max="8469" width="25.28515625" style="1" customWidth="1"/>
    <col min="8470" max="8470" width="45.42578125" style="1" customWidth="1"/>
    <col min="8471" max="8471" width="24.7109375" style="1" customWidth="1"/>
    <col min="8472" max="8472" width="26.42578125" style="1" customWidth="1"/>
    <col min="8473" max="8473" width="29.28515625" style="1" customWidth="1"/>
    <col min="8474" max="8476" width="27.28515625" style="1" customWidth="1"/>
    <col min="8477" max="8477" width="31.7109375" style="1" customWidth="1"/>
    <col min="8478" max="8478" width="27.7109375" style="1" customWidth="1"/>
    <col min="8479" max="8481" width="28.28515625" style="1" customWidth="1"/>
    <col min="8482" max="8482" width="24.7109375" style="1" customWidth="1"/>
    <col min="8483" max="8483" width="24.140625" style="1" customWidth="1"/>
    <col min="8484" max="8486" width="22.28515625" style="1" customWidth="1"/>
    <col min="8487" max="8487" width="22.42578125" style="1" customWidth="1"/>
    <col min="8488" max="8488" width="23.7109375" style="1" customWidth="1"/>
    <col min="8489" max="8491" width="9.28515625" style="1" customWidth="1"/>
    <col min="8492" max="8645" width="9.28515625" style="1"/>
    <col min="8646" max="8646" width="26.28515625" style="1" customWidth="1"/>
    <col min="8647" max="8647" width="45.42578125" style="1" customWidth="1"/>
    <col min="8648" max="8648" width="14.85546875" style="1" customWidth="1"/>
    <col min="8649" max="8652" width="9.28515625" style="1" customWidth="1"/>
    <col min="8653" max="8653" width="0.140625" style="1" customWidth="1"/>
    <col min="8654" max="8654" width="29.42578125" style="1" customWidth="1"/>
    <col min="8655" max="8655" width="24.42578125" style="1" customWidth="1"/>
    <col min="8656" max="8656" width="26.7109375" style="1" customWidth="1"/>
    <col min="8657" max="8657" width="24.85546875" style="1" customWidth="1"/>
    <col min="8658" max="8658" width="21.28515625" style="1" customWidth="1"/>
    <col min="8659" max="8662" width="21.5703125" style="1" customWidth="1"/>
    <col min="8663" max="8663" width="28.28515625" style="1" customWidth="1"/>
    <col min="8664" max="8664" width="33" style="1" customWidth="1"/>
    <col min="8665" max="8665" width="22.85546875" style="1" customWidth="1"/>
    <col min="8666" max="8666" width="22" style="1" customWidth="1"/>
    <col min="8667" max="8667" width="24.7109375" style="1" customWidth="1"/>
    <col min="8668" max="8668" width="28.7109375" style="1" customWidth="1"/>
    <col min="8669" max="8669" width="23.5703125" style="1" customWidth="1"/>
    <col min="8670" max="8670" width="24.28515625" style="1" customWidth="1"/>
    <col min="8671" max="8671" width="23.5703125" style="1" customWidth="1"/>
    <col min="8672" max="8676" width="24.28515625" style="1" customWidth="1"/>
    <col min="8677" max="8677" width="22.7109375" style="1" customWidth="1"/>
    <col min="8678" max="8678" width="21.5703125" style="1" customWidth="1"/>
    <col min="8679" max="8679" width="21.42578125" style="1" customWidth="1"/>
    <col min="8680" max="8680" width="22.28515625" style="1" customWidth="1"/>
    <col min="8681" max="8681" width="22.5703125" style="1" customWidth="1"/>
    <col min="8682" max="8682" width="23.28515625" style="1" customWidth="1"/>
    <col min="8683" max="8684" width="20.5703125" style="1" customWidth="1"/>
    <col min="8685" max="8685" width="21.28515625" style="1" customWidth="1"/>
    <col min="8686" max="8686" width="21.42578125" style="1" customWidth="1"/>
    <col min="8687" max="8687" width="22" style="1" customWidth="1"/>
    <col min="8688" max="8689" width="21.5703125" style="1" customWidth="1"/>
    <col min="8690" max="8690" width="22.28515625" style="1" customWidth="1"/>
    <col min="8691" max="8691" width="25.42578125" style="1" customWidth="1"/>
    <col min="8692" max="8692" width="25.28515625" style="1" customWidth="1"/>
    <col min="8693" max="8693" width="28.7109375" style="1" customWidth="1"/>
    <col min="8694" max="8694" width="22.140625" style="1" customWidth="1"/>
    <col min="8695" max="8695" width="22" style="1" customWidth="1"/>
    <col min="8696" max="8696" width="24.5703125" style="1" customWidth="1"/>
    <col min="8697" max="8697" width="19.7109375" style="1" customWidth="1"/>
    <col min="8698" max="8698" width="29.140625" style="1" customWidth="1"/>
    <col min="8699" max="8699" width="25.140625" style="1" customWidth="1"/>
    <col min="8700" max="8701" width="29.42578125" style="1" customWidth="1"/>
    <col min="8702" max="8703" width="23.7109375" style="1" customWidth="1"/>
    <col min="8704" max="8704" width="26.7109375" style="1" customWidth="1"/>
    <col min="8705" max="8705" width="29.85546875" style="1" customWidth="1"/>
    <col min="8706" max="8708" width="23.28515625" style="1" customWidth="1"/>
    <col min="8709" max="8709" width="23.85546875" style="1" customWidth="1"/>
    <col min="8710" max="8710" width="26.7109375" style="1" customWidth="1"/>
    <col min="8711" max="8711" width="24.5703125" style="1" customWidth="1"/>
    <col min="8712" max="8712" width="26.85546875" style="1" customWidth="1"/>
    <col min="8713" max="8714" width="23.5703125" style="1" customWidth="1"/>
    <col min="8715" max="8715" width="28.7109375" style="1" customWidth="1"/>
    <col min="8716" max="8716" width="34.42578125" style="1" customWidth="1"/>
    <col min="8717" max="8717" width="29.7109375" style="1" customWidth="1"/>
    <col min="8718" max="8718" width="22" style="1" customWidth="1"/>
    <col min="8719" max="8719" width="23.7109375" style="1" customWidth="1"/>
    <col min="8720" max="8720" width="23.5703125" style="1" customWidth="1"/>
    <col min="8721" max="8724" width="22.140625" style="1" customWidth="1"/>
    <col min="8725" max="8725" width="25.28515625" style="1" customWidth="1"/>
    <col min="8726" max="8726" width="45.42578125" style="1" customWidth="1"/>
    <col min="8727" max="8727" width="24.7109375" style="1" customWidth="1"/>
    <col min="8728" max="8728" width="26.42578125" style="1" customWidth="1"/>
    <col min="8729" max="8729" width="29.28515625" style="1" customWidth="1"/>
    <col min="8730" max="8732" width="27.28515625" style="1" customWidth="1"/>
    <col min="8733" max="8733" width="31.7109375" style="1" customWidth="1"/>
    <col min="8734" max="8734" width="27.7109375" style="1" customWidth="1"/>
    <col min="8735" max="8737" width="28.28515625" style="1" customWidth="1"/>
    <col min="8738" max="8738" width="24.7109375" style="1" customWidth="1"/>
    <col min="8739" max="8739" width="24.140625" style="1" customWidth="1"/>
    <col min="8740" max="8742" width="22.28515625" style="1" customWidth="1"/>
    <col min="8743" max="8743" width="22.42578125" style="1" customWidth="1"/>
    <col min="8744" max="8744" width="23.7109375" style="1" customWidth="1"/>
    <col min="8745" max="8747" width="9.28515625" style="1" customWidth="1"/>
    <col min="8748" max="8901" width="9.28515625" style="1"/>
    <col min="8902" max="8902" width="26.28515625" style="1" customWidth="1"/>
    <col min="8903" max="8903" width="45.42578125" style="1" customWidth="1"/>
    <col min="8904" max="8904" width="14.85546875" style="1" customWidth="1"/>
    <col min="8905" max="8908" width="9.28515625" style="1" customWidth="1"/>
    <col min="8909" max="8909" width="0.140625" style="1" customWidth="1"/>
    <col min="8910" max="8910" width="29.42578125" style="1" customWidth="1"/>
    <col min="8911" max="8911" width="24.42578125" style="1" customWidth="1"/>
    <col min="8912" max="8912" width="26.7109375" style="1" customWidth="1"/>
    <col min="8913" max="8913" width="24.85546875" style="1" customWidth="1"/>
    <col min="8914" max="8914" width="21.28515625" style="1" customWidth="1"/>
    <col min="8915" max="8918" width="21.5703125" style="1" customWidth="1"/>
    <col min="8919" max="8919" width="28.28515625" style="1" customWidth="1"/>
    <col min="8920" max="8920" width="33" style="1" customWidth="1"/>
    <col min="8921" max="8921" width="22.85546875" style="1" customWidth="1"/>
    <col min="8922" max="8922" width="22" style="1" customWidth="1"/>
    <col min="8923" max="8923" width="24.7109375" style="1" customWidth="1"/>
    <col min="8924" max="8924" width="28.7109375" style="1" customWidth="1"/>
    <col min="8925" max="8925" width="23.5703125" style="1" customWidth="1"/>
    <col min="8926" max="8926" width="24.28515625" style="1" customWidth="1"/>
    <col min="8927" max="8927" width="23.5703125" style="1" customWidth="1"/>
    <col min="8928" max="8932" width="24.28515625" style="1" customWidth="1"/>
    <col min="8933" max="8933" width="22.7109375" style="1" customWidth="1"/>
    <col min="8934" max="8934" width="21.5703125" style="1" customWidth="1"/>
    <col min="8935" max="8935" width="21.42578125" style="1" customWidth="1"/>
    <col min="8936" max="8936" width="22.28515625" style="1" customWidth="1"/>
    <col min="8937" max="8937" width="22.5703125" style="1" customWidth="1"/>
    <col min="8938" max="8938" width="23.28515625" style="1" customWidth="1"/>
    <col min="8939" max="8940" width="20.5703125" style="1" customWidth="1"/>
    <col min="8941" max="8941" width="21.28515625" style="1" customWidth="1"/>
    <col min="8942" max="8942" width="21.42578125" style="1" customWidth="1"/>
    <col min="8943" max="8943" width="22" style="1" customWidth="1"/>
    <col min="8944" max="8945" width="21.5703125" style="1" customWidth="1"/>
    <col min="8946" max="8946" width="22.28515625" style="1" customWidth="1"/>
    <col min="8947" max="8947" width="25.42578125" style="1" customWidth="1"/>
    <col min="8948" max="8948" width="25.28515625" style="1" customWidth="1"/>
    <col min="8949" max="8949" width="28.7109375" style="1" customWidth="1"/>
    <col min="8950" max="8950" width="22.140625" style="1" customWidth="1"/>
    <col min="8951" max="8951" width="22" style="1" customWidth="1"/>
    <col min="8952" max="8952" width="24.5703125" style="1" customWidth="1"/>
    <col min="8953" max="8953" width="19.7109375" style="1" customWidth="1"/>
    <col min="8954" max="8954" width="29.140625" style="1" customWidth="1"/>
    <col min="8955" max="8955" width="25.140625" style="1" customWidth="1"/>
    <col min="8956" max="8957" width="29.42578125" style="1" customWidth="1"/>
    <col min="8958" max="8959" width="23.7109375" style="1" customWidth="1"/>
    <col min="8960" max="8960" width="26.7109375" style="1" customWidth="1"/>
    <col min="8961" max="8961" width="29.85546875" style="1" customWidth="1"/>
    <col min="8962" max="8964" width="23.28515625" style="1" customWidth="1"/>
    <col min="8965" max="8965" width="23.85546875" style="1" customWidth="1"/>
    <col min="8966" max="8966" width="26.7109375" style="1" customWidth="1"/>
    <col min="8967" max="8967" width="24.5703125" style="1" customWidth="1"/>
    <col min="8968" max="8968" width="26.85546875" style="1" customWidth="1"/>
    <col min="8969" max="8970" width="23.5703125" style="1" customWidth="1"/>
    <col min="8971" max="8971" width="28.7109375" style="1" customWidth="1"/>
    <col min="8972" max="8972" width="34.42578125" style="1" customWidth="1"/>
    <col min="8973" max="8973" width="29.7109375" style="1" customWidth="1"/>
    <col min="8974" max="8974" width="22" style="1" customWidth="1"/>
    <col min="8975" max="8975" width="23.7109375" style="1" customWidth="1"/>
    <col min="8976" max="8976" width="23.5703125" style="1" customWidth="1"/>
    <col min="8977" max="8980" width="22.140625" style="1" customWidth="1"/>
    <col min="8981" max="8981" width="25.28515625" style="1" customWidth="1"/>
    <col min="8982" max="8982" width="45.42578125" style="1" customWidth="1"/>
    <col min="8983" max="8983" width="24.7109375" style="1" customWidth="1"/>
    <col min="8984" max="8984" width="26.42578125" style="1" customWidth="1"/>
    <col min="8985" max="8985" width="29.28515625" style="1" customWidth="1"/>
    <col min="8986" max="8988" width="27.28515625" style="1" customWidth="1"/>
    <col min="8989" max="8989" width="31.7109375" style="1" customWidth="1"/>
    <col min="8990" max="8990" width="27.7109375" style="1" customWidth="1"/>
    <col min="8991" max="8993" width="28.28515625" style="1" customWidth="1"/>
    <col min="8994" max="8994" width="24.7109375" style="1" customWidth="1"/>
    <col min="8995" max="8995" width="24.140625" style="1" customWidth="1"/>
    <col min="8996" max="8998" width="22.28515625" style="1" customWidth="1"/>
    <col min="8999" max="8999" width="22.42578125" style="1" customWidth="1"/>
    <col min="9000" max="9000" width="23.7109375" style="1" customWidth="1"/>
    <col min="9001" max="9003" width="9.28515625" style="1" customWidth="1"/>
    <col min="9004" max="9157" width="9.28515625" style="1"/>
    <col min="9158" max="9158" width="26.28515625" style="1" customWidth="1"/>
    <col min="9159" max="9159" width="45.42578125" style="1" customWidth="1"/>
    <col min="9160" max="9160" width="14.85546875" style="1" customWidth="1"/>
    <col min="9161" max="9164" width="9.28515625" style="1" customWidth="1"/>
    <col min="9165" max="9165" width="0.140625" style="1" customWidth="1"/>
    <col min="9166" max="9166" width="29.42578125" style="1" customWidth="1"/>
    <col min="9167" max="9167" width="24.42578125" style="1" customWidth="1"/>
    <col min="9168" max="9168" width="26.7109375" style="1" customWidth="1"/>
    <col min="9169" max="9169" width="24.85546875" style="1" customWidth="1"/>
    <col min="9170" max="9170" width="21.28515625" style="1" customWidth="1"/>
    <col min="9171" max="9174" width="21.5703125" style="1" customWidth="1"/>
    <col min="9175" max="9175" width="28.28515625" style="1" customWidth="1"/>
    <col min="9176" max="9176" width="33" style="1" customWidth="1"/>
    <col min="9177" max="9177" width="22.85546875" style="1" customWidth="1"/>
    <col min="9178" max="9178" width="22" style="1" customWidth="1"/>
    <col min="9179" max="9179" width="24.7109375" style="1" customWidth="1"/>
    <col min="9180" max="9180" width="28.7109375" style="1" customWidth="1"/>
    <col min="9181" max="9181" width="23.5703125" style="1" customWidth="1"/>
    <col min="9182" max="9182" width="24.28515625" style="1" customWidth="1"/>
    <col min="9183" max="9183" width="23.5703125" style="1" customWidth="1"/>
    <col min="9184" max="9188" width="24.28515625" style="1" customWidth="1"/>
    <col min="9189" max="9189" width="22.7109375" style="1" customWidth="1"/>
    <col min="9190" max="9190" width="21.5703125" style="1" customWidth="1"/>
    <col min="9191" max="9191" width="21.42578125" style="1" customWidth="1"/>
    <col min="9192" max="9192" width="22.28515625" style="1" customWidth="1"/>
    <col min="9193" max="9193" width="22.5703125" style="1" customWidth="1"/>
    <col min="9194" max="9194" width="23.28515625" style="1" customWidth="1"/>
    <col min="9195" max="9196" width="20.5703125" style="1" customWidth="1"/>
    <col min="9197" max="9197" width="21.28515625" style="1" customWidth="1"/>
    <col min="9198" max="9198" width="21.42578125" style="1" customWidth="1"/>
    <col min="9199" max="9199" width="22" style="1" customWidth="1"/>
    <col min="9200" max="9201" width="21.5703125" style="1" customWidth="1"/>
    <col min="9202" max="9202" width="22.28515625" style="1" customWidth="1"/>
    <col min="9203" max="9203" width="25.42578125" style="1" customWidth="1"/>
    <col min="9204" max="9204" width="25.28515625" style="1" customWidth="1"/>
    <col min="9205" max="9205" width="28.7109375" style="1" customWidth="1"/>
    <col min="9206" max="9206" width="22.140625" style="1" customWidth="1"/>
    <col min="9207" max="9207" width="22" style="1" customWidth="1"/>
    <col min="9208" max="9208" width="24.5703125" style="1" customWidth="1"/>
    <col min="9209" max="9209" width="19.7109375" style="1" customWidth="1"/>
    <col min="9210" max="9210" width="29.140625" style="1" customWidth="1"/>
    <col min="9211" max="9211" width="25.140625" style="1" customWidth="1"/>
    <col min="9212" max="9213" width="29.42578125" style="1" customWidth="1"/>
    <col min="9214" max="9215" width="23.7109375" style="1" customWidth="1"/>
    <col min="9216" max="9216" width="26.7109375" style="1" customWidth="1"/>
    <col min="9217" max="9217" width="29.85546875" style="1" customWidth="1"/>
    <col min="9218" max="9220" width="23.28515625" style="1" customWidth="1"/>
    <col min="9221" max="9221" width="23.85546875" style="1" customWidth="1"/>
    <col min="9222" max="9222" width="26.7109375" style="1" customWidth="1"/>
    <col min="9223" max="9223" width="24.5703125" style="1" customWidth="1"/>
    <col min="9224" max="9224" width="26.85546875" style="1" customWidth="1"/>
    <col min="9225" max="9226" width="23.5703125" style="1" customWidth="1"/>
    <col min="9227" max="9227" width="28.7109375" style="1" customWidth="1"/>
    <col min="9228" max="9228" width="34.42578125" style="1" customWidth="1"/>
    <col min="9229" max="9229" width="29.7109375" style="1" customWidth="1"/>
    <col min="9230" max="9230" width="22" style="1" customWidth="1"/>
    <col min="9231" max="9231" width="23.7109375" style="1" customWidth="1"/>
    <col min="9232" max="9232" width="23.5703125" style="1" customWidth="1"/>
    <col min="9233" max="9236" width="22.140625" style="1" customWidth="1"/>
    <col min="9237" max="9237" width="25.28515625" style="1" customWidth="1"/>
    <col min="9238" max="9238" width="45.42578125" style="1" customWidth="1"/>
    <col min="9239" max="9239" width="24.7109375" style="1" customWidth="1"/>
    <col min="9240" max="9240" width="26.42578125" style="1" customWidth="1"/>
    <col min="9241" max="9241" width="29.28515625" style="1" customWidth="1"/>
    <col min="9242" max="9244" width="27.28515625" style="1" customWidth="1"/>
    <col min="9245" max="9245" width="31.7109375" style="1" customWidth="1"/>
    <col min="9246" max="9246" width="27.7109375" style="1" customWidth="1"/>
    <col min="9247" max="9249" width="28.28515625" style="1" customWidth="1"/>
    <col min="9250" max="9250" width="24.7109375" style="1" customWidth="1"/>
    <col min="9251" max="9251" width="24.140625" style="1" customWidth="1"/>
    <col min="9252" max="9254" width="22.28515625" style="1" customWidth="1"/>
    <col min="9255" max="9255" width="22.42578125" style="1" customWidth="1"/>
    <col min="9256" max="9256" width="23.7109375" style="1" customWidth="1"/>
    <col min="9257" max="9259" width="9.28515625" style="1" customWidth="1"/>
    <col min="9260" max="9413" width="9.28515625" style="1"/>
    <col min="9414" max="9414" width="26.28515625" style="1" customWidth="1"/>
    <col min="9415" max="9415" width="45.42578125" style="1" customWidth="1"/>
    <col min="9416" max="9416" width="14.85546875" style="1" customWidth="1"/>
    <col min="9417" max="9420" width="9.28515625" style="1" customWidth="1"/>
    <col min="9421" max="9421" width="0.140625" style="1" customWidth="1"/>
    <col min="9422" max="9422" width="29.42578125" style="1" customWidth="1"/>
    <col min="9423" max="9423" width="24.42578125" style="1" customWidth="1"/>
    <col min="9424" max="9424" width="26.7109375" style="1" customWidth="1"/>
    <col min="9425" max="9425" width="24.85546875" style="1" customWidth="1"/>
    <col min="9426" max="9426" width="21.28515625" style="1" customWidth="1"/>
    <col min="9427" max="9430" width="21.5703125" style="1" customWidth="1"/>
    <col min="9431" max="9431" width="28.28515625" style="1" customWidth="1"/>
    <col min="9432" max="9432" width="33" style="1" customWidth="1"/>
    <col min="9433" max="9433" width="22.85546875" style="1" customWidth="1"/>
    <col min="9434" max="9434" width="22" style="1" customWidth="1"/>
    <col min="9435" max="9435" width="24.7109375" style="1" customWidth="1"/>
    <col min="9436" max="9436" width="28.7109375" style="1" customWidth="1"/>
    <col min="9437" max="9437" width="23.5703125" style="1" customWidth="1"/>
    <col min="9438" max="9438" width="24.28515625" style="1" customWidth="1"/>
    <col min="9439" max="9439" width="23.5703125" style="1" customWidth="1"/>
    <col min="9440" max="9444" width="24.28515625" style="1" customWidth="1"/>
    <col min="9445" max="9445" width="22.7109375" style="1" customWidth="1"/>
    <col min="9446" max="9446" width="21.5703125" style="1" customWidth="1"/>
    <col min="9447" max="9447" width="21.42578125" style="1" customWidth="1"/>
    <col min="9448" max="9448" width="22.28515625" style="1" customWidth="1"/>
    <col min="9449" max="9449" width="22.5703125" style="1" customWidth="1"/>
    <col min="9450" max="9450" width="23.28515625" style="1" customWidth="1"/>
    <col min="9451" max="9452" width="20.5703125" style="1" customWidth="1"/>
    <col min="9453" max="9453" width="21.28515625" style="1" customWidth="1"/>
    <col min="9454" max="9454" width="21.42578125" style="1" customWidth="1"/>
    <col min="9455" max="9455" width="22" style="1" customWidth="1"/>
    <col min="9456" max="9457" width="21.5703125" style="1" customWidth="1"/>
    <col min="9458" max="9458" width="22.28515625" style="1" customWidth="1"/>
    <col min="9459" max="9459" width="25.42578125" style="1" customWidth="1"/>
    <col min="9460" max="9460" width="25.28515625" style="1" customWidth="1"/>
    <col min="9461" max="9461" width="28.7109375" style="1" customWidth="1"/>
    <col min="9462" max="9462" width="22.140625" style="1" customWidth="1"/>
    <col min="9463" max="9463" width="22" style="1" customWidth="1"/>
    <col min="9464" max="9464" width="24.5703125" style="1" customWidth="1"/>
    <col min="9465" max="9465" width="19.7109375" style="1" customWidth="1"/>
    <col min="9466" max="9466" width="29.140625" style="1" customWidth="1"/>
    <col min="9467" max="9467" width="25.140625" style="1" customWidth="1"/>
    <col min="9468" max="9469" width="29.42578125" style="1" customWidth="1"/>
    <col min="9470" max="9471" width="23.7109375" style="1" customWidth="1"/>
    <col min="9472" max="9472" width="26.7109375" style="1" customWidth="1"/>
    <col min="9473" max="9473" width="29.85546875" style="1" customWidth="1"/>
    <col min="9474" max="9476" width="23.28515625" style="1" customWidth="1"/>
    <col min="9477" max="9477" width="23.85546875" style="1" customWidth="1"/>
    <col min="9478" max="9478" width="26.7109375" style="1" customWidth="1"/>
    <col min="9479" max="9479" width="24.5703125" style="1" customWidth="1"/>
    <col min="9480" max="9480" width="26.85546875" style="1" customWidth="1"/>
    <col min="9481" max="9482" width="23.5703125" style="1" customWidth="1"/>
    <col min="9483" max="9483" width="28.7109375" style="1" customWidth="1"/>
    <col min="9484" max="9484" width="34.42578125" style="1" customWidth="1"/>
    <col min="9485" max="9485" width="29.7109375" style="1" customWidth="1"/>
    <col min="9486" max="9486" width="22" style="1" customWidth="1"/>
    <col min="9487" max="9487" width="23.7109375" style="1" customWidth="1"/>
    <col min="9488" max="9488" width="23.5703125" style="1" customWidth="1"/>
    <col min="9489" max="9492" width="22.140625" style="1" customWidth="1"/>
    <col min="9493" max="9493" width="25.28515625" style="1" customWidth="1"/>
    <col min="9494" max="9494" width="45.42578125" style="1" customWidth="1"/>
    <col min="9495" max="9495" width="24.7109375" style="1" customWidth="1"/>
    <col min="9496" max="9496" width="26.42578125" style="1" customWidth="1"/>
    <col min="9497" max="9497" width="29.28515625" style="1" customWidth="1"/>
    <col min="9498" max="9500" width="27.28515625" style="1" customWidth="1"/>
    <col min="9501" max="9501" width="31.7109375" style="1" customWidth="1"/>
    <col min="9502" max="9502" width="27.7109375" style="1" customWidth="1"/>
    <col min="9503" max="9505" width="28.28515625" style="1" customWidth="1"/>
    <col min="9506" max="9506" width="24.7109375" style="1" customWidth="1"/>
    <col min="9507" max="9507" width="24.140625" style="1" customWidth="1"/>
    <col min="9508" max="9510" width="22.28515625" style="1" customWidth="1"/>
    <col min="9511" max="9511" width="22.42578125" style="1" customWidth="1"/>
    <col min="9512" max="9512" width="23.7109375" style="1" customWidth="1"/>
    <col min="9513" max="9515" width="9.28515625" style="1" customWidth="1"/>
    <col min="9516" max="9669" width="9.28515625" style="1"/>
    <col min="9670" max="9670" width="26.28515625" style="1" customWidth="1"/>
    <col min="9671" max="9671" width="45.42578125" style="1" customWidth="1"/>
    <col min="9672" max="9672" width="14.85546875" style="1" customWidth="1"/>
    <col min="9673" max="9676" width="9.28515625" style="1" customWidth="1"/>
    <col min="9677" max="9677" width="0.140625" style="1" customWidth="1"/>
    <col min="9678" max="9678" width="29.42578125" style="1" customWidth="1"/>
    <col min="9679" max="9679" width="24.42578125" style="1" customWidth="1"/>
    <col min="9680" max="9680" width="26.7109375" style="1" customWidth="1"/>
    <col min="9681" max="9681" width="24.85546875" style="1" customWidth="1"/>
    <col min="9682" max="9682" width="21.28515625" style="1" customWidth="1"/>
    <col min="9683" max="9686" width="21.5703125" style="1" customWidth="1"/>
    <col min="9687" max="9687" width="28.28515625" style="1" customWidth="1"/>
    <col min="9688" max="9688" width="33" style="1" customWidth="1"/>
    <col min="9689" max="9689" width="22.85546875" style="1" customWidth="1"/>
    <col min="9690" max="9690" width="22" style="1" customWidth="1"/>
    <col min="9691" max="9691" width="24.7109375" style="1" customWidth="1"/>
    <col min="9692" max="9692" width="28.7109375" style="1" customWidth="1"/>
    <col min="9693" max="9693" width="23.5703125" style="1" customWidth="1"/>
    <col min="9694" max="9694" width="24.28515625" style="1" customWidth="1"/>
    <col min="9695" max="9695" width="23.5703125" style="1" customWidth="1"/>
    <col min="9696" max="9700" width="24.28515625" style="1" customWidth="1"/>
    <col min="9701" max="9701" width="22.7109375" style="1" customWidth="1"/>
    <col min="9702" max="9702" width="21.5703125" style="1" customWidth="1"/>
    <col min="9703" max="9703" width="21.42578125" style="1" customWidth="1"/>
    <col min="9704" max="9704" width="22.28515625" style="1" customWidth="1"/>
    <col min="9705" max="9705" width="22.5703125" style="1" customWidth="1"/>
    <col min="9706" max="9706" width="23.28515625" style="1" customWidth="1"/>
    <col min="9707" max="9708" width="20.5703125" style="1" customWidth="1"/>
    <col min="9709" max="9709" width="21.28515625" style="1" customWidth="1"/>
    <col min="9710" max="9710" width="21.42578125" style="1" customWidth="1"/>
    <col min="9711" max="9711" width="22" style="1" customWidth="1"/>
    <col min="9712" max="9713" width="21.5703125" style="1" customWidth="1"/>
    <col min="9714" max="9714" width="22.28515625" style="1" customWidth="1"/>
    <col min="9715" max="9715" width="25.42578125" style="1" customWidth="1"/>
    <col min="9716" max="9716" width="25.28515625" style="1" customWidth="1"/>
    <col min="9717" max="9717" width="28.7109375" style="1" customWidth="1"/>
    <col min="9718" max="9718" width="22.140625" style="1" customWidth="1"/>
    <col min="9719" max="9719" width="22" style="1" customWidth="1"/>
    <col min="9720" max="9720" width="24.5703125" style="1" customWidth="1"/>
    <col min="9721" max="9721" width="19.7109375" style="1" customWidth="1"/>
    <col min="9722" max="9722" width="29.140625" style="1" customWidth="1"/>
    <col min="9723" max="9723" width="25.140625" style="1" customWidth="1"/>
    <col min="9724" max="9725" width="29.42578125" style="1" customWidth="1"/>
    <col min="9726" max="9727" width="23.7109375" style="1" customWidth="1"/>
    <col min="9728" max="9728" width="26.7109375" style="1" customWidth="1"/>
    <col min="9729" max="9729" width="29.85546875" style="1" customWidth="1"/>
    <col min="9730" max="9732" width="23.28515625" style="1" customWidth="1"/>
    <col min="9733" max="9733" width="23.85546875" style="1" customWidth="1"/>
    <col min="9734" max="9734" width="26.7109375" style="1" customWidth="1"/>
    <col min="9735" max="9735" width="24.5703125" style="1" customWidth="1"/>
    <col min="9736" max="9736" width="26.85546875" style="1" customWidth="1"/>
    <col min="9737" max="9738" width="23.5703125" style="1" customWidth="1"/>
    <col min="9739" max="9739" width="28.7109375" style="1" customWidth="1"/>
    <col min="9740" max="9740" width="34.42578125" style="1" customWidth="1"/>
    <col min="9741" max="9741" width="29.7109375" style="1" customWidth="1"/>
    <col min="9742" max="9742" width="22" style="1" customWidth="1"/>
    <col min="9743" max="9743" width="23.7109375" style="1" customWidth="1"/>
    <col min="9744" max="9744" width="23.5703125" style="1" customWidth="1"/>
    <col min="9745" max="9748" width="22.140625" style="1" customWidth="1"/>
    <col min="9749" max="9749" width="25.28515625" style="1" customWidth="1"/>
    <col min="9750" max="9750" width="45.42578125" style="1" customWidth="1"/>
    <col min="9751" max="9751" width="24.7109375" style="1" customWidth="1"/>
    <col min="9752" max="9752" width="26.42578125" style="1" customWidth="1"/>
    <col min="9753" max="9753" width="29.28515625" style="1" customWidth="1"/>
    <col min="9754" max="9756" width="27.28515625" style="1" customWidth="1"/>
    <col min="9757" max="9757" width="31.7109375" style="1" customWidth="1"/>
    <col min="9758" max="9758" width="27.7109375" style="1" customWidth="1"/>
    <col min="9759" max="9761" width="28.28515625" style="1" customWidth="1"/>
    <col min="9762" max="9762" width="24.7109375" style="1" customWidth="1"/>
    <col min="9763" max="9763" width="24.140625" style="1" customWidth="1"/>
    <col min="9764" max="9766" width="22.28515625" style="1" customWidth="1"/>
    <col min="9767" max="9767" width="22.42578125" style="1" customWidth="1"/>
    <col min="9768" max="9768" width="23.7109375" style="1" customWidth="1"/>
    <col min="9769" max="9771" width="9.28515625" style="1" customWidth="1"/>
    <col min="9772" max="9925" width="9.28515625" style="1"/>
    <col min="9926" max="9926" width="26.28515625" style="1" customWidth="1"/>
    <col min="9927" max="9927" width="45.42578125" style="1" customWidth="1"/>
    <col min="9928" max="9928" width="14.85546875" style="1" customWidth="1"/>
    <col min="9929" max="9932" width="9.28515625" style="1" customWidth="1"/>
    <col min="9933" max="9933" width="0.140625" style="1" customWidth="1"/>
    <col min="9934" max="9934" width="29.42578125" style="1" customWidth="1"/>
    <col min="9935" max="9935" width="24.42578125" style="1" customWidth="1"/>
    <col min="9936" max="9936" width="26.7109375" style="1" customWidth="1"/>
    <col min="9937" max="9937" width="24.85546875" style="1" customWidth="1"/>
    <col min="9938" max="9938" width="21.28515625" style="1" customWidth="1"/>
    <col min="9939" max="9942" width="21.5703125" style="1" customWidth="1"/>
    <col min="9943" max="9943" width="28.28515625" style="1" customWidth="1"/>
    <col min="9944" max="9944" width="33" style="1" customWidth="1"/>
    <col min="9945" max="9945" width="22.85546875" style="1" customWidth="1"/>
    <col min="9946" max="9946" width="22" style="1" customWidth="1"/>
    <col min="9947" max="9947" width="24.7109375" style="1" customWidth="1"/>
    <col min="9948" max="9948" width="28.7109375" style="1" customWidth="1"/>
    <col min="9949" max="9949" width="23.5703125" style="1" customWidth="1"/>
    <col min="9950" max="9950" width="24.28515625" style="1" customWidth="1"/>
    <col min="9951" max="9951" width="23.5703125" style="1" customWidth="1"/>
    <col min="9952" max="9956" width="24.28515625" style="1" customWidth="1"/>
    <col min="9957" max="9957" width="22.7109375" style="1" customWidth="1"/>
    <col min="9958" max="9958" width="21.5703125" style="1" customWidth="1"/>
    <col min="9959" max="9959" width="21.42578125" style="1" customWidth="1"/>
    <col min="9960" max="9960" width="22.28515625" style="1" customWidth="1"/>
    <col min="9961" max="9961" width="22.5703125" style="1" customWidth="1"/>
    <col min="9962" max="9962" width="23.28515625" style="1" customWidth="1"/>
    <col min="9963" max="9964" width="20.5703125" style="1" customWidth="1"/>
    <col min="9965" max="9965" width="21.28515625" style="1" customWidth="1"/>
    <col min="9966" max="9966" width="21.42578125" style="1" customWidth="1"/>
    <col min="9967" max="9967" width="22" style="1" customWidth="1"/>
    <col min="9968" max="9969" width="21.5703125" style="1" customWidth="1"/>
    <col min="9970" max="9970" width="22.28515625" style="1" customWidth="1"/>
    <col min="9971" max="9971" width="25.42578125" style="1" customWidth="1"/>
    <col min="9972" max="9972" width="25.28515625" style="1" customWidth="1"/>
    <col min="9973" max="9973" width="28.7109375" style="1" customWidth="1"/>
    <col min="9974" max="9974" width="22.140625" style="1" customWidth="1"/>
    <col min="9975" max="9975" width="22" style="1" customWidth="1"/>
    <col min="9976" max="9976" width="24.5703125" style="1" customWidth="1"/>
    <col min="9977" max="9977" width="19.7109375" style="1" customWidth="1"/>
    <col min="9978" max="9978" width="29.140625" style="1" customWidth="1"/>
    <col min="9979" max="9979" width="25.140625" style="1" customWidth="1"/>
    <col min="9980" max="9981" width="29.42578125" style="1" customWidth="1"/>
    <col min="9982" max="9983" width="23.7109375" style="1" customWidth="1"/>
    <col min="9984" max="9984" width="26.7109375" style="1" customWidth="1"/>
    <col min="9985" max="9985" width="29.85546875" style="1" customWidth="1"/>
    <col min="9986" max="9988" width="23.28515625" style="1" customWidth="1"/>
    <col min="9989" max="9989" width="23.85546875" style="1" customWidth="1"/>
    <col min="9990" max="9990" width="26.7109375" style="1" customWidth="1"/>
    <col min="9991" max="9991" width="24.5703125" style="1" customWidth="1"/>
    <col min="9992" max="9992" width="26.85546875" style="1" customWidth="1"/>
    <col min="9993" max="9994" width="23.5703125" style="1" customWidth="1"/>
    <col min="9995" max="9995" width="28.7109375" style="1" customWidth="1"/>
    <col min="9996" max="9996" width="34.42578125" style="1" customWidth="1"/>
    <col min="9997" max="9997" width="29.7109375" style="1" customWidth="1"/>
    <col min="9998" max="9998" width="22" style="1" customWidth="1"/>
    <col min="9999" max="9999" width="23.7109375" style="1" customWidth="1"/>
    <col min="10000" max="10000" width="23.5703125" style="1" customWidth="1"/>
    <col min="10001" max="10004" width="22.140625" style="1" customWidth="1"/>
    <col min="10005" max="10005" width="25.28515625" style="1" customWidth="1"/>
    <col min="10006" max="10006" width="45.42578125" style="1" customWidth="1"/>
    <col min="10007" max="10007" width="24.7109375" style="1" customWidth="1"/>
    <col min="10008" max="10008" width="26.42578125" style="1" customWidth="1"/>
    <col min="10009" max="10009" width="29.28515625" style="1" customWidth="1"/>
    <col min="10010" max="10012" width="27.28515625" style="1" customWidth="1"/>
    <col min="10013" max="10013" width="31.7109375" style="1" customWidth="1"/>
    <col min="10014" max="10014" width="27.7109375" style="1" customWidth="1"/>
    <col min="10015" max="10017" width="28.28515625" style="1" customWidth="1"/>
    <col min="10018" max="10018" width="24.7109375" style="1" customWidth="1"/>
    <col min="10019" max="10019" width="24.140625" style="1" customWidth="1"/>
    <col min="10020" max="10022" width="22.28515625" style="1" customWidth="1"/>
    <col min="10023" max="10023" width="22.42578125" style="1" customWidth="1"/>
    <col min="10024" max="10024" width="23.7109375" style="1" customWidth="1"/>
    <col min="10025" max="10027" width="9.28515625" style="1" customWidth="1"/>
    <col min="10028" max="10181" width="9.28515625" style="1"/>
    <col min="10182" max="10182" width="26.28515625" style="1" customWidth="1"/>
    <col min="10183" max="10183" width="45.42578125" style="1" customWidth="1"/>
    <col min="10184" max="10184" width="14.85546875" style="1" customWidth="1"/>
    <col min="10185" max="10188" width="9.28515625" style="1" customWidth="1"/>
    <col min="10189" max="10189" width="0.140625" style="1" customWidth="1"/>
    <col min="10190" max="10190" width="29.42578125" style="1" customWidth="1"/>
    <col min="10191" max="10191" width="24.42578125" style="1" customWidth="1"/>
    <col min="10192" max="10192" width="26.7109375" style="1" customWidth="1"/>
    <col min="10193" max="10193" width="24.85546875" style="1" customWidth="1"/>
    <col min="10194" max="10194" width="21.28515625" style="1" customWidth="1"/>
    <col min="10195" max="10198" width="21.5703125" style="1" customWidth="1"/>
    <col min="10199" max="10199" width="28.28515625" style="1" customWidth="1"/>
    <col min="10200" max="10200" width="33" style="1" customWidth="1"/>
    <col min="10201" max="10201" width="22.85546875" style="1" customWidth="1"/>
    <col min="10202" max="10202" width="22" style="1" customWidth="1"/>
    <col min="10203" max="10203" width="24.7109375" style="1" customWidth="1"/>
    <col min="10204" max="10204" width="28.7109375" style="1" customWidth="1"/>
    <col min="10205" max="10205" width="23.5703125" style="1" customWidth="1"/>
    <col min="10206" max="10206" width="24.28515625" style="1" customWidth="1"/>
    <col min="10207" max="10207" width="23.5703125" style="1" customWidth="1"/>
    <col min="10208" max="10212" width="24.28515625" style="1" customWidth="1"/>
    <col min="10213" max="10213" width="22.7109375" style="1" customWidth="1"/>
    <col min="10214" max="10214" width="21.5703125" style="1" customWidth="1"/>
    <col min="10215" max="10215" width="21.42578125" style="1" customWidth="1"/>
    <col min="10216" max="10216" width="22.28515625" style="1" customWidth="1"/>
    <col min="10217" max="10217" width="22.5703125" style="1" customWidth="1"/>
    <col min="10218" max="10218" width="23.28515625" style="1" customWidth="1"/>
    <col min="10219" max="10220" width="20.5703125" style="1" customWidth="1"/>
    <col min="10221" max="10221" width="21.28515625" style="1" customWidth="1"/>
    <col min="10222" max="10222" width="21.42578125" style="1" customWidth="1"/>
    <col min="10223" max="10223" width="22" style="1" customWidth="1"/>
    <col min="10224" max="10225" width="21.5703125" style="1" customWidth="1"/>
    <col min="10226" max="10226" width="22.28515625" style="1" customWidth="1"/>
    <col min="10227" max="10227" width="25.42578125" style="1" customWidth="1"/>
    <col min="10228" max="10228" width="25.28515625" style="1" customWidth="1"/>
    <col min="10229" max="10229" width="28.7109375" style="1" customWidth="1"/>
    <col min="10230" max="10230" width="22.140625" style="1" customWidth="1"/>
    <col min="10231" max="10231" width="22" style="1" customWidth="1"/>
    <col min="10232" max="10232" width="24.5703125" style="1" customWidth="1"/>
    <col min="10233" max="10233" width="19.7109375" style="1" customWidth="1"/>
    <col min="10234" max="10234" width="29.140625" style="1" customWidth="1"/>
    <col min="10235" max="10235" width="25.140625" style="1" customWidth="1"/>
    <col min="10236" max="10237" width="29.42578125" style="1" customWidth="1"/>
    <col min="10238" max="10239" width="23.7109375" style="1" customWidth="1"/>
    <col min="10240" max="10240" width="26.7109375" style="1" customWidth="1"/>
    <col min="10241" max="10241" width="29.85546875" style="1" customWidth="1"/>
    <col min="10242" max="10244" width="23.28515625" style="1" customWidth="1"/>
    <col min="10245" max="10245" width="23.85546875" style="1" customWidth="1"/>
    <col min="10246" max="10246" width="26.7109375" style="1" customWidth="1"/>
    <col min="10247" max="10247" width="24.5703125" style="1" customWidth="1"/>
    <col min="10248" max="10248" width="26.85546875" style="1" customWidth="1"/>
    <col min="10249" max="10250" width="23.5703125" style="1" customWidth="1"/>
    <col min="10251" max="10251" width="28.7109375" style="1" customWidth="1"/>
    <col min="10252" max="10252" width="34.42578125" style="1" customWidth="1"/>
    <col min="10253" max="10253" width="29.7109375" style="1" customWidth="1"/>
    <col min="10254" max="10254" width="22" style="1" customWidth="1"/>
    <col min="10255" max="10255" width="23.7109375" style="1" customWidth="1"/>
    <col min="10256" max="10256" width="23.5703125" style="1" customWidth="1"/>
    <col min="10257" max="10260" width="22.140625" style="1" customWidth="1"/>
    <col min="10261" max="10261" width="25.28515625" style="1" customWidth="1"/>
    <col min="10262" max="10262" width="45.42578125" style="1" customWidth="1"/>
    <col min="10263" max="10263" width="24.7109375" style="1" customWidth="1"/>
    <col min="10264" max="10264" width="26.42578125" style="1" customWidth="1"/>
    <col min="10265" max="10265" width="29.28515625" style="1" customWidth="1"/>
    <col min="10266" max="10268" width="27.28515625" style="1" customWidth="1"/>
    <col min="10269" max="10269" width="31.7109375" style="1" customWidth="1"/>
    <col min="10270" max="10270" width="27.7109375" style="1" customWidth="1"/>
    <col min="10271" max="10273" width="28.28515625" style="1" customWidth="1"/>
    <col min="10274" max="10274" width="24.7109375" style="1" customWidth="1"/>
    <col min="10275" max="10275" width="24.140625" style="1" customWidth="1"/>
    <col min="10276" max="10278" width="22.28515625" style="1" customWidth="1"/>
    <col min="10279" max="10279" width="22.42578125" style="1" customWidth="1"/>
    <col min="10280" max="10280" width="23.7109375" style="1" customWidth="1"/>
    <col min="10281" max="10283" width="9.28515625" style="1" customWidth="1"/>
    <col min="10284" max="10437" width="9.28515625" style="1"/>
    <col min="10438" max="10438" width="26.28515625" style="1" customWidth="1"/>
    <col min="10439" max="10439" width="45.42578125" style="1" customWidth="1"/>
    <col min="10440" max="10440" width="14.85546875" style="1" customWidth="1"/>
    <col min="10441" max="10444" width="9.28515625" style="1" customWidth="1"/>
    <col min="10445" max="10445" width="0.140625" style="1" customWidth="1"/>
    <col min="10446" max="10446" width="29.42578125" style="1" customWidth="1"/>
    <col min="10447" max="10447" width="24.42578125" style="1" customWidth="1"/>
    <col min="10448" max="10448" width="26.7109375" style="1" customWidth="1"/>
    <col min="10449" max="10449" width="24.85546875" style="1" customWidth="1"/>
    <col min="10450" max="10450" width="21.28515625" style="1" customWidth="1"/>
    <col min="10451" max="10454" width="21.5703125" style="1" customWidth="1"/>
    <col min="10455" max="10455" width="28.28515625" style="1" customWidth="1"/>
    <col min="10456" max="10456" width="33" style="1" customWidth="1"/>
    <col min="10457" max="10457" width="22.85546875" style="1" customWidth="1"/>
    <col min="10458" max="10458" width="22" style="1" customWidth="1"/>
    <col min="10459" max="10459" width="24.7109375" style="1" customWidth="1"/>
    <col min="10460" max="10460" width="28.7109375" style="1" customWidth="1"/>
    <col min="10461" max="10461" width="23.5703125" style="1" customWidth="1"/>
    <col min="10462" max="10462" width="24.28515625" style="1" customWidth="1"/>
    <col min="10463" max="10463" width="23.5703125" style="1" customWidth="1"/>
    <col min="10464" max="10468" width="24.28515625" style="1" customWidth="1"/>
    <col min="10469" max="10469" width="22.7109375" style="1" customWidth="1"/>
    <col min="10470" max="10470" width="21.5703125" style="1" customWidth="1"/>
    <col min="10471" max="10471" width="21.42578125" style="1" customWidth="1"/>
    <col min="10472" max="10472" width="22.28515625" style="1" customWidth="1"/>
    <col min="10473" max="10473" width="22.5703125" style="1" customWidth="1"/>
    <col min="10474" max="10474" width="23.28515625" style="1" customWidth="1"/>
    <col min="10475" max="10476" width="20.5703125" style="1" customWidth="1"/>
    <col min="10477" max="10477" width="21.28515625" style="1" customWidth="1"/>
    <col min="10478" max="10478" width="21.42578125" style="1" customWidth="1"/>
    <col min="10479" max="10479" width="22" style="1" customWidth="1"/>
    <col min="10480" max="10481" width="21.5703125" style="1" customWidth="1"/>
    <col min="10482" max="10482" width="22.28515625" style="1" customWidth="1"/>
    <col min="10483" max="10483" width="25.42578125" style="1" customWidth="1"/>
    <col min="10484" max="10484" width="25.28515625" style="1" customWidth="1"/>
    <col min="10485" max="10485" width="28.7109375" style="1" customWidth="1"/>
    <col min="10486" max="10486" width="22.140625" style="1" customWidth="1"/>
    <col min="10487" max="10487" width="22" style="1" customWidth="1"/>
    <col min="10488" max="10488" width="24.5703125" style="1" customWidth="1"/>
    <col min="10489" max="10489" width="19.7109375" style="1" customWidth="1"/>
    <col min="10490" max="10490" width="29.140625" style="1" customWidth="1"/>
    <col min="10491" max="10491" width="25.140625" style="1" customWidth="1"/>
    <col min="10492" max="10493" width="29.42578125" style="1" customWidth="1"/>
    <col min="10494" max="10495" width="23.7109375" style="1" customWidth="1"/>
    <col min="10496" max="10496" width="26.7109375" style="1" customWidth="1"/>
    <col min="10497" max="10497" width="29.85546875" style="1" customWidth="1"/>
    <col min="10498" max="10500" width="23.28515625" style="1" customWidth="1"/>
    <col min="10501" max="10501" width="23.85546875" style="1" customWidth="1"/>
    <col min="10502" max="10502" width="26.7109375" style="1" customWidth="1"/>
    <col min="10503" max="10503" width="24.5703125" style="1" customWidth="1"/>
    <col min="10504" max="10504" width="26.85546875" style="1" customWidth="1"/>
    <col min="10505" max="10506" width="23.5703125" style="1" customWidth="1"/>
    <col min="10507" max="10507" width="28.7109375" style="1" customWidth="1"/>
    <col min="10508" max="10508" width="34.42578125" style="1" customWidth="1"/>
    <col min="10509" max="10509" width="29.7109375" style="1" customWidth="1"/>
    <col min="10510" max="10510" width="22" style="1" customWidth="1"/>
    <col min="10511" max="10511" width="23.7109375" style="1" customWidth="1"/>
    <col min="10512" max="10512" width="23.5703125" style="1" customWidth="1"/>
    <col min="10513" max="10516" width="22.140625" style="1" customWidth="1"/>
    <col min="10517" max="10517" width="25.28515625" style="1" customWidth="1"/>
    <col min="10518" max="10518" width="45.42578125" style="1" customWidth="1"/>
    <col min="10519" max="10519" width="24.7109375" style="1" customWidth="1"/>
    <col min="10520" max="10520" width="26.42578125" style="1" customWidth="1"/>
    <col min="10521" max="10521" width="29.28515625" style="1" customWidth="1"/>
    <col min="10522" max="10524" width="27.28515625" style="1" customWidth="1"/>
    <col min="10525" max="10525" width="31.7109375" style="1" customWidth="1"/>
    <col min="10526" max="10526" width="27.7109375" style="1" customWidth="1"/>
    <col min="10527" max="10529" width="28.28515625" style="1" customWidth="1"/>
    <col min="10530" max="10530" width="24.7109375" style="1" customWidth="1"/>
    <col min="10531" max="10531" width="24.140625" style="1" customWidth="1"/>
    <col min="10532" max="10534" width="22.28515625" style="1" customWidth="1"/>
    <col min="10535" max="10535" width="22.42578125" style="1" customWidth="1"/>
    <col min="10536" max="10536" width="23.7109375" style="1" customWidth="1"/>
    <col min="10537" max="10539" width="9.28515625" style="1" customWidth="1"/>
    <col min="10540" max="10693" width="9.28515625" style="1"/>
    <col min="10694" max="10694" width="26.28515625" style="1" customWidth="1"/>
    <col min="10695" max="10695" width="45.42578125" style="1" customWidth="1"/>
    <col min="10696" max="10696" width="14.85546875" style="1" customWidth="1"/>
    <col min="10697" max="10700" width="9.28515625" style="1" customWidth="1"/>
    <col min="10701" max="10701" width="0.140625" style="1" customWidth="1"/>
    <col min="10702" max="10702" width="29.42578125" style="1" customWidth="1"/>
    <col min="10703" max="10703" width="24.42578125" style="1" customWidth="1"/>
    <col min="10704" max="10704" width="26.7109375" style="1" customWidth="1"/>
    <col min="10705" max="10705" width="24.85546875" style="1" customWidth="1"/>
    <col min="10706" max="10706" width="21.28515625" style="1" customWidth="1"/>
    <col min="10707" max="10710" width="21.5703125" style="1" customWidth="1"/>
    <col min="10711" max="10711" width="28.28515625" style="1" customWidth="1"/>
    <col min="10712" max="10712" width="33" style="1" customWidth="1"/>
    <col min="10713" max="10713" width="22.85546875" style="1" customWidth="1"/>
    <col min="10714" max="10714" width="22" style="1" customWidth="1"/>
    <col min="10715" max="10715" width="24.7109375" style="1" customWidth="1"/>
    <col min="10716" max="10716" width="28.7109375" style="1" customWidth="1"/>
    <col min="10717" max="10717" width="23.5703125" style="1" customWidth="1"/>
    <col min="10718" max="10718" width="24.28515625" style="1" customWidth="1"/>
    <col min="10719" max="10719" width="23.5703125" style="1" customWidth="1"/>
    <col min="10720" max="10724" width="24.28515625" style="1" customWidth="1"/>
    <col min="10725" max="10725" width="22.7109375" style="1" customWidth="1"/>
    <col min="10726" max="10726" width="21.5703125" style="1" customWidth="1"/>
    <col min="10727" max="10727" width="21.42578125" style="1" customWidth="1"/>
    <col min="10728" max="10728" width="22.28515625" style="1" customWidth="1"/>
    <col min="10729" max="10729" width="22.5703125" style="1" customWidth="1"/>
    <col min="10730" max="10730" width="23.28515625" style="1" customWidth="1"/>
    <col min="10731" max="10732" width="20.5703125" style="1" customWidth="1"/>
    <col min="10733" max="10733" width="21.28515625" style="1" customWidth="1"/>
    <col min="10734" max="10734" width="21.42578125" style="1" customWidth="1"/>
    <col min="10735" max="10735" width="22" style="1" customWidth="1"/>
    <col min="10736" max="10737" width="21.5703125" style="1" customWidth="1"/>
    <col min="10738" max="10738" width="22.28515625" style="1" customWidth="1"/>
    <col min="10739" max="10739" width="25.42578125" style="1" customWidth="1"/>
    <col min="10740" max="10740" width="25.28515625" style="1" customWidth="1"/>
    <col min="10741" max="10741" width="28.7109375" style="1" customWidth="1"/>
    <col min="10742" max="10742" width="22.140625" style="1" customWidth="1"/>
    <col min="10743" max="10743" width="22" style="1" customWidth="1"/>
    <col min="10744" max="10744" width="24.5703125" style="1" customWidth="1"/>
    <col min="10745" max="10745" width="19.7109375" style="1" customWidth="1"/>
    <col min="10746" max="10746" width="29.140625" style="1" customWidth="1"/>
    <col min="10747" max="10747" width="25.140625" style="1" customWidth="1"/>
    <col min="10748" max="10749" width="29.42578125" style="1" customWidth="1"/>
    <col min="10750" max="10751" width="23.7109375" style="1" customWidth="1"/>
    <col min="10752" max="10752" width="26.7109375" style="1" customWidth="1"/>
    <col min="10753" max="10753" width="29.85546875" style="1" customWidth="1"/>
    <col min="10754" max="10756" width="23.28515625" style="1" customWidth="1"/>
    <col min="10757" max="10757" width="23.85546875" style="1" customWidth="1"/>
    <col min="10758" max="10758" width="26.7109375" style="1" customWidth="1"/>
    <col min="10759" max="10759" width="24.5703125" style="1" customWidth="1"/>
    <col min="10760" max="10760" width="26.85546875" style="1" customWidth="1"/>
    <col min="10761" max="10762" width="23.5703125" style="1" customWidth="1"/>
    <col min="10763" max="10763" width="28.7109375" style="1" customWidth="1"/>
    <col min="10764" max="10764" width="34.42578125" style="1" customWidth="1"/>
    <col min="10765" max="10765" width="29.7109375" style="1" customWidth="1"/>
    <col min="10766" max="10766" width="22" style="1" customWidth="1"/>
    <col min="10767" max="10767" width="23.7109375" style="1" customWidth="1"/>
    <col min="10768" max="10768" width="23.5703125" style="1" customWidth="1"/>
    <col min="10769" max="10772" width="22.140625" style="1" customWidth="1"/>
    <col min="10773" max="10773" width="25.28515625" style="1" customWidth="1"/>
    <col min="10774" max="10774" width="45.42578125" style="1" customWidth="1"/>
    <col min="10775" max="10775" width="24.7109375" style="1" customWidth="1"/>
    <col min="10776" max="10776" width="26.42578125" style="1" customWidth="1"/>
    <col min="10777" max="10777" width="29.28515625" style="1" customWidth="1"/>
    <col min="10778" max="10780" width="27.28515625" style="1" customWidth="1"/>
    <col min="10781" max="10781" width="31.7109375" style="1" customWidth="1"/>
    <col min="10782" max="10782" width="27.7109375" style="1" customWidth="1"/>
    <col min="10783" max="10785" width="28.28515625" style="1" customWidth="1"/>
    <col min="10786" max="10786" width="24.7109375" style="1" customWidth="1"/>
    <col min="10787" max="10787" width="24.140625" style="1" customWidth="1"/>
    <col min="10788" max="10790" width="22.28515625" style="1" customWidth="1"/>
    <col min="10791" max="10791" width="22.42578125" style="1" customWidth="1"/>
    <col min="10792" max="10792" width="23.7109375" style="1" customWidth="1"/>
    <col min="10793" max="10795" width="9.28515625" style="1" customWidth="1"/>
    <col min="10796" max="10949" width="9.28515625" style="1"/>
    <col min="10950" max="10950" width="26.28515625" style="1" customWidth="1"/>
    <col min="10951" max="10951" width="45.42578125" style="1" customWidth="1"/>
    <col min="10952" max="10952" width="14.85546875" style="1" customWidth="1"/>
    <col min="10953" max="10956" width="9.28515625" style="1" customWidth="1"/>
    <col min="10957" max="10957" width="0.140625" style="1" customWidth="1"/>
    <col min="10958" max="10958" width="29.42578125" style="1" customWidth="1"/>
    <col min="10959" max="10959" width="24.42578125" style="1" customWidth="1"/>
    <col min="10960" max="10960" width="26.7109375" style="1" customWidth="1"/>
    <col min="10961" max="10961" width="24.85546875" style="1" customWidth="1"/>
    <col min="10962" max="10962" width="21.28515625" style="1" customWidth="1"/>
    <col min="10963" max="10966" width="21.5703125" style="1" customWidth="1"/>
    <col min="10967" max="10967" width="28.28515625" style="1" customWidth="1"/>
    <col min="10968" max="10968" width="33" style="1" customWidth="1"/>
    <col min="10969" max="10969" width="22.85546875" style="1" customWidth="1"/>
    <col min="10970" max="10970" width="22" style="1" customWidth="1"/>
    <col min="10971" max="10971" width="24.7109375" style="1" customWidth="1"/>
    <col min="10972" max="10972" width="28.7109375" style="1" customWidth="1"/>
    <col min="10973" max="10973" width="23.5703125" style="1" customWidth="1"/>
    <col min="10974" max="10974" width="24.28515625" style="1" customWidth="1"/>
    <col min="10975" max="10975" width="23.5703125" style="1" customWidth="1"/>
    <col min="10976" max="10980" width="24.28515625" style="1" customWidth="1"/>
    <col min="10981" max="10981" width="22.7109375" style="1" customWidth="1"/>
    <col min="10982" max="10982" width="21.5703125" style="1" customWidth="1"/>
    <col min="10983" max="10983" width="21.42578125" style="1" customWidth="1"/>
    <col min="10984" max="10984" width="22.28515625" style="1" customWidth="1"/>
    <col min="10985" max="10985" width="22.5703125" style="1" customWidth="1"/>
    <col min="10986" max="10986" width="23.28515625" style="1" customWidth="1"/>
    <col min="10987" max="10988" width="20.5703125" style="1" customWidth="1"/>
    <col min="10989" max="10989" width="21.28515625" style="1" customWidth="1"/>
    <col min="10990" max="10990" width="21.42578125" style="1" customWidth="1"/>
    <col min="10991" max="10991" width="22" style="1" customWidth="1"/>
    <col min="10992" max="10993" width="21.5703125" style="1" customWidth="1"/>
    <col min="10994" max="10994" width="22.28515625" style="1" customWidth="1"/>
    <col min="10995" max="10995" width="25.42578125" style="1" customWidth="1"/>
    <col min="10996" max="10996" width="25.28515625" style="1" customWidth="1"/>
    <col min="10997" max="10997" width="28.7109375" style="1" customWidth="1"/>
    <col min="10998" max="10998" width="22.140625" style="1" customWidth="1"/>
    <col min="10999" max="10999" width="22" style="1" customWidth="1"/>
    <col min="11000" max="11000" width="24.5703125" style="1" customWidth="1"/>
    <col min="11001" max="11001" width="19.7109375" style="1" customWidth="1"/>
    <col min="11002" max="11002" width="29.140625" style="1" customWidth="1"/>
    <col min="11003" max="11003" width="25.140625" style="1" customWidth="1"/>
    <col min="11004" max="11005" width="29.42578125" style="1" customWidth="1"/>
    <col min="11006" max="11007" width="23.7109375" style="1" customWidth="1"/>
    <col min="11008" max="11008" width="26.7109375" style="1" customWidth="1"/>
    <col min="11009" max="11009" width="29.85546875" style="1" customWidth="1"/>
    <col min="11010" max="11012" width="23.28515625" style="1" customWidth="1"/>
    <col min="11013" max="11013" width="23.85546875" style="1" customWidth="1"/>
    <col min="11014" max="11014" width="26.7109375" style="1" customWidth="1"/>
    <col min="11015" max="11015" width="24.5703125" style="1" customWidth="1"/>
    <col min="11016" max="11016" width="26.85546875" style="1" customWidth="1"/>
    <col min="11017" max="11018" width="23.5703125" style="1" customWidth="1"/>
    <col min="11019" max="11019" width="28.7109375" style="1" customWidth="1"/>
    <col min="11020" max="11020" width="34.42578125" style="1" customWidth="1"/>
    <col min="11021" max="11021" width="29.7109375" style="1" customWidth="1"/>
    <col min="11022" max="11022" width="22" style="1" customWidth="1"/>
    <col min="11023" max="11023" width="23.7109375" style="1" customWidth="1"/>
    <col min="11024" max="11024" width="23.5703125" style="1" customWidth="1"/>
    <col min="11025" max="11028" width="22.140625" style="1" customWidth="1"/>
    <col min="11029" max="11029" width="25.28515625" style="1" customWidth="1"/>
    <col min="11030" max="11030" width="45.42578125" style="1" customWidth="1"/>
    <col min="11031" max="11031" width="24.7109375" style="1" customWidth="1"/>
    <col min="11032" max="11032" width="26.42578125" style="1" customWidth="1"/>
    <col min="11033" max="11033" width="29.28515625" style="1" customWidth="1"/>
    <col min="11034" max="11036" width="27.28515625" style="1" customWidth="1"/>
    <col min="11037" max="11037" width="31.7109375" style="1" customWidth="1"/>
    <col min="11038" max="11038" width="27.7109375" style="1" customWidth="1"/>
    <col min="11039" max="11041" width="28.28515625" style="1" customWidth="1"/>
    <col min="11042" max="11042" width="24.7109375" style="1" customWidth="1"/>
    <col min="11043" max="11043" width="24.140625" style="1" customWidth="1"/>
    <col min="11044" max="11046" width="22.28515625" style="1" customWidth="1"/>
    <col min="11047" max="11047" width="22.42578125" style="1" customWidth="1"/>
    <col min="11048" max="11048" width="23.7109375" style="1" customWidth="1"/>
    <col min="11049" max="11051" width="9.28515625" style="1" customWidth="1"/>
    <col min="11052" max="11205" width="9.28515625" style="1"/>
    <col min="11206" max="11206" width="26.28515625" style="1" customWidth="1"/>
    <col min="11207" max="11207" width="45.42578125" style="1" customWidth="1"/>
    <col min="11208" max="11208" width="14.85546875" style="1" customWidth="1"/>
    <col min="11209" max="11212" width="9.28515625" style="1" customWidth="1"/>
    <col min="11213" max="11213" width="0.140625" style="1" customWidth="1"/>
    <col min="11214" max="11214" width="29.42578125" style="1" customWidth="1"/>
    <col min="11215" max="11215" width="24.42578125" style="1" customWidth="1"/>
    <col min="11216" max="11216" width="26.7109375" style="1" customWidth="1"/>
    <col min="11217" max="11217" width="24.85546875" style="1" customWidth="1"/>
    <col min="11218" max="11218" width="21.28515625" style="1" customWidth="1"/>
    <col min="11219" max="11222" width="21.5703125" style="1" customWidth="1"/>
    <col min="11223" max="11223" width="28.28515625" style="1" customWidth="1"/>
    <col min="11224" max="11224" width="33" style="1" customWidth="1"/>
    <col min="11225" max="11225" width="22.85546875" style="1" customWidth="1"/>
    <col min="11226" max="11226" width="22" style="1" customWidth="1"/>
    <col min="11227" max="11227" width="24.7109375" style="1" customWidth="1"/>
    <col min="11228" max="11228" width="28.7109375" style="1" customWidth="1"/>
    <col min="11229" max="11229" width="23.5703125" style="1" customWidth="1"/>
    <col min="11230" max="11230" width="24.28515625" style="1" customWidth="1"/>
    <col min="11231" max="11231" width="23.5703125" style="1" customWidth="1"/>
    <col min="11232" max="11236" width="24.28515625" style="1" customWidth="1"/>
    <col min="11237" max="11237" width="22.7109375" style="1" customWidth="1"/>
    <col min="11238" max="11238" width="21.5703125" style="1" customWidth="1"/>
    <col min="11239" max="11239" width="21.42578125" style="1" customWidth="1"/>
    <col min="11240" max="11240" width="22.28515625" style="1" customWidth="1"/>
    <col min="11241" max="11241" width="22.5703125" style="1" customWidth="1"/>
    <col min="11242" max="11242" width="23.28515625" style="1" customWidth="1"/>
    <col min="11243" max="11244" width="20.5703125" style="1" customWidth="1"/>
    <col min="11245" max="11245" width="21.28515625" style="1" customWidth="1"/>
    <col min="11246" max="11246" width="21.42578125" style="1" customWidth="1"/>
    <col min="11247" max="11247" width="22" style="1" customWidth="1"/>
    <col min="11248" max="11249" width="21.5703125" style="1" customWidth="1"/>
    <col min="11250" max="11250" width="22.28515625" style="1" customWidth="1"/>
    <col min="11251" max="11251" width="25.42578125" style="1" customWidth="1"/>
    <col min="11252" max="11252" width="25.28515625" style="1" customWidth="1"/>
    <col min="11253" max="11253" width="28.7109375" style="1" customWidth="1"/>
    <col min="11254" max="11254" width="22.140625" style="1" customWidth="1"/>
    <col min="11255" max="11255" width="22" style="1" customWidth="1"/>
    <col min="11256" max="11256" width="24.5703125" style="1" customWidth="1"/>
    <col min="11257" max="11257" width="19.7109375" style="1" customWidth="1"/>
    <col min="11258" max="11258" width="29.140625" style="1" customWidth="1"/>
    <col min="11259" max="11259" width="25.140625" style="1" customWidth="1"/>
    <col min="11260" max="11261" width="29.42578125" style="1" customWidth="1"/>
    <col min="11262" max="11263" width="23.7109375" style="1" customWidth="1"/>
    <col min="11264" max="11264" width="26.7109375" style="1" customWidth="1"/>
    <col min="11265" max="11265" width="29.85546875" style="1" customWidth="1"/>
    <col min="11266" max="11268" width="23.28515625" style="1" customWidth="1"/>
    <col min="11269" max="11269" width="23.85546875" style="1" customWidth="1"/>
    <col min="11270" max="11270" width="26.7109375" style="1" customWidth="1"/>
    <col min="11271" max="11271" width="24.5703125" style="1" customWidth="1"/>
    <col min="11272" max="11272" width="26.85546875" style="1" customWidth="1"/>
    <col min="11273" max="11274" width="23.5703125" style="1" customWidth="1"/>
    <col min="11275" max="11275" width="28.7109375" style="1" customWidth="1"/>
    <col min="11276" max="11276" width="34.42578125" style="1" customWidth="1"/>
    <col min="11277" max="11277" width="29.7109375" style="1" customWidth="1"/>
    <col min="11278" max="11278" width="22" style="1" customWidth="1"/>
    <col min="11279" max="11279" width="23.7109375" style="1" customWidth="1"/>
    <col min="11280" max="11280" width="23.5703125" style="1" customWidth="1"/>
    <col min="11281" max="11284" width="22.140625" style="1" customWidth="1"/>
    <col min="11285" max="11285" width="25.28515625" style="1" customWidth="1"/>
    <col min="11286" max="11286" width="45.42578125" style="1" customWidth="1"/>
    <col min="11287" max="11287" width="24.7109375" style="1" customWidth="1"/>
    <col min="11288" max="11288" width="26.42578125" style="1" customWidth="1"/>
    <col min="11289" max="11289" width="29.28515625" style="1" customWidth="1"/>
    <col min="11290" max="11292" width="27.28515625" style="1" customWidth="1"/>
    <col min="11293" max="11293" width="31.7109375" style="1" customWidth="1"/>
    <col min="11294" max="11294" width="27.7109375" style="1" customWidth="1"/>
    <col min="11295" max="11297" width="28.28515625" style="1" customWidth="1"/>
    <col min="11298" max="11298" width="24.7109375" style="1" customWidth="1"/>
    <col min="11299" max="11299" width="24.140625" style="1" customWidth="1"/>
    <col min="11300" max="11302" width="22.28515625" style="1" customWidth="1"/>
    <col min="11303" max="11303" width="22.42578125" style="1" customWidth="1"/>
    <col min="11304" max="11304" width="23.7109375" style="1" customWidth="1"/>
    <col min="11305" max="11307" width="9.28515625" style="1" customWidth="1"/>
    <col min="11308" max="11461" width="9.28515625" style="1"/>
    <col min="11462" max="11462" width="26.28515625" style="1" customWidth="1"/>
    <col min="11463" max="11463" width="45.42578125" style="1" customWidth="1"/>
    <col min="11464" max="11464" width="14.85546875" style="1" customWidth="1"/>
    <col min="11465" max="11468" width="9.28515625" style="1" customWidth="1"/>
    <col min="11469" max="11469" width="0.140625" style="1" customWidth="1"/>
    <col min="11470" max="11470" width="29.42578125" style="1" customWidth="1"/>
    <col min="11471" max="11471" width="24.42578125" style="1" customWidth="1"/>
    <col min="11472" max="11472" width="26.7109375" style="1" customWidth="1"/>
    <col min="11473" max="11473" width="24.85546875" style="1" customWidth="1"/>
    <col min="11474" max="11474" width="21.28515625" style="1" customWidth="1"/>
    <col min="11475" max="11478" width="21.5703125" style="1" customWidth="1"/>
    <col min="11479" max="11479" width="28.28515625" style="1" customWidth="1"/>
    <col min="11480" max="11480" width="33" style="1" customWidth="1"/>
    <col min="11481" max="11481" width="22.85546875" style="1" customWidth="1"/>
    <col min="11482" max="11482" width="22" style="1" customWidth="1"/>
    <col min="11483" max="11483" width="24.7109375" style="1" customWidth="1"/>
    <col min="11484" max="11484" width="28.7109375" style="1" customWidth="1"/>
    <col min="11485" max="11485" width="23.5703125" style="1" customWidth="1"/>
    <col min="11486" max="11486" width="24.28515625" style="1" customWidth="1"/>
    <col min="11487" max="11487" width="23.5703125" style="1" customWidth="1"/>
    <col min="11488" max="11492" width="24.28515625" style="1" customWidth="1"/>
    <col min="11493" max="11493" width="22.7109375" style="1" customWidth="1"/>
    <col min="11494" max="11494" width="21.5703125" style="1" customWidth="1"/>
    <col min="11495" max="11495" width="21.42578125" style="1" customWidth="1"/>
    <col min="11496" max="11496" width="22.28515625" style="1" customWidth="1"/>
    <col min="11497" max="11497" width="22.5703125" style="1" customWidth="1"/>
    <col min="11498" max="11498" width="23.28515625" style="1" customWidth="1"/>
    <col min="11499" max="11500" width="20.5703125" style="1" customWidth="1"/>
    <col min="11501" max="11501" width="21.28515625" style="1" customWidth="1"/>
    <col min="11502" max="11502" width="21.42578125" style="1" customWidth="1"/>
    <col min="11503" max="11503" width="22" style="1" customWidth="1"/>
    <col min="11504" max="11505" width="21.5703125" style="1" customWidth="1"/>
    <col min="11506" max="11506" width="22.28515625" style="1" customWidth="1"/>
    <col min="11507" max="11507" width="25.42578125" style="1" customWidth="1"/>
    <col min="11508" max="11508" width="25.28515625" style="1" customWidth="1"/>
    <col min="11509" max="11509" width="28.7109375" style="1" customWidth="1"/>
    <col min="11510" max="11510" width="22.140625" style="1" customWidth="1"/>
    <col min="11511" max="11511" width="22" style="1" customWidth="1"/>
    <col min="11512" max="11512" width="24.5703125" style="1" customWidth="1"/>
    <col min="11513" max="11513" width="19.7109375" style="1" customWidth="1"/>
    <col min="11514" max="11514" width="29.140625" style="1" customWidth="1"/>
    <col min="11515" max="11515" width="25.140625" style="1" customWidth="1"/>
    <col min="11516" max="11517" width="29.42578125" style="1" customWidth="1"/>
    <col min="11518" max="11519" width="23.7109375" style="1" customWidth="1"/>
    <col min="11520" max="11520" width="26.7109375" style="1" customWidth="1"/>
    <col min="11521" max="11521" width="29.85546875" style="1" customWidth="1"/>
    <col min="11522" max="11524" width="23.28515625" style="1" customWidth="1"/>
    <col min="11525" max="11525" width="23.85546875" style="1" customWidth="1"/>
    <col min="11526" max="11526" width="26.7109375" style="1" customWidth="1"/>
    <col min="11527" max="11527" width="24.5703125" style="1" customWidth="1"/>
    <col min="11528" max="11528" width="26.85546875" style="1" customWidth="1"/>
    <col min="11529" max="11530" width="23.5703125" style="1" customWidth="1"/>
    <col min="11531" max="11531" width="28.7109375" style="1" customWidth="1"/>
    <col min="11532" max="11532" width="34.42578125" style="1" customWidth="1"/>
    <col min="11533" max="11533" width="29.7109375" style="1" customWidth="1"/>
    <col min="11534" max="11534" width="22" style="1" customWidth="1"/>
    <col min="11535" max="11535" width="23.7109375" style="1" customWidth="1"/>
    <col min="11536" max="11536" width="23.5703125" style="1" customWidth="1"/>
    <col min="11537" max="11540" width="22.140625" style="1" customWidth="1"/>
    <col min="11541" max="11541" width="25.28515625" style="1" customWidth="1"/>
    <col min="11542" max="11542" width="45.42578125" style="1" customWidth="1"/>
    <col min="11543" max="11543" width="24.7109375" style="1" customWidth="1"/>
    <col min="11544" max="11544" width="26.42578125" style="1" customWidth="1"/>
    <col min="11545" max="11545" width="29.28515625" style="1" customWidth="1"/>
    <col min="11546" max="11548" width="27.28515625" style="1" customWidth="1"/>
    <col min="11549" max="11549" width="31.7109375" style="1" customWidth="1"/>
    <col min="11550" max="11550" width="27.7109375" style="1" customWidth="1"/>
    <col min="11551" max="11553" width="28.28515625" style="1" customWidth="1"/>
    <col min="11554" max="11554" width="24.7109375" style="1" customWidth="1"/>
    <col min="11555" max="11555" width="24.140625" style="1" customWidth="1"/>
    <col min="11556" max="11558" width="22.28515625" style="1" customWidth="1"/>
    <col min="11559" max="11559" width="22.42578125" style="1" customWidth="1"/>
    <col min="11560" max="11560" width="23.7109375" style="1" customWidth="1"/>
    <col min="11561" max="11563" width="9.28515625" style="1" customWidth="1"/>
    <col min="11564" max="11717" width="9.28515625" style="1"/>
    <col min="11718" max="11718" width="26.28515625" style="1" customWidth="1"/>
    <col min="11719" max="11719" width="45.42578125" style="1" customWidth="1"/>
    <col min="11720" max="11720" width="14.85546875" style="1" customWidth="1"/>
    <col min="11721" max="11724" width="9.28515625" style="1" customWidth="1"/>
    <col min="11725" max="11725" width="0.140625" style="1" customWidth="1"/>
    <col min="11726" max="11726" width="29.42578125" style="1" customWidth="1"/>
    <col min="11727" max="11727" width="24.42578125" style="1" customWidth="1"/>
    <col min="11728" max="11728" width="26.7109375" style="1" customWidth="1"/>
    <col min="11729" max="11729" width="24.85546875" style="1" customWidth="1"/>
    <col min="11730" max="11730" width="21.28515625" style="1" customWidth="1"/>
    <col min="11731" max="11734" width="21.5703125" style="1" customWidth="1"/>
    <col min="11735" max="11735" width="28.28515625" style="1" customWidth="1"/>
    <col min="11736" max="11736" width="33" style="1" customWidth="1"/>
    <col min="11737" max="11737" width="22.85546875" style="1" customWidth="1"/>
    <col min="11738" max="11738" width="22" style="1" customWidth="1"/>
    <col min="11739" max="11739" width="24.7109375" style="1" customWidth="1"/>
    <col min="11740" max="11740" width="28.7109375" style="1" customWidth="1"/>
    <col min="11741" max="11741" width="23.5703125" style="1" customWidth="1"/>
    <col min="11742" max="11742" width="24.28515625" style="1" customWidth="1"/>
    <col min="11743" max="11743" width="23.5703125" style="1" customWidth="1"/>
    <col min="11744" max="11748" width="24.28515625" style="1" customWidth="1"/>
    <col min="11749" max="11749" width="22.7109375" style="1" customWidth="1"/>
    <col min="11750" max="11750" width="21.5703125" style="1" customWidth="1"/>
    <col min="11751" max="11751" width="21.42578125" style="1" customWidth="1"/>
    <col min="11752" max="11752" width="22.28515625" style="1" customWidth="1"/>
    <col min="11753" max="11753" width="22.5703125" style="1" customWidth="1"/>
    <col min="11754" max="11754" width="23.28515625" style="1" customWidth="1"/>
    <col min="11755" max="11756" width="20.5703125" style="1" customWidth="1"/>
    <col min="11757" max="11757" width="21.28515625" style="1" customWidth="1"/>
    <col min="11758" max="11758" width="21.42578125" style="1" customWidth="1"/>
    <col min="11759" max="11759" width="22" style="1" customWidth="1"/>
    <col min="11760" max="11761" width="21.5703125" style="1" customWidth="1"/>
    <col min="11762" max="11762" width="22.28515625" style="1" customWidth="1"/>
    <col min="11763" max="11763" width="25.42578125" style="1" customWidth="1"/>
    <col min="11764" max="11764" width="25.28515625" style="1" customWidth="1"/>
    <col min="11765" max="11765" width="28.7109375" style="1" customWidth="1"/>
    <col min="11766" max="11766" width="22.140625" style="1" customWidth="1"/>
    <col min="11767" max="11767" width="22" style="1" customWidth="1"/>
    <col min="11768" max="11768" width="24.5703125" style="1" customWidth="1"/>
    <col min="11769" max="11769" width="19.7109375" style="1" customWidth="1"/>
    <col min="11770" max="11770" width="29.140625" style="1" customWidth="1"/>
    <col min="11771" max="11771" width="25.140625" style="1" customWidth="1"/>
    <col min="11772" max="11773" width="29.42578125" style="1" customWidth="1"/>
    <col min="11774" max="11775" width="23.7109375" style="1" customWidth="1"/>
    <col min="11776" max="11776" width="26.7109375" style="1" customWidth="1"/>
    <col min="11777" max="11777" width="29.85546875" style="1" customWidth="1"/>
    <col min="11778" max="11780" width="23.28515625" style="1" customWidth="1"/>
    <col min="11781" max="11781" width="23.85546875" style="1" customWidth="1"/>
    <col min="11782" max="11782" width="26.7109375" style="1" customWidth="1"/>
    <col min="11783" max="11783" width="24.5703125" style="1" customWidth="1"/>
    <col min="11784" max="11784" width="26.85546875" style="1" customWidth="1"/>
    <col min="11785" max="11786" width="23.5703125" style="1" customWidth="1"/>
    <col min="11787" max="11787" width="28.7109375" style="1" customWidth="1"/>
    <col min="11788" max="11788" width="34.42578125" style="1" customWidth="1"/>
    <col min="11789" max="11789" width="29.7109375" style="1" customWidth="1"/>
    <col min="11790" max="11790" width="22" style="1" customWidth="1"/>
    <col min="11791" max="11791" width="23.7109375" style="1" customWidth="1"/>
    <col min="11792" max="11792" width="23.5703125" style="1" customWidth="1"/>
    <col min="11793" max="11796" width="22.140625" style="1" customWidth="1"/>
    <col min="11797" max="11797" width="25.28515625" style="1" customWidth="1"/>
    <col min="11798" max="11798" width="45.42578125" style="1" customWidth="1"/>
    <col min="11799" max="11799" width="24.7109375" style="1" customWidth="1"/>
    <col min="11800" max="11800" width="26.42578125" style="1" customWidth="1"/>
    <col min="11801" max="11801" width="29.28515625" style="1" customWidth="1"/>
    <col min="11802" max="11804" width="27.28515625" style="1" customWidth="1"/>
    <col min="11805" max="11805" width="31.7109375" style="1" customWidth="1"/>
    <col min="11806" max="11806" width="27.7109375" style="1" customWidth="1"/>
    <col min="11807" max="11809" width="28.28515625" style="1" customWidth="1"/>
    <col min="11810" max="11810" width="24.7109375" style="1" customWidth="1"/>
    <col min="11811" max="11811" width="24.140625" style="1" customWidth="1"/>
    <col min="11812" max="11814" width="22.28515625" style="1" customWidth="1"/>
    <col min="11815" max="11815" width="22.42578125" style="1" customWidth="1"/>
    <col min="11816" max="11816" width="23.7109375" style="1" customWidth="1"/>
    <col min="11817" max="11819" width="9.28515625" style="1" customWidth="1"/>
    <col min="11820" max="11973" width="9.28515625" style="1"/>
    <col min="11974" max="11974" width="26.28515625" style="1" customWidth="1"/>
    <col min="11975" max="11975" width="45.42578125" style="1" customWidth="1"/>
    <col min="11976" max="11976" width="14.85546875" style="1" customWidth="1"/>
    <col min="11977" max="11980" width="9.28515625" style="1" customWidth="1"/>
    <col min="11981" max="11981" width="0.140625" style="1" customWidth="1"/>
    <col min="11982" max="11982" width="29.42578125" style="1" customWidth="1"/>
    <col min="11983" max="11983" width="24.42578125" style="1" customWidth="1"/>
    <col min="11984" max="11984" width="26.7109375" style="1" customWidth="1"/>
    <col min="11985" max="11985" width="24.85546875" style="1" customWidth="1"/>
    <col min="11986" max="11986" width="21.28515625" style="1" customWidth="1"/>
    <col min="11987" max="11990" width="21.5703125" style="1" customWidth="1"/>
    <col min="11991" max="11991" width="28.28515625" style="1" customWidth="1"/>
    <col min="11992" max="11992" width="33" style="1" customWidth="1"/>
    <col min="11993" max="11993" width="22.85546875" style="1" customWidth="1"/>
    <col min="11994" max="11994" width="22" style="1" customWidth="1"/>
    <col min="11995" max="11995" width="24.7109375" style="1" customWidth="1"/>
    <col min="11996" max="11996" width="28.7109375" style="1" customWidth="1"/>
    <col min="11997" max="11997" width="23.5703125" style="1" customWidth="1"/>
    <col min="11998" max="11998" width="24.28515625" style="1" customWidth="1"/>
    <col min="11999" max="11999" width="23.5703125" style="1" customWidth="1"/>
    <col min="12000" max="12004" width="24.28515625" style="1" customWidth="1"/>
    <col min="12005" max="12005" width="22.7109375" style="1" customWidth="1"/>
    <col min="12006" max="12006" width="21.5703125" style="1" customWidth="1"/>
    <col min="12007" max="12007" width="21.42578125" style="1" customWidth="1"/>
    <col min="12008" max="12008" width="22.28515625" style="1" customWidth="1"/>
    <col min="12009" max="12009" width="22.5703125" style="1" customWidth="1"/>
    <col min="12010" max="12010" width="23.28515625" style="1" customWidth="1"/>
    <col min="12011" max="12012" width="20.5703125" style="1" customWidth="1"/>
    <col min="12013" max="12013" width="21.28515625" style="1" customWidth="1"/>
    <col min="12014" max="12014" width="21.42578125" style="1" customWidth="1"/>
    <col min="12015" max="12015" width="22" style="1" customWidth="1"/>
    <col min="12016" max="12017" width="21.5703125" style="1" customWidth="1"/>
    <col min="12018" max="12018" width="22.28515625" style="1" customWidth="1"/>
    <col min="12019" max="12019" width="25.42578125" style="1" customWidth="1"/>
    <col min="12020" max="12020" width="25.28515625" style="1" customWidth="1"/>
    <col min="12021" max="12021" width="28.7109375" style="1" customWidth="1"/>
    <col min="12022" max="12022" width="22.140625" style="1" customWidth="1"/>
    <col min="12023" max="12023" width="22" style="1" customWidth="1"/>
    <col min="12024" max="12024" width="24.5703125" style="1" customWidth="1"/>
    <col min="12025" max="12025" width="19.7109375" style="1" customWidth="1"/>
    <col min="12026" max="12026" width="29.140625" style="1" customWidth="1"/>
    <col min="12027" max="12027" width="25.140625" style="1" customWidth="1"/>
    <col min="12028" max="12029" width="29.42578125" style="1" customWidth="1"/>
    <col min="12030" max="12031" width="23.7109375" style="1" customWidth="1"/>
    <col min="12032" max="12032" width="26.7109375" style="1" customWidth="1"/>
    <col min="12033" max="12033" width="29.85546875" style="1" customWidth="1"/>
    <col min="12034" max="12036" width="23.28515625" style="1" customWidth="1"/>
    <col min="12037" max="12037" width="23.85546875" style="1" customWidth="1"/>
    <col min="12038" max="12038" width="26.7109375" style="1" customWidth="1"/>
    <col min="12039" max="12039" width="24.5703125" style="1" customWidth="1"/>
    <col min="12040" max="12040" width="26.85546875" style="1" customWidth="1"/>
    <col min="12041" max="12042" width="23.5703125" style="1" customWidth="1"/>
    <col min="12043" max="12043" width="28.7109375" style="1" customWidth="1"/>
    <col min="12044" max="12044" width="34.42578125" style="1" customWidth="1"/>
    <col min="12045" max="12045" width="29.7109375" style="1" customWidth="1"/>
    <col min="12046" max="12046" width="22" style="1" customWidth="1"/>
    <col min="12047" max="12047" width="23.7109375" style="1" customWidth="1"/>
    <col min="12048" max="12048" width="23.5703125" style="1" customWidth="1"/>
    <col min="12049" max="12052" width="22.140625" style="1" customWidth="1"/>
    <col min="12053" max="12053" width="25.28515625" style="1" customWidth="1"/>
    <col min="12054" max="12054" width="45.42578125" style="1" customWidth="1"/>
    <col min="12055" max="12055" width="24.7109375" style="1" customWidth="1"/>
    <col min="12056" max="12056" width="26.42578125" style="1" customWidth="1"/>
    <col min="12057" max="12057" width="29.28515625" style="1" customWidth="1"/>
    <col min="12058" max="12060" width="27.28515625" style="1" customWidth="1"/>
    <col min="12061" max="12061" width="31.7109375" style="1" customWidth="1"/>
    <col min="12062" max="12062" width="27.7109375" style="1" customWidth="1"/>
    <col min="12063" max="12065" width="28.28515625" style="1" customWidth="1"/>
    <col min="12066" max="12066" width="24.7109375" style="1" customWidth="1"/>
    <col min="12067" max="12067" width="24.140625" style="1" customWidth="1"/>
    <col min="12068" max="12070" width="22.28515625" style="1" customWidth="1"/>
    <col min="12071" max="12071" width="22.42578125" style="1" customWidth="1"/>
    <col min="12072" max="12072" width="23.7109375" style="1" customWidth="1"/>
    <col min="12073" max="12075" width="9.28515625" style="1" customWidth="1"/>
    <col min="12076" max="12229" width="9.28515625" style="1"/>
    <col min="12230" max="12230" width="26.28515625" style="1" customWidth="1"/>
    <col min="12231" max="12231" width="45.42578125" style="1" customWidth="1"/>
    <col min="12232" max="12232" width="14.85546875" style="1" customWidth="1"/>
    <col min="12233" max="12236" width="9.28515625" style="1" customWidth="1"/>
    <col min="12237" max="12237" width="0.140625" style="1" customWidth="1"/>
    <col min="12238" max="12238" width="29.42578125" style="1" customWidth="1"/>
    <col min="12239" max="12239" width="24.42578125" style="1" customWidth="1"/>
    <col min="12240" max="12240" width="26.7109375" style="1" customWidth="1"/>
    <col min="12241" max="12241" width="24.85546875" style="1" customWidth="1"/>
    <col min="12242" max="12242" width="21.28515625" style="1" customWidth="1"/>
    <col min="12243" max="12246" width="21.5703125" style="1" customWidth="1"/>
    <col min="12247" max="12247" width="28.28515625" style="1" customWidth="1"/>
    <col min="12248" max="12248" width="33" style="1" customWidth="1"/>
    <col min="12249" max="12249" width="22.85546875" style="1" customWidth="1"/>
    <col min="12250" max="12250" width="22" style="1" customWidth="1"/>
    <col min="12251" max="12251" width="24.7109375" style="1" customWidth="1"/>
    <col min="12252" max="12252" width="28.7109375" style="1" customWidth="1"/>
    <col min="12253" max="12253" width="23.5703125" style="1" customWidth="1"/>
    <col min="12254" max="12254" width="24.28515625" style="1" customWidth="1"/>
    <col min="12255" max="12255" width="23.5703125" style="1" customWidth="1"/>
    <col min="12256" max="12260" width="24.28515625" style="1" customWidth="1"/>
    <col min="12261" max="12261" width="22.7109375" style="1" customWidth="1"/>
    <col min="12262" max="12262" width="21.5703125" style="1" customWidth="1"/>
    <col min="12263" max="12263" width="21.42578125" style="1" customWidth="1"/>
    <col min="12264" max="12264" width="22.28515625" style="1" customWidth="1"/>
    <col min="12265" max="12265" width="22.5703125" style="1" customWidth="1"/>
    <col min="12266" max="12266" width="23.28515625" style="1" customWidth="1"/>
    <col min="12267" max="12268" width="20.5703125" style="1" customWidth="1"/>
    <col min="12269" max="12269" width="21.28515625" style="1" customWidth="1"/>
    <col min="12270" max="12270" width="21.42578125" style="1" customWidth="1"/>
    <col min="12271" max="12271" width="22" style="1" customWidth="1"/>
    <col min="12272" max="12273" width="21.5703125" style="1" customWidth="1"/>
    <col min="12274" max="12274" width="22.28515625" style="1" customWidth="1"/>
    <col min="12275" max="12275" width="25.42578125" style="1" customWidth="1"/>
    <col min="12276" max="12276" width="25.28515625" style="1" customWidth="1"/>
    <col min="12277" max="12277" width="28.7109375" style="1" customWidth="1"/>
    <col min="12278" max="12278" width="22.140625" style="1" customWidth="1"/>
    <col min="12279" max="12279" width="22" style="1" customWidth="1"/>
    <col min="12280" max="12280" width="24.5703125" style="1" customWidth="1"/>
    <col min="12281" max="12281" width="19.7109375" style="1" customWidth="1"/>
    <col min="12282" max="12282" width="29.140625" style="1" customWidth="1"/>
    <col min="12283" max="12283" width="25.140625" style="1" customWidth="1"/>
    <col min="12284" max="12285" width="29.42578125" style="1" customWidth="1"/>
    <col min="12286" max="12287" width="23.7109375" style="1" customWidth="1"/>
    <col min="12288" max="12288" width="26.7109375" style="1" customWidth="1"/>
    <col min="12289" max="12289" width="29.85546875" style="1" customWidth="1"/>
    <col min="12290" max="12292" width="23.28515625" style="1" customWidth="1"/>
    <col min="12293" max="12293" width="23.85546875" style="1" customWidth="1"/>
    <col min="12294" max="12294" width="26.7109375" style="1" customWidth="1"/>
    <col min="12295" max="12295" width="24.5703125" style="1" customWidth="1"/>
    <col min="12296" max="12296" width="26.85546875" style="1" customWidth="1"/>
    <col min="12297" max="12298" width="23.5703125" style="1" customWidth="1"/>
    <col min="12299" max="12299" width="28.7109375" style="1" customWidth="1"/>
    <col min="12300" max="12300" width="34.42578125" style="1" customWidth="1"/>
    <col min="12301" max="12301" width="29.7109375" style="1" customWidth="1"/>
    <col min="12302" max="12302" width="22" style="1" customWidth="1"/>
    <col min="12303" max="12303" width="23.7109375" style="1" customWidth="1"/>
    <col min="12304" max="12304" width="23.5703125" style="1" customWidth="1"/>
    <col min="12305" max="12308" width="22.140625" style="1" customWidth="1"/>
    <col min="12309" max="12309" width="25.28515625" style="1" customWidth="1"/>
    <col min="12310" max="12310" width="45.42578125" style="1" customWidth="1"/>
    <col min="12311" max="12311" width="24.7109375" style="1" customWidth="1"/>
    <col min="12312" max="12312" width="26.42578125" style="1" customWidth="1"/>
    <col min="12313" max="12313" width="29.28515625" style="1" customWidth="1"/>
    <col min="12314" max="12316" width="27.28515625" style="1" customWidth="1"/>
    <col min="12317" max="12317" width="31.7109375" style="1" customWidth="1"/>
    <col min="12318" max="12318" width="27.7109375" style="1" customWidth="1"/>
    <col min="12319" max="12321" width="28.28515625" style="1" customWidth="1"/>
    <col min="12322" max="12322" width="24.7109375" style="1" customWidth="1"/>
    <col min="12323" max="12323" width="24.140625" style="1" customWidth="1"/>
    <col min="12324" max="12326" width="22.28515625" style="1" customWidth="1"/>
    <col min="12327" max="12327" width="22.42578125" style="1" customWidth="1"/>
    <col min="12328" max="12328" width="23.7109375" style="1" customWidth="1"/>
    <col min="12329" max="12331" width="9.28515625" style="1" customWidth="1"/>
    <col min="12332" max="12485" width="9.28515625" style="1"/>
    <col min="12486" max="12486" width="26.28515625" style="1" customWidth="1"/>
    <col min="12487" max="12487" width="45.42578125" style="1" customWidth="1"/>
    <col min="12488" max="12488" width="14.85546875" style="1" customWidth="1"/>
    <col min="12489" max="12492" width="9.28515625" style="1" customWidth="1"/>
    <col min="12493" max="12493" width="0.140625" style="1" customWidth="1"/>
    <col min="12494" max="12494" width="29.42578125" style="1" customWidth="1"/>
    <col min="12495" max="12495" width="24.42578125" style="1" customWidth="1"/>
    <col min="12496" max="12496" width="26.7109375" style="1" customWidth="1"/>
    <col min="12497" max="12497" width="24.85546875" style="1" customWidth="1"/>
    <col min="12498" max="12498" width="21.28515625" style="1" customWidth="1"/>
    <col min="12499" max="12502" width="21.5703125" style="1" customWidth="1"/>
    <col min="12503" max="12503" width="28.28515625" style="1" customWidth="1"/>
    <col min="12504" max="12504" width="33" style="1" customWidth="1"/>
    <col min="12505" max="12505" width="22.85546875" style="1" customWidth="1"/>
    <col min="12506" max="12506" width="22" style="1" customWidth="1"/>
    <col min="12507" max="12507" width="24.7109375" style="1" customWidth="1"/>
    <col min="12508" max="12508" width="28.7109375" style="1" customWidth="1"/>
    <col min="12509" max="12509" width="23.5703125" style="1" customWidth="1"/>
    <col min="12510" max="12510" width="24.28515625" style="1" customWidth="1"/>
    <col min="12511" max="12511" width="23.5703125" style="1" customWidth="1"/>
    <col min="12512" max="12516" width="24.28515625" style="1" customWidth="1"/>
    <col min="12517" max="12517" width="22.7109375" style="1" customWidth="1"/>
    <col min="12518" max="12518" width="21.5703125" style="1" customWidth="1"/>
    <col min="12519" max="12519" width="21.42578125" style="1" customWidth="1"/>
    <col min="12520" max="12520" width="22.28515625" style="1" customWidth="1"/>
    <col min="12521" max="12521" width="22.5703125" style="1" customWidth="1"/>
    <col min="12522" max="12522" width="23.28515625" style="1" customWidth="1"/>
    <col min="12523" max="12524" width="20.5703125" style="1" customWidth="1"/>
    <col min="12525" max="12525" width="21.28515625" style="1" customWidth="1"/>
    <col min="12526" max="12526" width="21.42578125" style="1" customWidth="1"/>
    <col min="12527" max="12527" width="22" style="1" customWidth="1"/>
    <col min="12528" max="12529" width="21.5703125" style="1" customWidth="1"/>
    <col min="12530" max="12530" width="22.28515625" style="1" customWidth="1"/>
    <col min="12531" max="12531" width="25.42578125" style="1" customWidth="1"/>
    <col min="12532" max="12532" width="25.28515625" style="1" customWidth="1"/>
    <col min="12533" max="12533" width="28.7109375" style="1" customWidth="1"/>
    <col min="12534" max="12534" width="22.140625" style="1" customWidth="1"/>
    <col min="12535" max="12535" width="22" style="1" customWidth="1"/>
    <col min="12536" max="12536" width="24.5703125" style="1" customWidth="1"/>
    <col min="12537" max="12537" width="19.7109375" style="1" customWidth="1"/>
    <col min="12538" max="12538" width="29.140625" style="1" customWidth="1"/>
    <col min="12539" max="12539" width="25.140625" style="1" customWidth="1"/>
    <col min="12540" max="12541" width="29.42578125" style="1" customWidth="1"/>
    <col min="12542" max="12543" width="23.7109375" style="1" customWidth="1"/>
    <col min="12544" max="12544" width="26.7109375" style="1" customWidth="1"/>
    <col min="12545" max="12545" width="29.85546875" style="1" customWidth="1"/>
    <col min="12546" max="12548" width="23.28515625" style="1" customWidth="1"/>
    <col min="12549" max="12549" width="23.85546875" style="1" customWidth="1"/>
    <col min="12550" max="12550" width="26.7109375" style="1" customWidth="1"/>
    <col min="12551" max="12551" width="24.5703125" style="1" customWidth="1"/>
    <col min="12552" max="12552" width="26.85546875" style="1" customWidth="1"/>
    <col min="12553" max="12554" width="23.5703125" style="1" customWidth="1"/>
    <col min="12555" max="12555" width="28.7109375" style="1" customWidth="1"/>
    <col min="12556" max="12556" width="34.42578125" style="1" customWidth="1"/>
    <col min="12557" max="12557" width="29.7109375" style="1" customWidth="1"/>
    <col min="12558" max="12558" width="22" style="1" customWidth="1"/>
    <col min="12559" max="12559" width="23.7109375" style="1" customWidth="1"/>
    <col min="12560" max="12560" width="23.5703125" style="1" customWidth="1"/>
    <col min="12561" max="12564" width="22.140625" style="1" customWidth="1"/>
    <col min="12565" max="12565" width="25.28515625" style="1" customWidth="1"/>
    <col min="12566" max="12566" width="45.42578125" style="1" customWidth="1"/>
    <col min="12567" max="12567" width="24.7109375" style="1" customWidth="1"/>
    <col min="12568" max="12568" width="26.42578125" style="1" customWidth="1"/>
    <col min="12569" max="12569" width="29.28515625" style="1" customWidth="1"/>
    <col min="12570" max="12572" width="27.28515625" style="1" customWidth="1"/>
    <col min="12573" max="12573" width="31.7109375" style="1" customWidth="1"/>
    <col min="12574" max="12574" width="27.7109375" style="1" customWidth="1"/>
    <col min="12575" max="12577" width="28.28515625" style="1" customWidth="1"/>
    <col min="12578" max="12578" width="24.7109375" style="1" customWidth="1"/>
    <col min="12579" max="12579" width="24.140625" style="1" customWidth="1"/>
    <col min="12580" max="12582" width="22.28515625" style="1" customWidth="1"/>
    <col min="12583" max="12583" width="22.42578125" style="1" customWidth="1"/>
    <col min="12584" max="12584" width="23.7109375" style="1" customWidth="1"/>
    <col min="12585" max="12587" width="9.28515625" style="1" customWidth="1"/>
    <col min="12588" max="12741" width="9.28515625" style="1"/>
    <col min="12742" max="12742" width="26.28515625" style="1" customWidth="1"/>
    <col min="12743" max="12743" width="45.42578125" style="1" customWidth="1"/>
    <col min="12744" max="12744" width="14.85546875" style="1" customWidth="1"/>
    <col min="12745" max="12748" width="9.28515625" style="1" customWidth="1"/>
    <col min="12749" max="12749" width="0.140625" style="1" customWidth="1"/>
    <col min="12750" max="12750" width="29.42578125" style="1" customWidth="1"/>
    <col min="12751" max="12751" width="24.42578125" style="1" customWidth="1"/>
    <col min="12752" max="12752" width="26.7109375" style="1" customWidth="1"/>
    <col min="12753" max="12753" width="24.85546875" style="1" customWidth="1"/>
    <col min="12754" max="12754" width="21.28515625" style="1" customWidth="1"/>
    <col min="12755" max="12758" width="21.5703125" style="1" customWidth="1"/>
    <col min="12759" max="12759" width="28.28515625" style="1" customWidth="1"/>
    <col min="12760" max="12760" width="33" style="1" customWidth="1"/>
    <col min="12761" max="12761" width="22.85546875" style="1" customWidth="1"/>
    <col min="12762" max="12762" width="22" style="1" customWidth="1"/>
    <col min="12763" max="12763" width="24.7109375" style="1" customWidth="1"/>
    <col min="12764" max="12764" width="28.7109375" style="1" customWidth="1"/>
    <col min="12765" max="12765" width="23.5703125" style="1" customWidth="1"/>
    <col min="12766" max="12766" width="24.28515625" style="1" customWidth="1"/>
    <col min="12767" max="12767" width="23.5703125" style="1" customWidth="1"/>
    <col min="12768" max="12772" width="24.28515625" style="1" customWidth="1"/>
    <col min="12773" max="12773" width="22.7109375" style="1" customWidth="1"/>
    <col min="12774" max="12774" width="21.5703125" style="1" customWidth="1"/>
    <col min="12775" max="12775" width="21.42578125" style="1" customWidth="1"/>
    <col min="12776" max="12776" width="22.28515625" style="1" customWidth="1"/>
    <col min="12777" max="12777" width="22.5703125" style="1" customWidth="1"/>
    <col min="12778" max="12778" width="23.28515625" style="1" customWidth="1"/>
    <col min="12779" max="12780" width="20.5703125" style="1" customWidth="1"/>
    <col min="12781" max="12781" width="21.28515625" style="1" customWidth="1"/>
    <col min="12782" max="12782" width="21.42578125" style="1" customWidth="1"/>
    <col min="12783" max="12783" width="22" style="1" customWidth="1"/>
    <col min="12784" max="12785" width="21.5703125" style="1" customWidth="1"/>
    <col min="12786" max="12786" width="22.28515625" style="1" customWidth="1"/>
    <col min="12787" max="12787" width="25.42578125" style="1" customWidth="1"/>
    <col min="12788" max="12788" width="25.28515625" style="1" customWidth="1"/>
    <col min="12789" max="12789" width="28.7109375" style="1" customWidth="1"/>
    <col min="12790" max="12790" width="22.140625" style="1" customWidth="1"/>
    <col min="12791" max="12791" width="22" style="1" customWidth="1"/>
    <col min="12792" max="12792" width="24.5703125" style="1" customWidth="1"/>
    <col min="12793" max="12793" width="19.7109375" style="1" customWidth="1"/>
    <col min="12794" max="12794" width="29.140625" style="1" customWidth="1"/>
    <col min="12795" max="12795" width="25.140625" style="1" customWidth="1"/>
    <col min="12796" max="12797" width="29.42578125" style="1" customWidth="1"/>
    <col min="12798" max="12799" width="23.7109375" style="1" customWidth="1"/>
    <col min="12800" max="12800" width="26.7109375" style="1" customWidth="1"/>
    <col min="12801" max="12801" width="29.85546875" style="1" customWidth="1"/>
    <col min="12802" max="12804" width="23.28515625" style="1" customWidth="1"/>
    <col min="12805" max="12805" width="23.85546875" style="1" customWidth="1"/>
    <col min="12806" max="12806" width="26.7109375" style="1" customWidth="1"/>
    <col min="12807" max="12807" width="24.5703125" style="1" customWidth="1"/>
    <col min="12808" max="12808" width="26.85546875" style="1" customWidth="1"/>
    <col min="12809" max="12810" width="23.5703125" style="1" customWidth="1"/>
    <col min="12811" max="12811" width="28.7109375" style="1" customWidth="1"/>
    <col min="12812" max="12812" width="34.42578125" style="1" customWidth="1"/>
    <col min="12813" max="12813" width="29.7109375" style="1" customWidth="1"/>
    <col min="12814" max="12814" width="22" style="1" customWidth="1"/>
    <col min="12815" max="12815" width="23.7109375" style="1" customWidth="1"/>
    <col min="12816" max="12816" width="23.5703125" style="1" customWidth="1"/>
    <col min="12817" max="12820" width="22.140625" style="1" customWidth="1"/>
    <col min="12821" max="12821" width="25.28515625" style="1" customWidth="1"/>
    <col min="12822" max="12822" width="45.42578125" style="1" customWidth="1"/>
    <col min="12823" max="12823" width="24.7109375" style="1" customWidth="1"/>
    <col min="12824" max="12824" width="26.42578125" style="1" customWidth="1"/>
    <col min="12825" max="12825" width="29.28515625" style="1" customWidth="1"/>
    <col min="12826" max="12828" width="27.28515625" style="1" customWidth="1"/>
    <col min="12829" max="12829" width="31.7109375" style="1" customWidth="1"/>
    <col min="12830" max="12830" width="27.7109375" style="1" customWidth="1"/>
    <col min="12831" max="12833" width="28.28515625" style="1" customWidth="1"/>
    <col min="12834" max="12834" width="24.7109375" style="1" customWidth="1"/>
    <col min="12835" max="12835" width="24.140625" style="1" customWidth="1"/>
    <col min="12836" max="12838" width="22.28515625" style="1" customWidth="1"/>
    <col min="12839" max="12839" width="22.42578125" style="1" customWidth="1"/>
    <col min="12840" max="12840" width="23.7109375" style="1" customWidth="1"/>
    <col min="12841" max="12843" width="9.28515625" style="1" customWidth="1"/>
    <col min="12844" max="12997" width="9.28515625" style="1"/>
    <col min="12998" max="12998" width="26.28515625" style="1" customWidth="1"/>
    <col min="12999" max="12999" width="45.42578125" style="1" customWidth="1"/>
    <col min="13000" max="13000" width="14.85546875" style="1" customWidth="1"/>
    <col min="13001" max="13004" width="9.28515625" style="1" customWidth="1"/>
    <col min="13005" max="13005" width="0.140625" style="1" customWidth="1"/>
    <col min="13006" max="13006" width="29.42578125" style="1" customWidth="1"/>
    <col min="13007" max="13007" width="24.42578125" style="1" customWidth="1"/>
    <col min="13008" max="13008" width="26.7109375" style="1" customWidth="1"/>
    <col min="13009" max="13009" width="24.85546875" style="1" customWidth="1"/>
    <col min="13010" max="13010" width="21.28515625" style="1" customWidth="1"/>
    <col min="13011" max="13014" width="21.5703125" style="1" customWidth="1"/>
    <col min="13015" max="13015" width="28.28515625" style="1" customWidth="1"/>
    <col min="13016" max="13016" width="33" style="1" customWidth="1"/>
    <col min="13017" max="13017" width="22.85546875" style="1" customWidth="1"/>
    <col min="13018" max="13018" width="22" style="1" customWidth="1"/>
    <col min="13019" max="13019" width="24.7109375" style="1" customWidth="1"/>
    <col min="13020" max="13020" width="28.7109375" style="1" customWidth="1"/>
    <col min="13021" max="13021" width="23.5703125" style="1" customWidth="1"/>
    <col min="13022" max="13022" width="24.28515625" style="1" customWidth="1"/>
    <col min="13023" max="13023" width="23.5703125" style="1" customWidth="1"/>
    <col min="13024" max="13028" width="24.28515625" style="1" customWidth="1"/>
    <col min="13029" max="13029" width="22.7109375" style="1" customWidth="1"/>
    <col min="13030" max="13030" width="21.5703125" style="1" customWidth="1"/>
    <col min="13031" max="13031" width="21.42578125" style="1" customWidth="1"/>
    <col min="13032" max="13032" width="22.28515625" style="1" customWidth="1"/>
    <col min="13033" max="13033" width="22.5703125" style="1" customWidth="1"/>
    <col min="13034" max="13034" width="23.28515625" style="1" customWidth="1"/>
    <col min="13035" max="13036" width="20.5703125" style="1" customWidth="1"/>
    <col min="13037" max="13037" width="21.28515625" style="1" customWidth="1"/>
    <col min="13038" max="13038" width="21.42578125" style="1" customWidth="1"/>
    <col min="13039" max="13039" width="22" style="1" customWidth="1"/>
    <col min="13040" max="13041" width="21.5703125" style="1" customWidth="1"/>
    <col min="13042" max="13042" width="22.28515625" style="1" customWidth="1"/>
    <col min="13043" max="13043" width="25.42578125" style="1" customWidth="1"/>
    <col min="13044" max="13044" width="25.28515625" style="1" customWidth="1"/>
    <col min="13045" max="13045" width="28.7109375" style="1" customWidth="1"/>
    <col min="13046" max="13046" width="22.140625" style="1" customWidth="1"/>
    <col min="13047" max="13047" width="22" style="1" customWidth="1"/>
    <col min="13048" max="13048" width="24.5703125" style="1" customWidth="1"/>
    <col min="13049" max="13049" width="19.7109375" style="1" customWidth="1"/>
    <col min="13050" max="13050" width="29.140625" style="1" customWidth="1"/>
    <col min="13051" max="13051" width="25.140625" style="1" customWidth="1"/>
    <col min="13052" max="13053" width="29.42578125" style="1" customWidth="1"/>
    <col min="13054" max="13055" width="23.7109375" style="1" customWidth="1"/>
    <col min="13056" max="13056" width="26.7109375" style="1" customWidth="1"/>
    <col min="13057" max="13057" width="29.85546875" style="1" customWidth="1"/>
    <col min="13058" max="13060" width="23.28515625" style="1" customWidth="1"/>
    <col min="13061" max="13061" width="23.85546875" style="1" customWidth="1"/>
    <col min="13062" max="13062" width="26.7109375" style="1" customWidth="1"/>
    <col min="13063" max="13063" width="24.5703125" style="1" customWidth="1"/>
    <col min="13064" max="13064" width="26.85546875" style="1" customWidth="1"/>
    <col min="13065" max="13066" width="23.5703125" style="1" customWidth="1"/>
    <col min="13067" max="13067" width="28.7109375" style="1" customWidth="1"/>
    <col min="13068" max="13068" width="34.42578125" style="1" customWidth="1"/>
    <col min="13069" max="13069" width="29.7109375" style="1" customWidth="1"/>
    <col min="13070" max="13070" width="22" style="1" customWidth="1"/>
    <col min="13071" max="13071" width="23.7109375" style="1" customWidth="1"/>
    <col min="13072" max="13072" width="23.5703125" style="1" customWidth="1"/>
    <col min="13073" max="13076" width="22.140625" style="1" customWidth="1"/>
    <col min="13077" max="13077" width="25.28515625" style="1" customWidth="1"/>
    <col min="13078" max="13078" width="45.42578125" style="1" customWidth="1"/>
    <col min="13079" max="13079" width="24.7109375" style="1" customWidth="1"/>
    <col min="13080" max="13080" width="26.42578125" style="1" customWidth="1"/>
    <col min="13081" max="13081" width="29.28515625" style="1" customWidth="1"/>
    <col min="13082" max="13084" width="27.28515625" style="1" customWidth="1"/>
    <col min="13085" max="13085" width="31.7109375" style="1" customWidth="1"/>
    <col min="13086" max="13086" width="27.7109375" style="1" customWidth="1"/>
    <col min="13087" max="13089" width="28.28515625" style="1" customWidth="1"/>
    <col min="13090" max="13090" width="24.7109375" style="1" customWidth="1"/>
    <col min="13091" max="13091" width="24.140625" style="1" customWidth="1"/>
    <col min="13092" max="13094" width="22.28515625" style="1" customWidth="1"/>
    <col min="13095" max="13095" width="22.42578125" style="1" customWidth="1"/>
    <col min="13096" max="13096" width="23.7109375" style="1" customWidth="1"/>
    <col min="13097" max="13099" width="9.28515625" style="1" customWidth="1"/>
    <col min="13100" max="13253" width="9.28515625" style="1"/>
    <col min="13254" max="13254" width="26.28515625" style="1" customWidth="1"/>
    <col min="13255" max="13255" width="45.42578125" style="1" customWidth="1"/>
    <col min="13256" max="13256" width="14.85546875" style="1" customWidth="1"/>
    <col min="13257" max="13260" width="9.28515625" style="1" customWidth="1"/>
    <col min="13261" max="13261" width="0.140625" style="1" customWidth="1"/>
    <col min="13262" max="13262" width="29.42578125" style="1" customWidth="1"/>
    <col min="13263" max="13263" width="24.42578125" style="1" customWidth="1"/>
    <col min="13264" max="13264" width="26.7109375" style="1" customWidth="1"/>
    <col min="13265" max="13265" width="24.85546875" style="1" customWidth="1"/>
    <col min="13266" max="13266" width="21.28515625" style="1" customWidth="1"/>
    <col min="13267" max="13270" width="21.5703125" style="1" customWidth="1"/>
    <col min="13271" max="13271" width="28.28515625" style="1" customWidth="1"/>
    <col min="13272" max="13272" width="33" style="1" customWidth="1"/>
    <col min="13273" max="13273" width="22.85546875" style="1" customWidth="1"/>
    <col min="13274" max="13274" width="22" style="1" customWidth="1"/>
    <col min="13275" max="13275" width="24.7109375" style="1" customWidth="1"/>
    <col min="13276" max="13276" width="28.7109375" style="1" customWidth="1"/>
    <col min="13277" max="13277" width="23.5703125" style="1" customWidth="1"/>
    <col min="13278" max="13278" width="24.28515625" style="1" customWidth="1"/>
    <col min="13279" max="13279" width="23.5703125" style="1" customWidth="1"/>
    <col min="13280" max="13284" width="24.28515625" style="1" customWidth="1"/>
    <col min="13285" max="13285" width="22.7109375" style="1" customWidth="1"/>
    <col min="13286" max="13286" width="21.5703125" style="1" customWidth="1"/>
    <col min="13287" max="13287" width="21.42578125" style="1" customWidth="1"/>
    <col min="13288" max="13288" width="22.28515625" style="1" customWidth="1"/>
    <col min="13289" max="13289" width="22.5703125" style="1" customWidth="1"/>
    <col min="13290" max="13290" width="23.28515625" style="1" customWidth="1"/>
    <col min="13291" max="13292" width="20.5703125" style="1" customWidth="1"/>
    <col min="13293" max="13293" width="21.28515625" style="1" customWidth="1"/>
    <col min="13294" max="13294" width="21.42578125" style="1" customWidth="1"/>
    <col min="13295" max="13295" width="22" style="1" customWidth="1"/>
    <col min="13296" max="13297" width="21.5703125" style="1" customWidth="1"/>
    <col min="13298" max="13298" width="22.28515625" style="1" customWidth="1"/>
    <col min="13299" max="13299" width="25.42578125" style="1" customWidth="1"/>
    <col min="13300" max="13300" width="25.28515625" style="1" customWidth="1"/>
    <col min="13301" max="13301" width="28.7109375" style="1" customWidth="1"/>
    <col min="13302" max="13302" width="22.140625" style="1" customWidth="1"/>
    <col min="13303" max="13303" width="22" style="1" customWidth="1"/>
    <col min="13304" max="13304" width="24.5703125" style="1" customWidth="1"/>
    <col min="13305" max="13305" width="19.7109375" style="1" customWidth="1"/>
    <col min="13306" max="13306" width="29.140625" style="1" customWidth="1"/>
    <col min="13307" max="13307" width="25.140625" style="1" customWidth="1"/>
    <col min="13308" max="13309" width="29.42578125" style="1" customWidth="1"/>
    <col min="13310" max="13311" width="23.7109375" style="1" customWidth="1"/>
    <col min="13312" max="13312" width="26.7109375" style="1" customWidth="1"/>
    <col min="13313" max="13313" width="29.85546875" style="1" customWidth="1"/>
    <col min="13314" max="13316" width="23.28515625" style="1" customWidth="1"/>
    <col min="13317" max="13317" width="23.85546875" style="1" customWidth="1"/>
    <col min="13318" max="13318" width="26.7109375" style="1" customWidth="1"/>
    <col min="13319" max="13319" width="24.5703125" style="1" customWidth="1"/>
    <col min="13320" max="13320" width="26.85546875" style="1" customWidth="1"/>
    <col min="13321" max="13322" width="23.5703125" style="1" customWidth="1"/>
    <col min="13323" max="13323" width="28.7109375" style="1" customWidth="1"/>
    <col min="13324" max="13324" width="34.42578125" style="1" customWidth="1"/>
    <col min="13325" max="13325" width="29.7109375" style="1" customWidth="1"/>
    <col min="13326" max="13326" width="22" style="1" customWidth="1"/>
    <col min="13327" max="13327" width="23.7109375" style="1" customWidth="1"/>
    <col min="13328" max="13328" width="23.5703125" style="1" customWidth="1"/>
    <col min="13329" max="13332" width="22.140625" style="1" customWidth="1"/>
    <col min="13333" max="13333" width="25.28515625" style="1" customWidth="1"/>
    <col min="13334" max="13334" width="45.42578125" style="1" customWidth="1"/>
    <col min="13335" max="13335" width="24.7109375" style="1" customWidth="1"/>
    <col min="13336" max="13336" width="26.42578125" style="1" customWidth="1"/>
    <col min="13337" max="13337" width="29.28515625" style="1" customWidth="1"/>
    <col min="13338" max="13340" width="27.28515625" style="1" customWidth="1"/>
    <col min="13341" max="13341" width="31.7109375" style="1" customWidth="1"/>
    <col min="13342" max="13342" width="27.7109375" style="1" customWidth="1"/>
    <col min="13343" max="13345" width="28.28515625" style="1" customWidth="1"/>
    <col min="13346" max="13346" width="24.7109375" style="1" customWidth="1"/>
    <col min="13347" max="13347" width="24.140625" style="1" customWidth="1"/>
    <col min="13348" max="13350" width="22.28515625" style="1" customWidth="1"/>
    <col min="13351" max="13351" width="22.42578125" style="1" customWidth="1"/>
    <col min="13352" max="13352" width="23.7109375" style="1" customWidth="1"/>
    <col min="13353" max="13355" width="9.28515625" style="1" customWidth="1"/>
    <col min="13356" max="13509" width="9.28515625" style="1"/>
    <col min="13510" max="13510" width="26.28515625" style="1" customWidth="1"/>
    <col min="13511" max="13511" width="45.42578125" style="1" customWidth="1"/>
    <col min="13512" max="13512" width="14.85546875" style="1" customWidth="1"/>
    <col min="13513" max="13516" width="9.28515625" style="1" customWidth="1"/>
    <col min="13517" max="13517" width="0.140625" style="1" customWidth="1"/>
    <col min="13518" max="13518" width="29.42578125" style="1" customWidth="1"/>
    <col min="13519" max="13519" width="24.42578125" style="1" customWidth="1"/>
    <col min="13520" max="13520" width="26.7109375" style="1" customWidth="1"/>
    <col min="13521" max="13521" width="24.85546875" style="1" customWidth="1"/>
    <col min="13522" max="13522" width="21.28515625" style="1" customWidth="1"/>
    <col min="13523" max="13526" width="21.5703125" style="1" customWidth="1"/>
    <col min="13527" max="13527" width="28.28515625" style="1" customWidth="1"/>
    <col min="13528" max="13528" width="33" style="1" customWidth="1"/>
    <col min="13529" max="13529" width="22.85546875" style="1" customWidth="1"/>
    <col min="13530" max="13530" width="22" style="1" customWidth="1"/>
    <col min="13531" max="13531" width="24.7109375" style="1" customWidth="1"/>
    <col min="13532" max="13532" width="28.7109375" style="1" customWidth="1"/>
    <col min="13533" max="13533" width="23.5703125" style="1" customWidth="1"/>
    <col min="13534" max="13534" width="24.28515625" style="1" customWidth="1"/>
    <col min="13535" max="13535" width="23.5703125" style="1" customWidth="1"/>
    <col min="13536" max="13540" width="24.28515625" style="1" customWidth="1"/>
    <col min="13541" max="13541" width="22.7109375" style="1" customWidth="1"/>
    <col min="13542" max="13542" width="21.5703125" style="1" customWidth="1"/>
    <col min="13543" max="13543" width="21.42578125" style="1" customWidth="1"/>
    <col min="13544" max="13544" width="22.28515625" style="1" customWidth="1"/>
    <col min="13545" max="13545" width="22.5703125" style="1" customWidth="1"/>
    <col min="13546" max="13546" width="23.28515625" style="1" customWidth="1"/>
    <col min="13547" max="13548" width="20.5703125" style="1" customWidth="1"/>
    <col min="13549" max="13549" width="21.28515625" style="1" customWidth="1"/>
    <col min="13550" max="13550" width="21.42578125" style="1" customWidth="1"/>
    <col min="13551" max="13551" width="22" style="1" customWidth="1"/>
    <col min="13552" max="13553" width="21.5703125" style="1" customWidth="1"/>
    <col min="13554" max="13554" width="22.28515625" style="1" customWidth="1"/>
    <col min="13555" max="13555" width="25.42578125" style="1" customWidth="1"/>
    <col min="13556" max="13556" width="25.28515625" style="1" customWidth="1"/>
    <col min="13557" max="13557" width="28.7109375" style="1" customWidth="1"/>
    <col min="13558" max="13558" width="22.140625" style="1" customWidth="1"/>
    <col min="13559" max="13559" width="22" style="1" customWidth="1"/>
    <col min="13560" max="13560" width="24.5703125" style="1" customWidth="1"/>
    <col min="13561" max="13561" width="19.7109375" style="1" customWidth="1"/>
    <col min="13562" max="13562" width="29.140625" style="1" customWidth="1"/>
    <col min="13563" max="13563" width="25.140625" style="1" customWidth="1"/>
    <col min="13564" max="13565" width="29.42578125" style="1" customWidth="1"/>
    <col min="13566" max="13567" width="23.7109375" style="1" customWidth="1"/>
    <col min="13568" max="13568" width="26.7109375" style="1" customWidth="1"/>
    <col min="13569" max="13569" width="29.85546875" style="1" customWidth="1"/>
    <col min="13570" max="13572" width="23.28515625" style="1" customWidth="1"/>
    <col min="13573" max="13573" width="23.85546875" style="1" customWidth="1"/>
    <col min="13574" max="13574" width="26.7109375" style="1" customWidth="1"/>
    <col min="13575" max="13575" width="24.5703125" style="1" customWidth="1"/>
    <col min="13576" max="13576" width="26.85546875" style="1" customWidth="1"/>
    <col min="13577" max="13578" width="23.5703125" style="1" customWidth="1"/>
    <col min="13579" max="13579" width="28.7109375" style="1" customWidth="1"/>
    <col min="13580" max="13580" width="34.42578125" style="1" customWidth="1"/>
    <col min="13581" max="13581" width="29.7109375" style="1" customWidth="1"/>
    <col min="13582" max="13582" width="22" style="1" customWidth="1"/>
    <col min="13583" max="13583" width="23.7109375" style="1" customWidth="1"/>
    <col min="13584" max="13584" width="23.5703125" style="1" customWidth="1"/>
    <col min="13585" max="13588" width="22.140625" style="1" customWidth="1"/>
    <col min="13589" max="13589" width="25.28515625" style="1" customWidth="1"/>
    <col min="13590" max="13590" width="45.42578125" style="1" customWidth="1"/>
    <col min="13591" max="13591" width="24.7109375" style="1" customWidth="1"/>
    <col min="13592" max="13592" width="26.42578125" style="1" customWidth="1"/>
    <col min="13593" max="13593" width="29.28515625" style="1" customWidth="1"/>
    <col min="13594" max="13596" width="27.28515625" style="1" customWidth="1"/>
    <col min="13597" max="13597" width="31.7109375" style="1" customWidth="1"/>
    <col min="13598" max="13598" width="27.7109375" style="1" customWidth="1"/>
    <col min="13599" max="13601" width="28.28515625" style="1" customWidth="1"/>
    <col min="13602" max="13602" width="24.7109375" style="1" customWidth="1"/>
    <col min="13603" max="13603" width="24.140625" style="1" customWidth="1"/>
    <col min="13604" max="13606" width="22.28515625" style="1" customWidth="1"/>
    <col min="13607" max="13607" width="22.42578125" style="1" customWidth="1"/>
    <col min="13608" max="13608" width="23.7109375" style="1" customWidth="1"/>
    <col min="13609" max="13611" width="9.28515625" style="1" customWidth="1"/>
    <col min="13612" max="13765" width="9.28515625" style="1"/>
    <col min="13766" max="13766" width="26.28515625" style="1" customWidth="1"/>
    <col min="13767" max="13767" width="45.42578125" style="1" customWidth="1"/>
    <col min="13768" max="13768" width="14.85546875" style="1" customWidth="1"/>
    <col min="13769" max="13772" width="9.28515625" style="1" customWidth="1"/>
    <col min="13773" max="13773" width="0.140625" style="1" customWidth="1"/>
    <col min="13774" max="13774" width="29.42578125" style="1" customWidth="1"/>
    <col min="13775" max="13775" width="24.42578125" style="1" customWidth="1"/>
    <col min="13776" max="13776" width="26.7109375" style="1" customWidth="1"/>
    <col min="13777" max="13777" width="24.85546875" style="1" customWidth="1"/>
    <col min="13778" max="13778" width="21.28515625" style="1" customWidth="1"/>
    <col min="13779" max="13782" width="21.5703125" style="1" customWidth="1"/>
    <col min="13783" max="13783" width="28.28515625" style="1" customWidth="1"/>
    <col min="13784" max="13784" width="33" style="1" customWidth="1"/>
    <col min="13785" max="13785" width="22.85546875" style="1" customWidth="1"/>
    <col min="13786" max="13786" width="22" style="1" customWidth="1"/>
    <col min="13787" max="13787" width="24.7109375" style="1" customWidth="1"/>
    <col min="13788" max="13788" width="28.7109375" style="1" customWidth="1"/>
    <col min="13789" max="13789" width="23.5703125" style="1" customWidth="1"/>
    <col min="13790" max="13790" width="24.28515625" style="1" customWidth="1"/>
    <col min="13791" max="13791" width="23.5703125" style="1" customWidth="1"/>
    <col min="13792" max="13796" width="24.28515625" style="1" customWidth="1"/>
    <col min="13797" max="13797" width="22.7109375" style="1" customWidth="1"/>
    <col min="13798" max="13798" width="21.5703125" style="1" customWidth="1"/>
    <col min="13799" max="13799" width="21.42578125" style="1" customWidth="1"/>
    <col min="13800" max="13800" width="22.28515625" style="1" customWidth="1"/>
    <col min="13801" max="13801" width="22.5703125" style="1" customWidth="1"/>
    <col min="13802" max="13802" width="23.28515625" style="1" customWidth="1"/>
    <col min="13803" max="13804" width="20.5703125" style="1" customWidth="1"/>
    <col min="13805" max="13805" width="21.28515625" style="1" customWidth="1"/>
    <col min="13806" max="13806" width="21.42578125" style="1" customWidth="1"/>
    <col min="13807" max="13807" width="22" style="1" customWidth="1"/>
    <col min="13808" max="13809" width="21.5703125" style="1" customWidth="1"/>
    <col min="13810" max="13810" width="22.28515625" style="1" customWidth="1"/>
    <col min="13811" max="13811" width="25.42578125" style="1" customWidth="1"/>
    <col min="13812" max="13812" width="25.28515625" style="1" customWidth="1"/>
    <col min="13813" max="13813" width="28.7109375" style="1" customWidth="1"/>
    <col min="13814" max="13814" width="22.140625" style="1" customWidth="1"/>
    <col min="13815" max="13815" width="22" style="1" customWidth="1"/>
    <col min="13816" max="13816" width="24.5703125" style="1" customWidth="1"/>
    <col min="13817" max="13817" width="19.7109375" style="1" customWidth="1"/>
    <col min="13818" max="13818" width="29.140625" style="1" customWidth="1"/>
    <col min="13819" max="13819" width="25.140625" style="1" customWidth="1"/>
    <col min="13820" max="13821" width="29.42578125" style="1" customWidth="1"/>
    <col min="13822" max="13823" width="23.7109375" style="1" customWidth="1"/>
    <col min="13824" max="13824" width="26.7109375" style="1" customWidth="1"/>
    <col min="13825" max="13825" width="29.85546875" style="1" customWidth="1"/>
    <col min="13826" max="13828" width="23.28515625" style="1" customWidth="1"/>
    <col min="13829" max="13829" width="23.85546875" style="1" customWidth="1"/>
    <col min="13830" max="13830" width="26.7109375" style="1" customWidth="1"/>
    <col min="13831" max="13831" width="24.5703125" style="1" customWidth="1"/>
    <col min="13832" max="13832" width="26.85546875" style="1" customWidth="1"/>
    <col min="13833" max="13834" width="23.5703125" style="1" customWidth="1"/>
    <col min="13835" max="13835" width="28.7109375" style="1" customWidth="1"/>
    <col min="13836" max="13836" width="34.42578125" style="1" customWidth="1"/>
    <col min="13837" max="13837" width="29.7109375" style="1" customWidth="1"/>
    <col min="13838" max="13838" width="22" style="1" customWidth="1"/>
    <col min="13839" max="13839" width="23.7109375" style="1" customWidth="1"/>
    <col min="13840" max="13840" width="23.5703125" style="1" customWidth="1"/>
    <col min="13841" max="13844" width="22.140625" style="1" customWidth="1"/>
    <col min="13845" max="13845" width="25.28515625" style="1" customWidth="1"/>
    <col min="13846" max="13846" width="45.42578125" style="1" customWidth="1"/>
    <col min="13847" max="13847" width="24.7109375" style="1" customWidth="1"/>
    <col min="13848" max="13848" width="26.42578125" style="1" customWidth="1"/>
    <col min="13849" max="13849" width="29.28515625" style="1" customWidth="1"/>
    <col min="13850" max="13852" width="27.28515625" style="1" customWidth="1"/>
    <col min="13853" max="13853" width="31.7109375" style="1" customWidth="1"/>
    <col min="13854" max="13854" width="27.7109375" style="1" customWidth="1"/>
    <col min="13855" max="13857" width="28.28515625" style="1" customWidth="1"/>
    <col min="13858" max="13858" width="24.7109375" style="1" customWidth="1"/>
    <col min="13859" max="13859" width="24.140625" style="1" customWidth="1"/>
    <col min="13860" max="13862" width="22.28515625" style="1" customWidth="1"/>
    <col min="13863" max="13863" width="22.42578125" style="1" customWidth="1"/>
    <col min="13864" max="13864" width="23.7109375" style="1" customWidth="1"/>
    <col min="13865" max="13867" width="9.28515625" style="1" customWidth="1"/>
    <col min="13868" max="14021" width="9.28515625" style="1"/>
    <col min="14022" max="14022" width="26.28515625" style="1" customWidth="1"/>
    <col min="14023" max="14023" width="45.42578125" style="1" customWidth="1"/>
    <col min="14024" max="14024" width="14.85546875" style="1" customWidth="1"/>
    <col min="14025" max="14028" width="9.28515625" style="1" customWidth="1"/>
    <col min="14029" max="14029" width="0.140625" style="1" customWidth="1"/>
    <col min="14030" max="14030" width="29.42578125" style="1" customWidth="1"/>
    <col min="14031" max="14031" width="24.42578125" style="1" customWidth="1"/>
    <col min="14032" max="14032" width="26.7109375" style="1" customWidth="1"/>
    <col min="14033" max="14033" width="24.85546875" style="1" customWidth="1"/>
    <col min="14034" max="14034" width="21.28515625" style="1" customWidth="1"/>
    <col min="14035" max="14038" width="21.5703125" style="1" customWidth="1"/>
    <col min="14039" max="14039" width="28.28515625" style="1" customWidth="1"/>
    <col min="14040" max="14040" width="33" style="1" customWidth="1"/>
    <col min="14041" max="14041" width="22.85546875" style="1" customWidth="1"/>
    <col min="14042" max="14042" width="22" style="1" customWidth="1"/>
    <col min="14043" max="14043" width="24.7109375" style="1" customWidth="1"/>
    <col min="14044" max="14044" width="28.7109375" style="1" customWidth="1"/>
    <col min="14045" max="14045" width="23.5703125" style="1" customWidth="1"/>
    <col min="14046" max="14046" width="24.28515625" style="1" customWidth="1"/>
    <col min="14047" max="14047" width="23.5703125" style="1" customWidth="1"/>
    <col min="14048" max="14052" width="24.28515625" style="1" customWidth="1"/>
    <col min="14053" max="14053" width="22.7109375" style="1" customWidth="1"/>
    <col min="14054" max="14054" width="21.5703125" style="1" customWidth="1"/>
    <col min="14055" max="14055" width="21.42578125" style="1" customWidth="1"/>
    <col min="14056" max="14056" width="22.28515625" style="1" customWidth="1"/>
    <col min="14057" max="14057" width="22.5703125" style="1" customWidth="1"/>
    <col min="14058" max="14058" width="23.28515625" style="1" customWidth="1"/>
    <col min="14059" max="14060" width="20.5703125" style="1" customWidth="1"/>
    <col min="14061" max="14061" width="21.28515625" style="1" customWidth="1"/>
    <col min="14062" max="14062" width="21.42578125" style="1" customWidth="1"/>
    <col min="14063" max="14063" width="22" style="1" customWidth="1"/>
    <col min="14064" max="14065" width="21.5703125" style="1" customWidth="1"/>
    <col min="14066" max="14066" width="22.28515625" style="1" customWidth="1"/>
    <col min="14067" max="14067" width="25.42578125" style="1" customWidth="1"/>
    <col min="14068" max="14068" width="25.28515625" style="1" customWidth="1"/>
    <col min="14069" max="14069" width="28.7109375" style="1" customWidth="1"/>
    <col min="14070" max="14070" width="22.140625" style="1" customWidth="1"/>
    <col min="14071" max="14071" width="22" style="1" customWidth="1"/>
    <col min="14072" max="14072" width="24.5703125" style="1" customWidth="1"/>
    <col min="14073" max="14073" width="19.7109375" style="1" customWidth="1"/>
    <col min="14074" max="14074" width="29.140625" style="1" customWidth="1"/>
    <col min="14075" max="14075" width="25.140625" style="1" customWidth="1"/>
    <col min="14076" max="14077" width="29.42578125" style="1" customWidth="1"/>
    <col min="14078" max="14079" width="23.7109375" style="1" customWidth="1"/>
    <col min="14080" max="14080" width="26.7109375" style="1" customWidth="1"/>
    <col min="14081" max="14081" width="29.85546875" style="1" customWidth="1"/>
    <col min="14082" max="14084" width="23.28515625" style="1" customWidth="1"/>
    <col min="14085" max="14085" width="23.85546875" style="1" customWidth="1"/>
    <col min="14086" max="14086" width="26.7109375" style="1" customWidth="1"/>
    <col min="14087" max="14087" width="24.5703125" style="1" customWidth="1"/>
    <col min="14088" max="14088" width="26.85546875" style="1" customWidth="1"/>
    <col min="14089" max="14090" width="23.5703125" style="1" customWidth="1"/>
    <col min="14091" max="14091" width="28.7109375" style="1" customWidth="1"/>
    <col min="14092" max="14092" width="34.42578125" style="1" customWidth="1"/>
    <col min="14093" max="14093" width="29.7109375" style="1" customWidth="1"/>
    <col min="14094" max="14094" width="22" style="1" customWidth="1"/>
    <col min="14095" max="14095" width="23.7109375" style="1" customWidth="1"/>
    <col min="14096" max="14096" width="23.5703125" style="1" customWidth="1"/>
    <col min="14097" max="14100" width="22.140625" style="1" customWidth="1"/>
    <col min="14101" max="14101" width="25.28515625" style="1" customWidth="1"/>
    <col min="14102" max="14102" width="45.42578125" style="1" customWidth="1"/>
    <col min="14103" max="14103" width="24.7109375" style="1" customWidth="1"/>
    <col min="14104" max="14104" width="26.42578125" style="1" customWidth="1"/>
    <col min="14105" max="14105" width="29.28515625" style="1" customWidth="1"/>
    <col min="14106" max="14108" width="27.28515625" style="1" customWidth="1"/>
    <col min="14109" max="14109" width="31.7109375" style="1" customWidth="1"/>
    <col min="14110" max="14110" width="27.7109375" style="1" customWidth="1"/>
    <col min="14111" max="14113" width="28.28515625" style="1" customWidth="1"/>
    <col min="14114" max="14114" width="24.7109375" style="1" customWidth="1"/>
    <col min="14115" max="14115" width="24.140625" style="1" customWidth="1"/>
    <col min="14116" max="14118" width="22.28515625" style="1" customWidth="1"/>
    <col min="14119" max="14119" width="22.42578125" style="1" customWidth="1"/>
    <col min="14120" max="14120" width="23.7109375" style="1" customWidth="1"/>
    <col min="14121" max="14123" width="9.28515625" style="1" customWidth="1"/>
    <col min="14124" max="14277" width="9.28515625" style="1"/>
    <col min="14278" max="14278" width="26.28515625" style="1" customWidth="1"/>
    <col min="14279" max="14279" width="45.42578125" style="1" customWidth="1"/>
    <col min="14280" max="14280" width="14.85546875" style="1" customWidth="1"/>
    <col min="14281" max="14284" width="9.28515625" style="1" customWidth="1"/>
    <col min="14285" max="14285" width="0.140625" style="1" customWidth="1"/>
    <col min="14286" max="14286" width="29.42578125" style="1" customWidth="1"/>
    <col min="14287" max="14287" width="24.42578125" style="1" customWidth="1"/>
    <col min="14288" max="14288" width="26.7109375" style="1" customWidth="1"/>
    <col min="14289" max="14289" width="24.85546875" style="1" customWidth="1"/>
    <col min="14290" max="14290" width="21.28515625" style="1" customWidth="1"/>
    <col min="14291" max="14294" width="21.5703125" style="1" customWidth="1"/>
    <col min="14295" max="14295" width="28.28515625" style="1" customWidth="1"/>
    <col min="14296" max="14296" width="33" style="1" customWidth="1"/>
    <col min="14297" max="14297" width="22.85546875" style="1" customWidth="1"/>
    <col min="14298" max="14298" width="22" style="1" customWidth="1"/>
    <col min="14299" max="14299" width="24.7109375" style="1" customWidth="1"/>
    <col min="14300" max="14300" width="28.7109375" style="1" customWidth="1"/>
    <col min="14301" max="14301" width="23.5703125" style="1" customWidth="1"/>
    <col min="14302" max="14302" width="24.28515625" style="1" customWidth="1"/>
    <col min="14303" max="14303" width="23.5703125" style="1" customWidth="1"/>
    <col min="14304" max="14308" width="24.28515625" style="1" customWidth="1"/>
    <col min="14309" max="14309" width="22.7109375" style="1" customWidth="1"/>
    <col min="14310" max="14310" width="21.5703125" style="1" customWidth="1"/>
    <col min="14311" max="14311" width="21.42578125" style="1" customWidth="1"/>
    <col min="14312" max="14312" width="22.28515625" style="1" customWidth="1"/>
    <col min="14313" max="14313" width="22.5703125" style="1" customWidth="1"/>
    <col min="14314" max="14314" width="23.28515625" style="1" customWidth="1"/>
    <col min="14315" max="14316" width="20.5703125" style="1" customWidth="1"/>
    <col min="14317" max="14317" width="21.28515625" style="1" customWidth="1"/>
    <col min="14318" max="14318" width="21.42578125" style="1" customWidth="1"/>
    <col min="14319" max="14319" width="22" style="1" customWidth="1"/>
    <col min="14320" max="14321" width="21.5703125" style="1" customWidth="1"/>
    <col min="14322" max="14322" width="22.28515625" style="1" customWidth="1"/>
    <col min="14323" max="14323" width="25.42578125" style="1" customWidth="1"/>
    <col min="14324" max="14324" width="25.28515625" style="1" customWidth="1"/>
    <col min="14325" max="14325" width="28.7109375" style="1" customWidth="1"/>
    <col min="14326" max="14326" width="22.140625" style="1" customWidth="1"/>
    <col min="14327" max="14327" width="22" style="1" customWidth="1"/>
    <col min="14328" max="14328" width="24.5703125" style="1" customWidth="1"/>
    <col min="14329" max="14329" width="19.7109375" style="1" customWidth="1"/>
    <col min="14330" max="14330" width="29.140625" style="1" customWidth="1"/>
    <col min="14331" max="14331" width="25.140625" style="1" customWidth="1"/>
    <col min="14332" max="14333" width="29.42578125" style="1" customWidth="1"/>
    <col min="14334" max="14335" width="23.7109375" style="1" customWidth="1"/>
    <col min="14336" max="14336" width="26.7109375" style="1" customWidth="1"/>
    <col min="14337" max="14337" width="29.85546875" style="1" customWidth="1"/>
    <col min="14338" max="14340" width="23.28515625" style="1" customWidth="1"/>
    <col min="14341" max="14341" width="23.85546875" style="1" customWidth="1"/>
    <col min="14342" max="14342" width="26.7109375" style="1" customWidth="1"/>
    <col min="14343" max="14343" width="24.5703125" style="1" customWidth="1"/>
    <col min="14344" max="14344" width="26.85546875" style="1" customWidth="1"/>
    <col min="14345" max="14346" width="23.5703125" style="1" customWidth="1"/>
    <col min="14347" max="14347" width="28.7109375" style="1" customWidth="1"/>
    <col min="14348" max="14348" width="34.42578125" style="1" customWidth="1"/>
    <col min="14349" max="14349" width="29.7109375" style="1" customWidth="1"/>
    <col min="14350" max="14350" width="22" style="1" customWidth="1"/>
    <col min="14351" max="14351" width="23.7109375" style="1" customWidth="1"/>
    <col min="14352" max="14352" width="23.5703125" style="1" customWidth="1"/>
    <col min="14353" max="14356" width="22.140625" style="1" customWidth="1"/>
    <col min="14357" max="14357" width="25.28515625" style="1" customWidth="1"/>
    <col min="14358" max="14358" width="45.42578125" style="1" customWidth="1"/>
    <col min="14359" max="14359" width="24.7109375" style="1" customWidth="1"/>
    <col min="14360" max="14360" width="26.42578125" style="1" customWidth="1"/>
    <col min="14361" max="14361" width="29.28515625" style="1" customWidth="1"/>
    <col min="14362" max="14364" width="27.28515625" style="1" customWidth="1"/>
    <col min="14365" max="14365" width="31.7109375" style="1" customWidth="1"/>
    <col min="14366" max="14366" width="27.7109375" style="1" customWidth="1"/>
    <col min="14367" max="14369" width="28.28515625" style="1" customWidth="1"/>
    <col min="14370" max="14370" width="24.7109375" style="1" customWidth="1"/>
    <col min="14371" max="14371" width="24.140625" style="1" customWidth="1"/>
    <col min="14372" max="14374" width="22.28515625" style="1" customWidth="1"/>
    <col min="14375" max="14375" width="22.42578125" style="1" customWidth="1"/>
    <col min="14376" max="14376" width="23.7109375" style="1" customWidth="1"/>
    <col min="14377" max="14379" width="9.28515625" style="1" customWidth="1"/>
    <col min="14380" max="14533" width="9.28515625" style="1"/>
    <col min="14534" max="14534" width="26.28515625" style="1" customWidth="1"/>
    <col min="14535" max="14535" width="45.42578125" style="1" customWidth="1"/>
    <col min="14536" max="14536" width="14.85546875" style="1" customWidth="1"/>
    <col min="14537" max="14540" width="9.28515625" style="1" customWidth="1"/>
    <col min="14541" max="14541" width="0.140625" style="1" customWidth="1"/>
    <col min="14542" max="14542" width="29.42578125" style="1" customWidth="1"/>
    <col min="14543" max="14543" width="24.42578125" style="1" customWidth="1"/>
    <col min="14544" max="14544" width="26.7109375" style="1" customWidth="1"/>
    <col min="14545" max="14545" width="24.85546875" style="1" customWidth="1"/>
    <col min="14546" max="14546" width="21.28515625" style="1" customWidth="1"/>
    <col min="14547" max="14550" width="21.5703125" style="1" customWidth="1"/>
    <col min="14551" max="14551" width="28.28515625" style="1" customWidth="1"/>
    <col min="14552" max="14552" width="33" style="1" customWidth="1"/>
    <col min="14553" max="14553" width="22.85546875" style="1" customWidth="1"/>
    <col min="14554" max="14554" width="22" style="1" customWidth="1"/>
    <col min="14555" max="14555" width="24.7109375" style="1" customWidth="1"/>
    <col min="14556" max="14556" width="28.7109375" style="1" customWidth="1"/>
    <col min="14557" max="14557" width="23.5703125" style="1" customWidth="1"/>
    <col min="14558" max="14558" width="24.28515625" style="1" customWidth="1"/>
    <col min="14559" max="14559" width="23.5703125" style="1" customWidth="1"/>
    <col min="14560" max="14564" width="24.28515625" style="1" customWidth="1"/>
    <col min="14565" max="14565" width="22.7109375" style="1" customWidth="1"/>
    <col min="14566" max="14566" width="21.5703125" style="1" customWidth="1"/>
    <col min="14567" max="14567" width="21.42578125" style="1" customWidth="1"/>
    <col min="14568" max="14568" width="22.28515625" style="1" customWidth="1"/>
    <col min="14569" max="14569" width="22.5703125" style="1" customWidth="1"/>
    <col min="14570" max="14570" width="23.28515625" style="1" customWidth="1"/>
    <col min="14571" max="14572" width="20.5703125" style="1" customWidth="1"/>
    <col min="14573" max="14573" width="21.28515625" style="1" customWidth="1"/>
    <col min="14574" max="14574" width="21.42578125" style="1" customWidth="1"/>
    <col min="14575" max="14575" width="22" style="1" customWidth="1"/>
    <col min="14576" max="14577" width="21.5703125" style="1" customWidth="1"/>
    <col min="14578" max="14578" width="22.28515625" style="1" customWidth="1"/>
    <col min="14579" max="14579" width="25.42578125" style="1" customWidth="1"/>
    <col min="14580" max="14580" width="25.28515625" style="1" customWidth="1"/>
    <col min="14581" max="14581" width="28.7109375" style="1" customWidth="1"/>
    <col min="14582" max="14582" width="22.140625" style="1" customWidth="1"/>
    <col min="14583" max="14583" width="22" style="1" customWidth="1"/>
    <col min="14584" max="14584" width="24.5703125" style="1" customWidth="1"/>
    <col min="14585" max="14585" width="19.7109375" style="1" customWidth="1"/>
    <col min="14586" max="14586" width="29.140625" style="1" customWidth="1"/>
    <col min="14587" max="14587" width="25.140625" style="1" customWidth="1"/>
    <col min="14588" max="14589" width="29.42578125" style="1" customWidth="1"/>
    <col min="14590" max="14591" width="23.7109375" style="1" customWidth="1"/>
    <col min="14592" max="14592" width="26.7109375" style="1" customWidth="1"/>
    <col min="14593" max="14593" width="29.85546875" style="1" customWidth="1"/>
    <col min="14594" max="14596" width="23.28515625" style="1" customWidth="1"/>
    <col min="14597" max="14597" width="23.85546875" style="1" customWidth="1"/>
    <col min="14598" max="14598" width="26.7109375" style="1" customWidth="1"/>
    <col min="14599" max="14599" width="24.5703125" style="1" customWidth="1"/>
    <col min="14600" max="14600" width="26.85546875" style="1" customWidth="1"/>
    <col min="14601" max="14602" width="23.5703125" style="1" customWidth="1"/>
    <col min="14603" max="14603" width="28.7109375" style="1" customWidth="1"/>
    <col min="14604" max="14604" width="34.42578125" style="1" customWidth="1"/>
    <col min="14605" max="14605" width="29.7109375" style="1" customWidth="1"/>
    <col min="14606" max="14606" width="22" style="1" customWidth="1"/>
    <col min="14607" max="14607" width="23.7109375" style="1" customWidth="1"/>
    <col min="14608" max="14608" width="23.5703125" style="1" customWidth="1"/>
    <col min="14609" max="14612" width="22.140625" style="1" customWidth="1"/>
    <col min="14613" max="14613" width="25.28515625" style="1" customWidth="1"/>
    <col min="14614" max="14614" width="45.42578125" style="1" customWidth="1"/>
    <col min="14615" max="14615" width="24.7109375" style="1" customWidth="1"/>
    <col min="14616" max="14616" width="26.42578125" style="1" customWidth="1"/>
    <col min="14617" max="14617" width="29.28515625" style="1" customWidth="1"/>
    <col min="14618" max="14620" width="27.28515625" style="1" customWidth="1"/>
    <col min="14621" max="14621" width="31.7109375" style="1" customWidth="1"/>
    <col min="14622" max="14622" width="27.7109375" style="1" customWidth="1"/>
    <col min="14623" max="14625" width="28.28515625" style="1" customWidth="1"/>
    <col min="14626" max="14626" width="24.7109375" style="1" customWidth="1"/>
    <col min="14627" max="14627" width="24.140625" style="1" customWidth="1"/>
    <col min="14628" max="14630" width="22.28515625" style="1" customWidth="1"/>
    <col min="14631" max="14631" width="22.42578125" style="1" customWidth="1"/>
    <col min="14632" max="14632" width="23.7109375" style="1" customWidth="1"/>
    <col min="14633" max="14635" width="9.28515625" style="1" customWidth="1"/>
    <col min="14636" max="14789" width="9.28515625" style="1"/>
    <col min="14790" max="14790" width="26.28515625" style="1" customWidth="1"/>
    <col min="14791" max="14791" width="45.42578125" style="1" customWidth="1"/>
    <col min="14792" max="14792" width="14.85546875" style="1" customWidth="1"/>
    <col min="14793" max="14796" width="9.28515625" style="1" customWidth="1"/>
    <col min="14797" max="14797" width="0.140625" style="1" customWidth="1"/>
    <col min="14798" max="14798" width="29.42578125" style="1" customWidth="1"/>
    <col min="14799" max="14799" width="24.42578125" style="1" customWidth="1"/>
    <col min="14800" max="14800" width="26.7109375" style="1" customWidth="1"/>
    <col min="14801" max="14801" width="24.85546875" style="1" customWidth="1"/>
    <col min="14802" max="14802" width="21.28515625" style="1" customWidth="1"/>
    <col min="14803" max="14806" width="21.5703125" style="1" customWidth="1"/>
    <col min="14807" max="14807" width="28.28515625" style="1" customWidth="1"/>
    <col min="14808" max="14808" width="33" style="1" customWidth="1"/>
    <col min="14809" max="14809" width="22.85546875" style="1" customWidth="1"/>
    <col min="14810" max="14810" width="22" style="1" customWidth="1"/>
    <col min="14811" max="14811" width="24.7109375" style="1" customWidth="1"/>
    <col min="14812" max="14812" width="28.7109375" style="1" customWidth="1"/>
    <col min="14813" max="14813" width="23.5703125" style="1" customWidth="1"/>
    <col min="14814" max="14814" width="24.28515625" style="1" customWidth="1"/>
    <col min="14815" max="14815" width="23.5703125" style="1" customWidth="1"/>
    <col min="14816" max="14820" width="24.28515625" style="1" customWidth="1"/>
    <col min="14821" max="14821" width="22.7109375" style="1" customWidth="1"/>
    <col min="14822" max="14822" width="21.5703125" style="1" customWidth="1"/>
    <col min="14823" max="14823" width="21.42578125" style="1" customWidth="1"/>
    <col min="14824" max="14824" width="22.28515625" style="1" customWidth="1"/>
    <col min="14825" max="14825" width="22.5703125" style="1" customWidth="1"/>
    <col min="14826" max="14826" width="23.28515625" style="1" customWidth="1"/>
    <col min="14827" max="14828" width="20.5703125" style="1" customWidth="1"/>
    <col min="14829" max="14829" width="21.28515625" style="1" customWidth="1"/>
    <col min="14830" max="14830" width="21.42578125" style="1" customWidth="1"/>
    <col min="14831" max="14831" width="22" style="1" customWidth="1"/>
    <col min="14832" max="14833" width="21.5703125" style="1" customWidth="1"/>
    <col min="14834" max="14834" width="22.28515625" style="1" customWidth="1"/>
    <col min="14835" max="14835" width="25.42578125" style="1" customWidth="1"/>
    <col min="14836" max="14836" width="25.28515625" style="1" customWidth="1"/>
    <col min="14837" max="14837" width="28.7109375" style="1" customWidth="1"/>
    <col min="14838" max="14838" width="22.140625" style="1" customWidth="1"/>
    <col min="14839" max="14839" width="22" style="1" customWidth="1"/>
    <col min="14840" max="14840" width="24.5703125" style="1" customWidth="1"/>
    <col min="14841" max="14841" width="19.7109375" style="1" customWidth="1"/>
    <col min="14842" max="14842" width="29.140625" style="1" customWidth="1"/>
    <col min="14843" max="14843" width="25.140625" style="1" customWidth="1"/>
    <col min="14844" max="14845" width="29.42578125" style="1" customWidth="1"/>
    <col min="14846" max="14847" width="23.7109375" style="1" customWidth="1"/>
    <col min="14848" max="14848" width="26.7109375" style="1" customWidth="1"/>
    <col min="14849" max="14849" width="29.85546875" style="1" customWidth="1"/>
    <col min="14850" max="14852" width="23.28515625" style="1" customWidth="1"/>
    <col min="14853" max="14853" width="23.85546875" style="1" customWidth="1"/>
    <col min="14854" max="14854" width="26.7109375" style="1" customWidth="1"/>
    <col min="14855" max="14855" width="24.5703125" style="1" customWidth="1"/>
    <col min="14856" max="14856" width="26.85546875" style="1" customWidth="1"/>
    <col min="14857" max="14858" width="23.5703125" style="1" customWidth="1"/>
    <col min="14859" max="14859" width="28.7109375" style="1" customWidth="1"/>
    <col min="14860" max="14860" width="34.42578125" style="1" customWidth="1"/>
    <col min="14861" max="14861" width="29.7109375" style="1" customWidth="1"/>
    <col min="14862" max="14862" width="22" style="1" customWidth="1"/>
    <col min="14863" max="14863" width="23.7109375" style="1" customWidth="1"/>
    <col min="14864" max="14864" width="23.5703125" style="1" customWidth="1"/>
    <col min="14865" max="14868" width="22.140625" style="1" customWidth="1"/>
    <col min="14869" max="14869" width="25.28515625" style="1" customWidth="1"/>
    <col min="14870" max="14870" width="45.42578125" style="1" customWidth="1"/>
    <col min="14871" max="14871" width="24.7109375" style="1" customWidth="1"/>
    <col min="14872" max="14872" width="26.42578125" style="1" customWidth="1"/>
    <col min="14873" max="14873" width="29.28515625" style="1" customWidth="1"/>
    <col min="14874" max="14876" width="27.28515625" style="1" customWidth="1"/>
    <col min="14877" max="14877" width="31.7109375" style="1" customWidth="1"/>
    <col min="14878" max="14878" width="27.7109375" style="1" customWidth="1"/>
    <col min="14879" max="14881" width="28.28515625" style="1" customWidth="1"/>
    <col min="14882" max="14882" width="24.7109375" style="1" customWidth="1"/>
    <col min="14883" max="14883" width="24.140625" style="1" customWidth="1"/>
    <col min="14884" max="14886" width="22.28515625" style="1" customWidth="1"/>
    <col min="14887" max="14887" width="22.42578125" style="1" customWidth="1"/>
    <col min="14888" max="14888" width="23.7109375" style="1" customWidth="1"/>
    <col min="14889" max="14891" width="9.28515625" style="1" customWidth="1"/>
    <col min="14892" max="15045" width="9.28515625" style="1"/>
    <col min="15046" max="15046" width="26.28515625" style="1" customWidth="1"/>
    <col min="15047" max="15047" width="45.42578125" style="1" customWidth="1"/>
    <col min="15048" max="15048" width="14.85546875" style="1" customWidth="1"/>
    <col min="15049" max="15052" width="9.28515625" style="1" customWidth="1"/>
    <col min="15053" max="15053" width="0.140625" style="1" customWidth="1"/>
    <col min="15054" max="15054" width="29.42578125" style="1" customWidth="1"/>
    <col min="15055" max="15055" width="24.42578125" style="1" customWidth="1"/>
    <col min="15056" max="15056" width="26.7109375" style="1" customWidth="1"/>
    <col min="15057" max="15057" width="24.85546875" style="1" customWidth="1"/>
    <col min="15058" max="15058" width="21.28515625" style="1" customWidth="1"/>
    <col min="15059" max="15062" width="21.5703125" style="1" customWidth="1"/>
    <col min="15063" max="15063" width="28.28515625" style="1" customWidth="1"/>
    <col min="15064" max="15064" width="33" style="1" customWidth="1"/>
    <col min="15065" max="15065" width="22.85546875" style="1" customWidth="1"/>
    <col min="15066" max="15066" width="22" style="1" customWidth="1"/>
    <col min="15067" max="15067" width="24.7109375" style="1" customWidth="1"/>
    <col min="15068" max="15068" width="28.7109375" style="1" customWidth="1"/>
    <col min="15069" max="15069" width="23.5703125" style="1" customWidth="1"/>
    <col min="15070" max="15070" width="24.28515625" style="1" customWidth="1"/>
    <col min="15071" max="15071" width="23.5703125" style="1" customWidth="1"/>
    <col min="15072" max="15076" width="24.28515625" style="1" customWidth="1"/>
    <col min="15077" max="15077" width="22.7109375" style="1" customWidth="1"/>
    <col min="15078" max="15078" width="21.5703125" style="1" customWidth="1"/>
    <col min="15079" max="15079" width="21.42578125" style="1" customWidth="1"/>
    <col min="15080" max="15080" width="22.28515625" style="1" customWidth="1"/>
    <col min="15081" max="15081" width="22.5703125" style="1" customWidth="1"/>
    <col min="15082" max="15082" width="23.28515625" style="1" customWidth="1"/>
    <col min="15083" max="15084" width="20.5703125" style="1" customWidth="1"/>
    <col min="15085" max="15085" width="21.28515625" style="1" customWidth="1"/>
    <col min="15086" max="15086" width="21.42578125" style="1" customWidth="1"/>
    <col min="15087" max="15087" width="22" style="1" customWidth="1"/>
    <col min="15088" max="15089" width="21.5703125" style="1" customWidth="1"/>
    <col min="15090" max="15090" width="22.28515625" style="1" customWidth="1"/>
    <col min="15091" max="15091" width="25.42578125" style="1" customWidth="1"/>
    <col min="15092" max="15092" width="25.28515625" style="1" customWidth="1"/>
    <col min="15093" max="15093" width="28.7109375" style="1" customWidth="1"/>
    <col min="15094" max="15094" width="22.140625" style="1" customWidth="1"/>
    <col min="15095" max="15095" width="22" style="1" customWidth="1"/>
    <col min="15096" max="15096" width="24.5703125" style="1" customWidth="1"/>
    <col min="15097" max="15097" width="19.7109375" style="1" customWidth="1"/>
    <col min="15098" max="15098" width="29.140625" style="1" customWidth="1"/>
    <col min="15099" max="15099" width="25.140625" style="1" customWidth="1"/>
    <col min="15100" max="15101" width="29.42578125" style="1" customWidth="1"/>
    <col min="15102" max="15103" width="23.7109375" style="1" customWidth="1"/>
    <col min="15104" max="15104" width="26.7109375" style="1" customWidth="1"/>
    <col min="15105" max="15105" width="29.85546875" style="1" customWidth="1"/>
    <col min="15106" max="15108" width="23.28515625" style="1" customWidth="1"/>
    <col min="15109" max="15109" width="23.85546875" style="1" customWidth="1"/>
    <col min="15110" max="15110" width="26.7109375" style="1" customWidth="1"/>
    <col min="15111" max="15111" width="24.5703125" style="1" customWidth="1"/>
    <col min="15112" max="15112" width="26.85546875" style="1" customWidth="1"/>
    <col min="15113" max="15114" width="23.5703125" style="1" customWidth="1"/>
    <col min="15115" max="15115" width="28.7109375" style="1" customWidth="1"/>
    <col min="15116" max="15116" width="34.42578125" style="1" customWidth="1"/>
    <col min="15117" max="15117" width="29.7109375" style="1" customWidth="1"/>
    <col min="15118" max="15118" width="22" style="1" customWidth="1"/>
    <col min="15119" max="15119" width="23.7109375" style="1" customWidth="1"/>
    <col min="15120" max="15120" width="23.5703125" style="1" customWidth="1"/>
    <col min="15121" max="15124" width="22.140625" style="1" customWidth="1"/>
    <col min="15125" max="15125" width="25.28515625" style="1" customWidth="1"/>
    <col min="15126" max="15126" width="45.42578125" style="1" customWidth="1"/>
    <col min="15127" max="15127" width="24.7109375" style="1" customWidth="1"/>
    <col min="15128" max="15128" width="26.42578125" style="1" customWidth="1"/>
    <col min="15129" max="15129" width="29.28515625" style="1" customWidth="1"/>
    <col min="15130" max="15132" width="27.28515625" style="1" customWidth="1"/>
    <col min="15133" max="15133" width="31.7109375" style="1" customWidth="1"/>
    <col min="15134" max="15134" width="27.7109375" style="1" customWidth="1"/>
    <col min="15135" max="15137" width="28.28515625" style="1" customWidth="1"/>
    <col min="15138" max="15138" width="24.7109375" style="1" customWidth="1"/>
    <col min="15139" max="15139" width="24.140625" style="1" customWidth="1"/>
    <col min="15140" max="15142" width="22.28515625" style="1" customWidth="1"/>
    <col min="15143" max="15143" width="22.42578125" style="1" customWidth="1"/>
    <col min="15144" max="15144" width="23.7109375" style="1" customWidth="1"/>
    <col min="15145" max="15147" width="9.28515625" style="1" customWidth="1"/>
    <col min="15148" max="15301" width="9.28515625" style="1"/>
    <col min="15302" max="15302" width="26.28515625" style="1" customWidth="1"/>
    <col min="15303" max="15303" width="45.42578125" style="1" customWidth="1"/>
    <col min="15304" max="15304" width="14.85546875" style="1" customWidth="1"/>
    <col min="15305" max="15308" width="9.28515625" style="1" customWidth="1"/>
    <col min="15309" max="15309" width="0.140625" style="1" customWidth="1"/>
    <col min="15310" max="15310" width="29.42578125" style="1" customWidth="1"/>
    <col min="15311" max="15311" width="24.42578125" style="1" customWidth="1"/>
    <col min="15312" max="15312" width="26.7109375" style="1" customWidth="1"/>
    <col min="15313" max="15313" width="24.85546875" style="1" customWidth="1"/>
    <col min="15314" max="15314" width="21.28515625" style="1" customWidth="1"/>
    <col min="15315" max="15318" width="21.5703125" style="1" customWidth="1"/>
    <col min="15319" max="15319" width="28.28515625" style="1" customWidth="1"/>
    <col min="15320" max="15320" width="33" style="1" customWidth="1"/>
    <col min="15321" max="15321" width="22.85546875" style="1" customWidth="1"/>
    <col min="15322" max="15322" width="22" style="1" customWidth="1"/>
    <col min="15323" max="15323" width="24.7109375" style="1" customWidth="1"/>
    <col min="15324" max="15324" width="28.7109375" style="1" customWidth="1"/>
    <col min="15325" max="15325" width="23.5703125" style="1" customWidth="1"/>
    <col min="15326" max="15326" width="24.28515625" style="1" customWidth="1"/>
    <col min="15327" max="15327" width="23.5703125" style="1" customWidth="1"/>
    <col min="15328" max="15332" width="24.28515625" style="1" customWidth="1"/>
    <col min="15333" max="15333" width="22.7109375" style="1" customWidth="1"/>
    <col min="15334" max="15334" width="21.5703125" style="1" customWidth="1"/>
    <col min="15335" max="15335" width="21.42578125" style="1" customWidth="1"/>
    <col min="15336" max="15336" width="22.28515625" style="1" customWidth="1"/>
    <col min="15337" max="15337" width="22.5703125" style="1" customWidth="1"/>
    <col min="15338" max="15338" width="23.28515625" style="1" customWidth="1"/>
    <col min="15339" max="15340" width="20.5703125" style="1" customWidth="1"/>
    <col min="15341" max="15341" width="21.28515625" style="1" customWidth="1"/>
    <col min="15342" max="15342" width="21.42578125" style="1" customWidth="1"/>
    <col min="15343" max="15343" width="22" style="1" customWidth="1"/>
    <col min="15344" max="15345" width="21.5703125" style="1" customWidth="1"/>
    <col min="15346" max="15346" width="22.28515625" style="1" customWidth="1"/>
    <col min="15347" max="15347" width="25.42578125" style="1" customWidth="1"/>
    <col min="15348" max="15348" width="25.28515625" style="1" customWidth="1"/>
    <col min="15349" max="15349" width="28.7109375" style="1" customWidth="1"/>
    <col min="15350" max="15350" width="22.140625" style="1" customWidth="1"/>
    <col min="15351" max="15351" width="22" style="1" customWidth="1"/>
    <col min="15352" max="15352" width="24.5703125" style="1" customWidth="1"/>
    <col min="15353" max="15353" width="19.7109375" style="1" customWidth="1"/>
    <col min="15354" max="15354" width="29.140625" style="1" customWidth="1"/>
    <col min="15355" max="15355" width="25.140625" style="1" customWidth="1"/>
    <col min="15356" max="15357" width="29.42578125" style="1" customWidth="1"/>
    <col min="15358" max="15359" width="23.7109375" style="1" customWidth="1"/>
    <col min="15360" max="15360" width="26.7109375" style="1" customWidth="1"/>
    <col min="15361" max="15361" width="29.85546875" style="1" customWidth="1"/>
    <col min="15362" max="15364" width="23.28515625" style="1" customWidth="1"/>
    <col min="15365" max="15365" width="23.85546875" style="1" customWidth="1"/>
    <col min="15366" max="15366" width="26.7109375" style="1" customWidth="1"/>
    <col min="15367" max="15367" width="24.5703125" style="1" customWidth="1"/>
    <col min="15368" max="15368" width="26.85546875" style="1" customWidth="1"/>
    <col min="15369" max="15370" width="23.5703125" style="1" customWidth="1"/>
    <col min="15371" max="15371" width="28.7109375" style="1" customWidth="1"/>
    <col min="15372" max="15372" width="34.42578125" style="1" customWidth="1"/>
    <col min="15373" max="15373" width="29.7109375" style="1" customWidth="1"/>
    <col min="15374" max="15374" width="22" style="1" customWidth="1"/>
    <col min="15375" max="15375" width="23.7109375" style="1" customWidth="1"/>
    <col min="15376" max="15376" width="23.5703125" style="1" customWidth="1"/>
    <col min="15377" max="15380" width="22.140625" style="1" customWidth="1"/>
    <col min="15381" max="15381" width="25.28515625" style="1" customWidth="1"/>
    <col min="15382" max="15382" width="45.42578125" style="1" customWidth="1"/>
    <col min="15383" max="15383" width="24.7109375" style="1" customWidth="1"/>
    <col min="15384" max="15384" width="26.42578125" style="1" customWidth="1"/>
    <col min="15385" max="15385" width="29.28515625" style="1" customWidth="1"/>
    <col min="15386" max="15388" width="27.28515625" style="1" customWidth="1"/>
    <col min="15389" max="15389" width="31.7109375" style="1" customWidth="1"/>
    <col min="15390" max="15390" width="27.7109375" style="1" customWidth="1"/>
    <col min="15391" max="15393" width="28.28515625" style="1" customWidth="1"/>
    <col min="15394" max="15394" width="24.7109375" style="1" customWidth="1"/>
    <col min="15395" max="15395" width="24.140625" style="1" customWidth="1"/>
    <col min="15396" max="15398" width="22.28515625" style="1" customWidth="1"/>
    <col min="15399" max="15399" width="22.42578125" style="1" customWidth="1"/>
    <col min="15400" max="15400" width="23.7109375" style="1" customWidth="1"/>
    <col min="15401" max="15403" width="9.28515625" style="1" customWidth="1"/>
    <col min="15404" max="15557" width="9.28515625" style="1"/>
    <col min="15558" max="15558" width="26.28515625" style="1" customWidth="1"/>
    <col min="15559" max="15559" width="45.42578125" style="1" customWidth="1"/>
    <col min="15560" max="15560" width="14.85546875" style="1" customWidth="1"/>
    <col min="15561" max="15564" width="9.28515625" style="1" customWidth="1"/>
    <col min="15565" max="15565" width="0.140625" style="1" customWidth="1"/>
    <col min="15566" max="15566" width="29.42578125" style="1" customWidth="1"/>
    <col min="15567" max="15567" width="24.42578125" style="1" customWidth="1"/>
    <col min="15568" max="15568" width="26.7109375" style="1" customWidth="1"/>
    <col min="15569" max="15569" width="24.85546875" style="1" customWidth="1"/>
    <col min="15570" max="15570" width="21.28515625" style="1" customWidth="1"/>
    <col min="15571" max="15574" width="21.5703125" style="1" customWidth="1"/>
    <col min="15575" max="15575" width="28.28515625" style="1" customWidth="1"/>
    <col min="15576" max="15576" width="33" style="1" customWidth="1"/>
    <col min="15577" max="15577" width="22.85546875" style="1" customWidth="1"/>
    <col min="15578" max="15578" width="22" style="1" customWidth="1"/>
    <col min="15579" max="15579" width="24.7109375" style="1" customWidth="1"/>
    <col min="15580" max="15580" width="28.7109375" style="1" customWidth="1"/>
    <col min="15581" max="15581" width="23.5703125" style="1" customWidth="1"/>
    <col min="15582" max="15582" width="24.28515625" style="1" customWidth="1"/>
    <col min="15583" max="15583" width="23.5703125" style="1" customWidth="1"/>
    <col min="15584" max="15588" width="24.28515625" style="1" customWidth="1"/>
    <col min="15589" max="15589" width="22.7109375" style="1" customWidth="1"/>
    <col min="15590" max="15590" width="21.5703125" style="1" customWidth="1"/>
    <col min="15591" max="15591" width="21.42578125" style="1" customWidth="1"/>
    <col min="15592" max="15592" width="22.28515625" style="1" customWidth="1"/>
    <col min="15593" max="15593" width="22.5703125" style="1" customWidth="1"/>
    <col min="15594" max="15594" width="23.28515625" style="1" customWidth="1"/>
    <col min="15595" max="15596" width="20.5703125" style="1" customWidth="1"/>
    <col min="15597" max="15597" width="21.28515625" style="1" customWidth="1"/>
    <col min="15598" max="15598" width="21.42578125" style="1" customWidth="1"/>
    <col min="15599" max="15599" width="22" style="1" customWidth="1"/>
    <col min="15600" max="15601" width="21.5703125" style="1" customWidth="1"/>
    <col min="15602" max="15602" width="22.28515625" style="1" customWidth="1"/>
    <col min="15603" max="15603" width="25.42578125" style="1" customWidth="1"/>
    <col min="15604" max="15604" width="25.28515625" style="1" customWidth="1"/>
    <col min="15605" max="15605" width="28.7109375" style="1" customWidth="1"/>
    <col min="15606" max="15606" width="22.140625" style="1" customWidth="1"/>
    <col min="15607" max="15607" width="22" style="1" customWidth="1"/>
    <col min="15608" max="15608" width="24.5703125" style="1" customWidth="1"/>
    <col min="15609" max="15609" width="19.7109375" style="1" customWidth="1"/>
    <col min="15610" max="15610" width="29.140625" style="1" customWidth="1"/>
    <col min="15611" max="15611" width="25.140625" style="1" customWidth="1"/>
    <col min="15612" max="15613" width="29.42578125" style="1" customWidth="1"/>
    <col min="15614" max="15615" width="23.7109375" style="1" customWidth="1"/>
    <col min="15616" max="15616" width="26.7109375" style="1" customWidth="1"/>
    <col min="15617" max="15617" width="29.85546875" style="1" customWidth="1"/>
    <col min="15618" max="15620" width="23.28515625" style="1" customWidth="1"/>
    <col min="15621" max="15621" width="23.85546875" style="1" customWidth="1"/>
    <col min="15622" max="15622" width="26.7109375" style="1" customWidth="1"/>
    <col min="15623" max="15623" width="24.5703125" style="1" customWidth="1"/>
    <col min="15624" max="15624" width="26.85546875" style="1" customWidth="1"/>
    <col min="15625" max="15626" width="23.5703125" style="1" customWidth="1"/>
    <col min="15627" max="15627" width="28.7109375" style="1" customWidth="1"/>
    <col min="15628" max="15628" width="34.42578125" style="1" customWidth="1"/>
    <col min="15629" max="15629" width="29.7109375" style="1" customWidth="1"/>
    <col min="15630" max="15630" width="22" style="1" customWidth="1"/>
    <col min="15631" max="15631" width="23.7109375" style="1" customWidth="1"/>
    <col min="15632" max="15632" width="23.5703125" style="1" customWidth="1"/>
    <col min="15633" max="15636" width="22.140625" style="1" customWidth="1"/>
    <col min="15637" max="15637" width="25.28515625" style="1" customWidth="1"/>
    <col min="15638" max="15638" width="45.42578125" style="1" customWidth="1"/>
    <col min="15639" max="15639" width="24.7109375" style="1" customWidth="1"/>
    <col min="15640" max="15640" width="26.42578125" style="1" customWidth="1"/>
    <col min="15641" max="15641" width="29.28515625" style="1" customWidth="1"/>
    <col min="15642" max="15644" width="27.28515625" style="1" customWidth="1"/>
    <col min="15645" max="15645" width="31.7109375" style="1" customWidth="1"/>
    <col min="15646" max="15646" width="27.7109375" style="1" customWidth="1"/>
    <col min="15647" max="15649" width="28.28515625" style="1" customWidth="1"/>
    <col min="15650" max="15650" width="24.7109375" style="1" customWidth="1"/>
    <col min="15651" max="15651" width="24.140625" style="1" customWidth="1"/>
    <col min="15652" max="15654" width="22.28515625" style="1" customWidth="1"/>
    <col min="15655" max="15655" width="22.42578125" style="1" customWidth="1"/>
    <col min="15656" max="15656" width="23.7109375" style="1" customWidth="1"/>
    <col min="15657" max="15659" width="9.28515625" style="1" customWidth="1"/>
    <col min="15660" max="15813" width="9.28515625" style="1"/>
    <col min="15814" max="15814" width="26.28515625" style="1" customWidth="1"/>
    <col min="15815" max="15815" width="45.42578125" style="1" customWidth="1"/>
    <col min="15816" max="15816" width="14.85546875" style="1" customWidth="1"/>
    <col min="15817" max="15820" width="9.28515625" style="1" customWidth="1"/>
    <col min="15821" max="15821" width="0.140625" style="1" customWidth="1"/>
    <col min="15822" max="15822" width="29.42578125" style="1" customWidth="1"/>
    <col min="15823" max="15823" width="24.42578125" style="1" customWidth="1"/>
    <col min="15824" max="15824" width="26.7109375" style="1" customWidth="1"/>
    <col min="15825" max="15825" width="24.85546875" style="1" customWidth="1"/>
    <col min="15826" max="15826" width="21.28515625" style="1" customWidth="1"/>
    <col min="15827" max="15830" width="21.5703125" style="1" customWidth="1"/>
    <col min="15831" max="15831" width="28.28515625" style="1" customWidth="1"/>
    <col min="15832" max="15832" width="33" style="1" customWidth="1"/>
    <col min="15833" max="15833" width="22.85546875" style="1" customWidth="1"/>
    <col min="15834" max="15834" width="22" style="1" customWidth="1"/>
    <col min="15835" max="15835" width="24.7109375" style="1" customWidth="1"/>
    <col min="15836" max="15836" width="28.7109375" style="1" customWidth="1"/>
    <col min="15837" max="15837" width="23.5703125" style="1" customWidth="1"/>
    <col min="15838" max="15838" width="24.28515625" style="1" customWidth="1"/>
    <col min="15839" max="15839" width="23.5703125" style="1" customWidth="1"/>
    <col min="15840" max="15844" width="24.28515625" style="1" customWidth="1"/>
    <col min="15845" max="15845" width="22.7109375" style="1" customWidth="1"/>
    <col min="15846" max="15846" width="21.5703125" style="1" customWidth="1"/>
    <col min="15847" max="15847" width="21.42578125" style="1" customWidth="1"/>
    <col min="15848" max="15848" width="22.28515625" style="1" customWidth="1"/>
    <col min="15849" max="15849" width="22.5703125" style="1" customWidth="1"/>
    <col min="15850" max="15850" width="23.28515625" style="1" customWidth="1"/>
    <col min="15851" max="15852" width="20.5703125" style="1" customWidth="1"/>
    <col min="15853" max="15853" width="21.28515625" style="1" customWidth="1"/>
    <col min="15854" max="15854" width="21.42578125" style="1" customWidth="1"/>
    <col min="15855" max="15855" width="22" style="1" customWidth="1"/>
    <col min="15856" max="15857" width="21.5703125" style="1" customWidth="1"/>
    <col min="15858" max="15858" width="22.28515625" style="1" customWidth="1"/>
    <col min="15859" max="15859" width="25.42578125" style="1" customWidth="1"/>
    <col min="15860" max="15860" width="25.28515625" style="1" customWidth="1"/>
    <col min="15861" max="15861" width="28.7109375" style="1" customWidth="1"/>
    <col min="15862" max="15862" width="22.140625" style="1" customWidth="1"/>
    <col min="15863" max="15863" width="22" style="1" customWidth="1"/>
    <col min="15864" max="15864" width="24.5703125" style="1" customWidth="1"/>
    <col min="15865" max="15865" width="19.7109375" style="1" customWidth="1"/>
    <col min="15866" max="15866" width="29.140625" style="1" customWidth="1"/>
    <col min="15867" max="15867" width="25.140625" style="1" customWidth="1"/>
    <col min="15868" max="15869" width="29.42578125" style="1" customWidth="1"/>
    <col min="15870" max="15871" width="23.7109375" style="1" customWidth="1"/>
    <col min="15872" max="15872" width="26.7109375" style="1" customWidth="1"/>
    <col min="15873" max="15873" width="29.85546875" style="1" customWidth="1"/>
    <col min="15874" max="15876" width="23.28515625" style="1" customWidth="1"/>
    <col min="15877" max="15877" width="23.85546875" style="1" customWidth="1"/>
    <col min="15878" max="15878" width="26.7109375" style="1" customWidth="1"/>
    <col min="15879" max="15879" width="24.5703125" style="1" customWidth="1"/>
    <col min="15880" max="15880" width="26.85546875" style="1" customWidth="1"/>
    <col min="15881" max="15882" width="23.5703125" style="1" customWidth="1"/>
    <col min="15883" max="15883" width="28.7109375" style="1" customWidth="1"/>
    <col min="15884" max="15884" width="34.42578125" style="1" customWidth="1"/>
    <col min="15885" max="15885" width="29.7109375" style="1" customWidth="1"/>
    <col min="15886" max="15886" width="22" style="1" customWidth="1"/>
    <col min="15887" max="15887" width="23.7109375" style="1" customWidth="1"/>
    <col min="15888" max="15888" width="23.5703125" style="1" customWidth="1"/>
    <col min="15889" max="15892" width="22.140625" style="1" customWidth="1"/>
    <col min="15893" max="15893" width="25.28515625" style="1" customWidth="1"/>
    <col min="15894" max="15894" width="45.42578125" style="1" customWidth="1"/>
    <col min="15895" max="15895" width="24.7109375" style="1" customWidth="1"/>
    <col min="15896" max="15896" width="26.42578125" style="1" customWidth="1"/>
    <col min="15897" max="15897" width="29.28515625" style="1" customWidth="1"/>
    <col min="15898" max="15900" width="27.28515625" style="1" customWidth="1"/>
    <col min="15901" max="15901" width="31.7109375" style="1" customWidth="1"/>
    <col min="15902" max="15902" width="27.7109375" style="1" customWidth="1"/>
    <col min="15903" max="15905" width="28.28515625" style="1" customWidth="1"/>
    <col min="15906" max="15906" width="24.7109375" style="1" customWidth="1"/>
    <col min="15907" max="15907" width="24.140625" style="1" customWidth="1"/>
    <col min="15908" max="15910" width="22.28515625" style="1" customWidth="1"/>
    <col min="15911" max="15911" width="22.42578125" style="1" customWidth="1"/>
    <col min="15912" max="15912" width="23.7109375" style="1" customWidth="1"/>
    <col min="15913" max="15915" width="9.28515625" style="1" customWidth="1"/>
    <col min="15916" max="16069" width="9.28515625" style="1"/>
    <col min="16070" max="16070" width="26.28515625" style="1" customWidth="1"/>
    <col min="16071" max="16071" width="45.42578125" style="1" customWidth="1"/>
    <col min="16072" max="16072" width="14.85546875" style="1" customWidth="1"/>
    <col min="16073" max="16076" width="9.28515625" style="1" customWidth="1"/>
    <col min="16077" max="16077" width="0.140625" style="1" customWidth="1"/>
    <col min="16078" max="16078" width="29.42578125" style="1" customWidth="1"/>
    <col min="16079" max="16079" width="24.42578125" style="1" customWidth="1"/>
    <col min="16080" max="16080" width="26.7109375" style="1" customWidth="1"/>
    <col min="16081" max="16081" width="24.85546875" style="1" customWidth="1"/>
    <col min="16082" max="16082" width="21.28515625" style="1" customWidth="1"/>
    <col min="16083" max="16086" width="21.5703125" style="1" customWidth="1"/>
    <col min="16087" max="16087" width="28.28515625" style="1" customWidth="1"/>
    <col min="16088" max="16088" width="33" style="1" customWidth="1"/>
    <col min="16089" max="16089" width="22.85546875" style="1" customWidth="1"/>
    <col min="16090" max="16090" width="22" style="1" customWidth="1"/>
    <col min="16091" max="16091" width="24.7109375" style="1" customWidth="1"/>
    <col min="16092" max="16092" width="28.7109375" style="1" customWidth="1"/>
    <col min="16093" max="16093" width="23.5703125" style="1" customWidth="1"/>
    <col min="16094" max="16094" width="24.28515625" style="1" customWidth="1"/>
    <col min="16095" max="16095" width="23.5703125" style="1" customWidth="1"/>
    <col min="16096" max="16100" width="24.28515625" style="1" customWidth="1"/>
    <col min="16101" max="16101" width="22.7109375" style="1" customWidth="1"/>
    <col min="16102" max="16102" width="21.5703125" style="1" customWidth="1"/>
    <col min="16103" max="16103" width="21.42578125" style="1" customWidth="1"/>
    <col min="16104" max="16104" width="22.28515625" style="1" customWidth="1"/>
    <col min="16105" max="16105" width="22.5703125" style="1" customWidth="1"/>
    <col min="16106" max="16106" width="23.28515625" style="1" customWidth="1"/>
    <col min="16107" max="16108" width="20.5703125" style="1" customWidth="1"/>
    <col min="16109" max="16109" width="21.28515625" style="1" customWidth="1"/>
    <col min="16110" max="16110" width="21.42578125" style="1" customWidth="1"/>
    <col min="16111" max="16111" width="22" style="1" customWidth="1"/>
    <col min="16112" max="16113" width="21.5703125" style="1" customWidth="1"/>
    <col min="16114" max="16114" width="22.28515625" style="1" customWidth="1"/>
    <col min="16115" max="16115" width="25.42578125" style="1" customWidth="1"/>
    <col min="16116" max="16116" width="25.28515625" style="1" customWidth="1"/>
    <col min="16117" max="16117" width="28.7109375" style="1" customWidth="1"/>
    <col min="16118" max="16118" width="22.140625" style="1" customWidth="1"/>
    <col min="16119" max="16119" width="22" style="1" customWidth="1"/>
    <col min="16120" max="16120" width="24.5703125" style="1" customWidth="1"/>
    <col min="16121" max="16121" width="19.7109375" style="1" customWidth="1"/>
    <col min="16122" max="16122" width="29.140625" style="1" customWidth="1"/>
    <col min="16123" max="16123" width="25.140625" style="1" customWidth="1"/>
    <col min="16124" max="16125" width="29.42578125" style="1" customWidth="1"/>
    <col min="16126" max="16127" width="23.7109375" style="1" customWidth="1"/>
    <col min="16128" max="16128" width="26.7109375" style="1" customWidth="1"/>
    <col min="16129" max="16129" width="29.85546875" style="1" customWidth="1"/>
    <col min="16130" max="16132" width="23.28515625" style="1" customWidth="1"/>
    <col min="16133" max="16133" width="23.85546875" style="1" customWidth="1"/>
    <col min="16134" max="16134" width="26.7109375" style="1" customWidth="1"/>
    <col min="16135" max="16135" width="24.5703125" style="1" customWidth="1"/>
    <col min="16136" max="16136" width="26.85546875" style="1" customWidth="1"/>
    <col min="16137" max="16138" width="23.5703125" style="1" customWidth="1"/>
    <col min="16139" max="16139" width="28.7109375" style="1" customWidth="1"/>
    <col min="16140" max="16140" width="34.42578125" style="1" customWidth="1"/>
    <col min="16141" max="16141" width="29.7109375" style="1" customWidth="1"/>
    <col min="16142" max="16142" width="22" style="1" customWidth="1"/>
    <col min="16143" max="16143" width="23.7109375" style="1" customWidth="1"/>
    <col min="16144" max="16144" width="23.5703125" style="1" customWidth="1"/>
    <col min="16145" max="16148" width="22.140625" style="1" customWidth="1"/>
    <col min="16149" max="16149" width="25.28515625" style="1" customWidth="1"/>
    <col min="16150" max="16150" width="45.42578125" style="1" customWidth="1"/>
    <col min="16151" max="16151" width="24.7109375" style="1" customWidth="1"/>
    <col min="16152" max="16152" width="26.42578125" style="1" customWidth="1"/>
    <col min="16153" max="16153" width="29.28515625" style="1" customWidth="1"/>
    <col min="16154" max="16156" width="27.28515625" style="1" customWidth="1"/>
    <col min="16157" max="16157" width="31.7109375" style="1" customWidth="1"/>
    <col min="16158" max="16158" width="27.7109375" style="1" customWidth="1"/>
    <col min="16159" max="16161" width="28.28515625" style="1" customWidth="1"/>
    <col min="16162" max="16162" width="24.7109375" style="1" customWidth="1"/>
    <col min="16163" max="16163" width="24.140625" style="1" customWidth="1"/>
    <col min="16164" max="16166" width="22.28515625" style="1" customWidth="1"/>
    <col min="16167" max="16167" width="22.42578125" style="1" customWidth="1"/>
    <col min="16168" max="16168" width="23.7109375" style="1" customWidth="1"/>
    <col min="16169" max="16171" width="9.28515625" style="1" customWidth="1"/>
    <col min="16172" max="16384" width="9.28515625" style="1"/>
  </cols>
  <sheetData>
    <row r="1" spans="1:71" s="8" customFormat="1" ht="34.700000000000003" customHeight="1" thickBot="1" x14ac:dyDescent="0.4">
      <c r="A1" s="9" t="s">
        <v>4</v>
      </c>
      <c r="B1" s="10"/>
      <c r="C1" s="11"/>
      <c r="D1" s="10"/>
      <c r="E1" s="10"/>
      <c r="F1" s="12"/>
      <c r="G1" s="13"/>
      <c r="H1" s="13"/>
      <c r="I1" s="13"/>
      <c r="J1" s="13"/>
      <c r="K1" s="13"/>
      <c r="L1" s="13"/>
      <c r="M1" s="215"/>
      <c r="N1" s="215"/>
      <c r="O1" s="13"/>
      <c r="P1" s="13"/>
      <c r="S1" s="13"/>
      <c r="T1" s="13"/>
      <c r="U1" s="13"/>
      <c r="V1" s="13"/>
      <c r="W1" s="13"/>
      <c r="X1" s="13"/>
      <c r="Y1" s="13"/>
      <c r="Z1" s="13"/>
      <c r="AA1" s="13"/>
      <c r="AB1" s="13"/>
      <c r="AC1" s="13"/>
      <c r="AD1" s="13"/>
      <c r="AE1" s="13"/>
      <c r="AF1" s="13"/>
      <c r="AG1" s="14"/>
      <c r="AH1" s="15"/>
      <c r="AI1" s="13"/>
      <c r="AJ1" s="13"/>
      <c r="AK1" s="13"/>
      <c r="AL1" s="13"/>
      <c r="AM1" s="13"/>
      <c r="AN1" s="13"/>
      <c r="AO1" s="13"/>
      <c r="AP1" s="16"/>
      <c r="AQ1" s="16"/>
      <c r="AR1" s="14"/>
      <c r="AS1" s="14"/>
      <c r="AT1" s="13"/>
      <c r="AU1" s="13"/>
      <c r="AV1" s="14"/>
      <c r="AW1" s="14"/>
      <c r="AX1" s="15"/>
      <c r="AY1" s="17"/>
      <c r="AZ1" s="18"/>
      <c r="BA1" s="13"/>
      <c r="BB1" s="13"/>
      <c r="BC1" s="13"/>
      <c r="BD1" s="15"/>
      <c r="BG1" s="14"/>
      <c r="BH1" s="14"/>
      <c r="BI1" s="19"/>
      <c r="BJ1" s="19"/>
      <c r="BK1" s="16"/>
      <c r="BL1" s="16"/>
      <c r="BM1" s="20"/>
      <c r="BN1" s="14"/>
      <c r="BO1" s="14"/>
      <c r="BP1" s="16"/>
      <c r="BQ1" s="21"/>
      <c r="BR1" s="14"/>
      <c r="BS1" s="15"/>
    </row>
    <row r="2" spans="1:71" s="22" customFormat="1" ht="146.25" customHeight="1" x14ac:dyDescent="0.25">
      <c r="A2" s="216" t="s">
        <v>0</v>
      </c>
      <c r="B2" s="216" t="s">
        <v>5</v>
      </c>
      <c r="C2" s="219" t="s">
        <v>6</v>
      </c>
      <c r="D2" s="222" t="s">
        <v>7</v>
      </c>
      <c r="E2" s="223"/>
      <c r="F2" s="224"/>
      <c r="G2" s="228" t="s">
        <v>8</v>
      </c>
      <c r="H2" s="228"/>
      <c r="I2" s="230" t="s">
        <v>9</v>
      </c>
      <c r="J2" s="231"/>
      <c r="K2" s="230" t="s">
        <v>10</v>
      </c>
      <c r="L2" s="231"/>
      <c r="M2" s="228" t="s">
        <v>11</v>
      </c>
      <c r="N2" s="228"/>
      <c r="O2" s="234" t="s">
        <v>12</v>
      </c>
      <c r="P2" s="235"/>
      <c r="Q2" s="238" t="s">
        <v>13</v>
      </c>
      <c r="R2" s="239"/>
      <c r="S2" s="242" t="s">
        <v>14</v>
      </c>
      <c r="T2" s="242"/>
      <c r="U2" s="238" t="s">
        <v>15</v>
      </c>
      <c r="V2" s="243"/>
      <c r="W2" s="242" t="s">
        <v>16</v>
      </c>
      <c r="X2" s="242"/>
      <c r="Y2" s="245" t="s">
        <v>17</v>
      </c>
      <c r="Z2" s="228" t="s">
        <v>18</v>
      </c>
      <c r="AA2" s="228"/>
      <c r="AB2" s="234" t="s">
        <v>19</v>
      </c>
      <c r="AC2" s="235"/>
      <c r="AD2" s="230" t="s">
        <v>20</v>
      </c>
      <c r="AE2" s="231"/>
      <c r="AF2" s="247" t="s">
        <v>21</v>
      </c>
      <c r="AG2" s="248" t="s">
        <v>22</v>
      </c>
      <c r="AH2" s="250" t="s">
        <v>23</v>
      </c>
      <c r="AI2" s="234" t="s">
        <v>24</v>
      </c>
      <c r="AJ2" s="235"/>
      <c r="AK2" s="252" t="s">
        <v>25</v>
      </c>
      <c r="AL2" s="253"/>
      <c r="AM2" s="252" t="s">
        <v>26</v>
      </c>
      <c r="AN2" s="253"/>
      <c r="AO2" s="256" t="s">
        <v>27</v>
      </c>
      <c r="AP2" s="234" t="s">
        <v>28</v>
      </c>
      <c r="AQ2" s="258"/>
      <c r="AR2" s="252" t="s">
        <v>29</v>
      </c>
      <c r="AS2" s="253"/>
      <c r="AT2" s="268" t="s">
        <v>30</v>
      </c>
      <c r="AU2" s="270" t="s">
        <v>31</v>
      </c>
      <c r="AV2" s="252" t="s">
        <v>32</v>
      </c>
      <c r="AW2" s="253"/>
      <c r="AX2" s="272" t="s">
        <v>33</v>
      </c>
      <c r="AY2" s="272" t="s">
        <v>34</v>
      </c>
      <c r="AZ2" s="274" t="s">
        <v>35</v>
      </c>
      <c r="BA2" s="274" t="s">
        <v>36</v>
      </c>
      <c r="BB2" s="247" t="s">
        <v>37</v>
      </c>
      <c r="BC2" s="250" t="s">
        <v>38</v>
      </c>
      <c r="BD2" s="250" t="s">
        <v>39</v>
      </c>
      <c r="BE2" s="282" t="s">
        <v>40</v>
      </c>
      <c r="BF2" s="243"/>
      <c r="BG2" s="284" t="s">
        <v>41</v>
      </c>
      <c r="BH2" s="285"/>
      <c r="BI2" s="284" t="s">
        <v>42</v>
      </c>
      <c r="BJ2" s="285"/>
      <c r="BK2" s="234" t="s">
        <v>43</v>
      </c>
      <c r="BL2" s="258"/>
      <c r="BM2" s="261" t="s">
        <v>44</v>
      </c>
      <c r="BN2" s="263" t="s">
        <v>45</v>
      </c>
      <c r="BO2" s="263" t="s">
        <v>46</v>
      </c>
      <c r="BP2" s="266" t="s">
        <v>47</v>
      </c>
      <c r="BQ2" s="288" t="s">
        <v>48</v>
      </c>
      <c r="BR2" s="263" t="s">
        <v>49</v>
      </c>
      <c r="BS2" s="250" t="s">
        <v>50</v>
      </c>
    </row>
    <row r="3" spans="1:71" s="23" customFormat="1" ht="146.25" customHeight="1" thickBot="1" x14ac:dyDescent="0.3">
      <c r="A3" s="217"/>
      <c r="B3" s="217"/>
      <c r="C3" s="220"/>
      <c r="D3" s="225"/>
      <c r="E3" s="226"/>
      <c r="F3" s="227"/>
      <c r="G3" s="229"/>
      <c r="H3" s="229"/>
      <c r="I3" s="232"/>
      <c r="J3" s="233"/>
      <c r="K3" s="232"/>
      <c r="L3" s="233"/>
      <c r="M3" s="229"/>
      <c r="N3" s="229"/>
      <c r="O3" s="236"/>
      <c r="P3" s="237"/>
      <c r="Q3" s="240"/>
      <c r="R3" s="241"/>
      <c r="S3" s="242"/>
      <c r="T3" s="242"/>
      <c r="U3" s="240"/>
      <c r="V3" s="244"/>
      <c r="W3" s="242"/>
      <c r="X3" s="242"/>
      <c r="Y3" s="246"/>
      <c r="Z3" s="229"/>
      <c r="AA3" s="229"/>
      <c r="AB3" s="236"/>
      <c r="AC3" s="237"/>
      <c r="AD3" s="232"/>
      <c r="AE3" s="233"/>
      <c r="AF3" s="246"/>
      <c r="AG3" s="249"/>
      <c r="AH3" s="251"/>
      <c r="AI3" s="236"/>
      <c r="AJ3" s="237"/>
      <c r="AK3" s="254"/>
      <c r="AL3" s="255"/>
      <c r="AM3" s="254"/>
      <c r="AN3" s="255"/>
      <c r="AO3" s="257"/>
      <c r="AP3" s="259"/>
      <c r="AQ3" s="260"/>
      <c r="AR3" s="254"/>
      <c r="AS3" s="255"/>
      <c r="AT3" s="269"/>
      <c r="AU3" s="271"/>
      <c r="AV3" s="254"/>
      <c r="AW3" s="255"/>
      <c r="AX3" s="273"/>
      <c r="AY3" s="273"/>
      <c r="AZ3" s="275"/>
      <c r="BA3" s="276"/>
      <c r="BB3" s="277"/>
      <c r="BC3" s="251"/>
      <c r="BD3" s="251"/>
      <c r="BE3" s="283"/>
      <c r="BF3" s="244"/>
      <c r="BG3" s="286"/>
      <c r="BH3" s="287"/>
      <c r="BI3" s="286"/>
      <c r="BJ3" s="287"/>
      <c r="BK3" s="259"/>
      <c r="BL3" s="260"/>
      <c r="BM3" s="262"/>
      <c r="BN3" s="264"/>
      <c r="BO3" s="265"/>
      <c r="BP3" s="267"/>
      <c r="BQ3" s="289"/>
      <c r="BR3" s="265"/>
      <c r="BS3" s="251"/>
    </row>
    <row r="4" spans="1:71" s="23" customFormat="1" ht="71.25" customHeight="1" thickBot="1" x14ac:dyDescent="0.3">
      <c r="A4" s="217"/>
      <c r="B4" s="217"/>
      <c r="C4" s="220"/>
      <c r="D4" s="290" t="s">
        <v>51</v>
      </c>
      <c r="E4" s="291"/>
      <c r="F4" s="292"/>
      <c r="G4" s="293" t="s">
        <v>52</v>
      </c>
      <c r="H4" s="294"/>
      <c r="I4" s="293" t="s">
        <v>53</v>
      </c>
      <c r="J4" s="294"/>
      <c r="K4" s="293" t="s">
        <v>1114</v>
      </c>
      <c r="L4" s="294"/>
      <c r="M4" s="293" t="s">
        <v>54</v>
      </c>
      <c r="N4" s="294"/>
      <c r="O4" s="295" t="s">
        <v>55</v>
      </c>
      <c r="P4" s="296"/>
      <c r="Q4" s="280" t="s">
        <v>56</v>
      </c>
      <c r="R4" s="297"/>
      <c r="S4" s="298" t="s">
        <v>1115</v>
      </c>
      <c r="T4" s="298"/>
      <c r="U4" s="280" t="s">
        <v>57</v>
      </c>
      <c r="V4" s="281"/>
      <c r="W4" s="298" t="s">
        <v>58</v>
      </c>
      <c r="X4" s="298"/>
      <c r="Y4" s="25" t="s">
        <v>59</v>
      </c>
      <c r="Z4" s="299" t="s">
        <v>60</v>
      </c>
      <c r="AA4" s="300"/>
      <c r="AB4" s="295" t="s">
        <v>61</v>
      </c>
      <c r="AC4" s="296"/>
      <c r="AD4" s="295" t="s">
        <v>1114</v>
      </c>
      <c r="AE4" s="296"/>
      <c r="AF4" s="26" t="s">
        <v>62</v>
      </c>
      <c r="AG4" s="25" t="s">
        <v>63</v>
      </c>
      <c r="AH4" s="27" t="s">
        <v>64</v>
      </c>
      <c r="AI4" s="280" t="s">
        <v>65</v>
      </c>
      <c r="AJ4" s="294"/>
      <c r="AK4" s="278" t="s">
        <v>66</v>
      </c>
      <c r="AL4" s="279"/>
      <c r="AM4" s="278" t="s">
        <v>67</v>
      </c>
      <c r="AN4" s="279"/>
      <c r="AO4" s="28" t="s">
        <v>68</v>
      </c>
      <c r="AP4" s="295" t="s">
        <v>69</v>
      </c>
      <c r="AQ4" s="301"/>
      <c r="AR4" s="278" t="s">
        <v>70</v>
      </c>
      <c r="AS4" s="279"/>
      <c r="AT4" s="25" t="s">
        <v>71</v>
      </c>
      <c r="AU4" s="25" t="s">
        <v>1113</v>
      </c>
      <c r="AV4" s="278" t="s">
        <v>72</v>
      </c>
      <c r="AW4" s="279"/>
      <c r="AX4" s="27" t="s">
        <v>73</v>
      </c>
      <c r="AY4" s="27" t="s">
        <v>1116</v>
      </c>
      <c r="AZ4" s="25" t="s">
        <v>74</v>
      </c>
      <c r="BA4" s="25" t="s">
        <v>75</v>
      </c>
      <c r="BB4" s="25" t="s">
        <v>76</v>
      </c>
      <c r="BC4" s="25" t="s">
        <v>77</v>
      </c>
      <c r="BD4" s="27" t="s">
        <v>78</v>
      </c>
      <c r="BE4" s="280" t="s">
        <v>79</v>
      </c>
      <c r="BF4" s="281"/>
      <c r="BG4" s="278" t="s">
        <v>80</v>
      </c>
      <c r="BH4" s="279"/>
      <c r="BI4" s="280" t="s">
        <v>81</v>
      </c>
      <c r="BJ4" s="297"/>
      <c r="BK4" s="295" t="s">
        <v>82</v>
      </c>
      <c r="BL4" s="301"/>
      <c r="BM4" s="29" t="s">
        <v>83</v>
      </c>
      <c r="BN4" s="30" t="s">
        <v>84</v>
      </c>
      <c r="BO4" s="30" t="s">
        <v>85</v>
      </c>
      <c r="BP4" s="24" t="s">
        <v>86</v>
      </c>
      <c r="BQ4" s="30" t="s">
        <v>87</v>
      </c>
      <c r="BR4" s="30" t="s">
        <v>88</v>
      </c>
      <c r="BS4" s="27" t="s">
        <v>89</v>
      </c>
    </row>
    <row r="5" spans="1:71" s="23" customFormat="1" ht="51" customHeight="1" thickBot="1" x14ac:dyDescent="0.3">
      <c r="A5" s="218"/>
      <c r="B5" s="218"/>
      <c r="C5" s="221"/>
      <c r="D5" s="198"/>
      <c r="E5" s="199"/>
      <c r="F5" s="200"/>
      <c r="G5" s="31" t="s">
        <v>1</v>
      </c>
      <c r="H5" s="32" t="s">
        <v>2</v>
      </c>
      <c r="I5" s="33" t="s">
        <v>1</v>
      </c>
      <c r="J5" s="32" t="s">
        <v>2</v>
      </c>
      <c r="K5" s="31" t="s">
        <v>1</v>
      </c>
      <c r="L5" s="32" t="s">
        <v>2</v>
      </c>
      <c r="M5" s="33" t="s">
        <v>1</v>
      </c>
      <c r="N5" s="32" t="s">
        <v>2</v>
      </c>
      <c r="O5" s="31" t="s">
        <v>1</v>
      </c>
      <c r="P5" s="32" t="s">
        <v>2</v>
      </c>
      <c r="Q5" s="31" t="s">
        <v>1</v>
      </c>
      <c r="R5" s="34" t="s">
        <v>2</v>
      </c>
      <c r="S5" s="31" t="s">
        <v>1</v>
      </c>
      <c r="T5" s="32" t="s">
        <v>2</v>
      </c>
      <c r="U5" s="31" t="s">
        <v>1</v>
      </c>
      <c r="V5" s="34" t="s">
        <v>2</v>
      </c>
      <c r="W5" s="31" t="s">
        <v>1</v>
      </c>
      <c r="X5" s="32" t="s">
        <v>2</v>
      </c>
      <c r="Y5" s="32" t="s">
        <v>2</v>
      </c>
      <c r="Z5" s="31" t="s">
        <v>1</v>
      </c>
      <c r="AA5" s="32" t="s">
        <v>2</v>
      </c>
      <c r="AB5" s="31" t="s">
        <v>1</v>
      </c>
      <c r="AC5" s="32" t="s">
        <v>2</v>
      </c>
      <c r="AD5" s="31" t="s">
        <v>1</v>
      </c>
      <c r="AE5" s="32" t="s">
        <v>2</v>
      </c>
      <c r="AF5" s="32" t="s">
        <v>2</v>
      </c>
      <c r="AG5" s="35" t="s">
        <v>2</v>
      </c>
      <c r="AH5" s="35" t="s">
        <v>2</v>
      </c>
      <c r="AI5" s="31" t="s">
        <v>1</v>
      </c>
      <c r="AJ5" s="32" t="s">
        <v>2</v>
      </c>
      <c r="AK5" s="31" t="s">
        <v>1</v>
      </c>
      <c r="AL5" s="32" t="s">
        <v>2</v>
      </c>
      <c r="AM5" s="31" t="s">
        <v>1</v>
      </c>
      <c r="AN5" s="32" t="s">
        <v>2</v>
      </c>
      <c r="AO5" s="32" t="s">
        <v>2</v>
      </c>
      <c r="AP5" s="36" t="s">
        <v>1</v>
      </c>
      <c r="AQ5" s="34" t="s">
        <v>2</v>
      </c>
      <c r="AR5" s="37" t="s">
        <v>1</v>
      </c>
      <c r="AS5" s="32" t="s">
        <v>2</v>
      </c>
      <c r="AT5" s="35" t="s">
        <v>2</v>
      </c>
      <c r="AU5" s="35" t="s">
        <v>2</v>
      </c>
      <c r="AV5" s="37" t="s">
        <v>1</v>
      </c>
      <c r="AW5" s="32" t="s">
        <v>2</v>
      </c>
      <c r="AX5" s="35" t="s">
        <v>2</v>
      </c>
      <c r="AY5" s="35" t="s">
        <v>2</v>
      </c>
      <c r="AZ5" s="38" t="s">
        <v>2</v>
      </c>
      <c r="BA5" s="38" t="s">
        <v>2</v>
      </c>
      <c r="BB5" s="38" t="s">
        <v>2</v>
      </c>
      <c r="BC5" s="35" t="s">
        <v>2</v>
      </c>
      <c r="BD5" s="35" t="s">
        <v>2</v>
      </c>
      <c r="BE5" s="31" t="s">
        <v>1</v>
      </c>
      <c r="BF5" s="34" t="s">
        <v>2</v>
      </c>
      <c r="BG5" s="31" t="s">
        <v>1</v>
      </c>
      <c r="BH5" s="32" t="s">
        <v>2</v>
      </c>
      <c r="BI5" s="36" t="s">
        <v>1</v>
      </c>
      <c r="BJ5" s="34" t="s">
        <v>2</v>
      </c>
      <c r="BK5" s="36" t="s">
        <v>1</v>
      </c>
      <c r="BL5" s="34" t="s">
        <v>2</v>
      </c>
      <c r="BM5" s="34" t="s">
        <v>2</v>
      </c>
      <c r="BN5" s="32" t="s">
        <v>2</v>
      </c>
      <c r="BO5" s="32" t="s">
        <v>2</v>
      </c>
      <c r="BP5" s="32" t="s">
        <v>2</v>
      </c>
      <c r="BQ5" s="32" t="s">
        <v>2</v>
      </c>
      <c r="BR5" s="32" t="s">
        <v>2</v>
      </c>
      <c r="BS5" s="35" t="s">
        <v>2</v>
      </c>
    </row>
    <row r="6" spans="1:71" s="39" customFormat="1" ht="25.5" customHeight="1" x14ac:dyDescent="0.35">
      <c r="A6" s="40"/>
      <c r="B6" s="41"/>
      <c r="C6" s="42"/>
      <c r="D6" s="43"/>
      <c r="E6" s="44"/>
      <c r="F6" s="45"/>
      <c r="G6" s="46"/>
      <c r="H6" s="47"/>
      <c r="I6" s="48"/>
      <c r="J6" s="47"/>
      <c r="K6" s="46"/>
      <c r="L6" s="47"/>
      <c r="M6" s="48"/>
      <c r="N6" s="47"/>
      <c r="O6" s="44"/>
      <c r="P6" s="45"/>
      <c r="Q6" s="49"/>
      <c r="R6" s="50"/>
      <c r="S6" s="46"/>
      <c r="T6" s="47"/>
      <c r="U6" s="44"/>
      <c r="V6" s="51"/>
      <c r="W6" s="46"/>
      <c r="X6" s="47"/>
      <c r="Y6" s="47"/>
      <c r="Z6" s="46"/>
      <c r="AA6" s="47"/>
      <c r="AB6" s="46"/>
      <c r="AC6" s="47"/>
      <c r="AD6" s="46"/>
      <c r="AE6" s="47"/>
      <c r="AF6" s="47"/>
      <c r="AG6" s="52"/>
      <c r="AH6" s="53"/>
      <c r="AI6" s="46"/>
      <c r="AJ6" s="47"/>
      <c r="AK6" s="46"/>
      <c r="AL6" s="47"/>
      <c r="AM6" s="54"/>
      <c r="AN6" s="55"/>
      <c r="AO6" s="55"/>
      <c r="AP6" s="44"/>
      <c r="AQ6" s="45"/>
      <c r="AR6" s="56"/>
      <c r="AS6" s="57"/>
      <c r="AT6" s="51"/>
      <c r="AU6" s="51"/>
      <c r="AV6" s="56"/>
      <c r="AW6" s="57"/>
      <c r="AX6" s="53"/>
      <c r="AY6" s="58"/>
      <c r="AZ6" s="45"/>
      <c r="BA6" s="51"/>
      <c r="BB6" s="51"/>
      <c r="BC6" s="51"/>
      <c r="BD6" s="53"/>
      <c r="BE6" s="44"/>
      <c r="BF6" s="45"/>
      <c r="BG6" s="59"/>
      <c r="BH6" s="52"/>
      <c r="BI6" s="59"/>
      <c r="BJ6" s="52"/>
      <c r="BK6" s="44"/>
      <c r="BL6" s="45"/>
      <c r="BM6" s="52"/>
      <c r="BN6" s="57"/>
      <c r="BO6" s="57"/>
      <c r="BP6" s="45"/>
      <c r="BQ6" s="57"/>
      <c r="BR6" s="52"/>
      <c r="BS6" s="53"/>
    </row>
    <row r="7" spans="1:71" ht="69.75" customHeight="1" outlineLevel="1" x14ac:dyDescent="0.35">
      <c r="A7" s="60" t="s">
        <v>90</v>
      </c>
      <c r="B7" s="61" t="s">
        <v>91</v>
      </c>
      <c r="C7" s="201">
        <v>240100783596</v>
      </c>
      <c r="D7" s="202">
        <f t="shared" ref="D7" si="0">E7+F7</f>
        <v>334.44511999999997</v>
      </c>
      <c r="E7" s="62">
        <f t="shared" ref="E7" si="1">SUMIF($G$5:$BS$5,"федеральный бюджет",G7:BS7)</f>
        <v>26.351590000000002</v>
      </c>
      <c r="F7" s="63">
        <f>SUMIF($G$5:$BS$5,"краевой бюджет",G7:BS7)</f>
        <v>308.09352999999999</v>
      </c>
      <c r="G7" s="64"/>
      <c r="H7" s="65"/>
      <c r="I7" s="62"/>
      <c r="J7" s="65"/>
      <c r="K7" s="64"/>
      <c r="L7" s="65"/>
      <c r="M7" s="62"/>
      <c r="N7" s="65"/>
      <c r="O7" s="62">
        <v>26.351590000000002</v>
      </c>
      <c r="P7" s="63">
        <v>11.293530000000001</v>
      </c>
      <c r="Q7" s="64"/>
      <c r="R7" s="65"/>
      <c r="S7" s="64"/>
      <c r="T7" s="65"/>
      <c r="U7" s="64"/>
      <c r="V7" s="66"/>
      <c r="W7" s="64"/>
      <c r="X7" s="65"/>
      <c r="Y7" s="65">
        <v>296.8</v>
      </c>
      <c r="Z7" s="64"/>
      <c r="AA7" s="65"/>
      <c r="AB7" s="62"/>
      <c r="AC7" s="63"/>
      <c r="AD7" s="64"/>
      <c r="AE7" s="65"/>
      <c r="AF7" s="65"/>
      <c r="AG7" s="66"/>
      <c r="AH7" s="67"/>
      <c r="AI7" s="62"/>
      <c r="AJ7" s="63"/>
      <c r="AK7" s="62"/>
      <c r="AL7" s="63"/>
      <c r="AM7" s="68"/>
      <c r="AN7" s="69"/>
      <c r="AO7" s="69"/>
      <c r="AP7" s="64"/>
      <c r="AQ7" s="65"/>
      <c r="AR7" s="64"/>
      <c r="AS7" s="65"/>
      <c r="AT7" s="66"/>
      <c r="AU7" s="66"/>
      <c r="AV7" s="64"/>
      <c r="AW7" s="65"/>
      <c r="AX7" s="67"/>
      <c r="AY7" s="67"/>
      <c r="AZ7" s="65"/>
      <c r="BA7" s="65"/>
      <c r="BB7" s="65"/>
      <c r="BC7" s="65"/>
      <c r="BD7" s="67"/>
      <c r="BE7" s="64"/>
      <c r="BF7" s="65"/>
      <c r="BG7" s="70"/>
      <c r="BH7" s="66"/>
      <c r="BI7" s="70"/>
      <c r="BJ7" s="66"/>
      <c r="BK7" s="64"/>
      <c r="BL7" s="65"/>
      <c r="BM7" s="66"/>
      <c r="BN7" s="65"/>
      <c r="BO7" s="65"/>
      <c r="BP7" s="65"/>
      <c r="BQ7" s="65"/>
      <c r="BR7" s="66"/>
      <c r="BS7" s="67"/>
    </row>
    <row r="8" spans="1:71" ht="69.75" customHeight="1" outlineLevel="1" x14ac:dyDescent="0.35">
      <c r="A8" s="60" t="s">
        <v>90</v>
      </c>
      <c r="B8" s="71" t="s">
        <v>92</v>
      </c>
      <c r="C8" s="201">
        <v>240100812310</v>
      </c>
      <c r="D8" s="202">
        <f t="shared" ref="D8:D38" si="2">E8+F8</f>
        <v>72.8</v>
      </c>
      <c r="E8" s="62">
        <f t="shared" ref="E8:E38" si="3">SUMIF($G$5:$BS$5,"федеральный бюджет",G8:BS8)</f>
        <v>0</v>
      </c>
      <c r="F8" s="63">
        <f t="shared" ref="F8:F38" si="4">SUMIF($G$5:$BS$5,"краевой бюджет",G8:BS8)</f>
        <v>72.8</v>
      </c>
      <c r="G8" s="64"/>
      <c r="H8" s="65"/>
      <c r="I8" s="62"/>
      <c r="J8" s="65"/>
      <c r="K8" s="64"/>
      <c r="L8" s="65"/>
      <c r="M8" s="62"/>
      <c r="N8" s="65"/>
      <c r="O8" s="62"/>
      <c r="P8" s="63"/>
      <c r="Q8" s="64"/>
      <c r="R8" s="65"/>
      <c r="S8" s="64"/>
      <c r="T8" s="65"/>
      <c r="U8" s="64"/>
      <c r="V8" s="66"/>
      <c r="W8" s="64"/>
      <c r="X8" s="65"/>
      <c r="Y8" s="65">
        <v>72.8</v>
      </c>
      <c r="Z8" s="64"/>
      <c r="AA8" s="65"/>
      <c r="AB8" s="62"/>
      <c r="AC8" s="63"/>
      <c r="AD8" s="64"/>
      <c r="AE8" s="65"/>
      <c r="AF8" s="65"/>
      <c r="AG8" s="66"/>
      <c r="AH8" s="67"/>
      <c r="AI8" s="62"/>
      <c r="AJ8" s="63"/>
      <c r="AK8" s="62"/>
      <c r="AL8" s="63"/>
      <c r="AM8" s="68"/>
      <c r="AN8" s="69"/>
      <c r="AO8" s="69"/>
      <c r="AP8" s="64"/>
      <c r="AQ8" s="65"/>
      <c r="AR8" s="64"/>
      <c r="AS8" s="65"/>
      <c r="AT8" s="66"/>
      <c r="AU8" s="66"/>
      <c r="AV8" s="64"/>
      <c r="AW8" s="65"/>
      <c r="AX8" s="67"/>
      <c r="AY8" s="67"/>
      <c r="AZ8" s="65"/>
      <c r="BA8" s="65"/>
      <c r="BB8" s="65"/>
      <c r="BC8" s="65"/>
      <c r="BD8" s="67"/>
      <c r="BE8" s="64"/>
      <c r="BF8" s="65"/>
      <c r="BG8" s="70"/>
      <c r="BH8" s="66"/>
      <c r="BI8" s="70"/>
      <c r="BJ8" s="66"/>
      <c r="BK8" s="64"/>
      <c r="BL8" s="65"/>
      <c r="BM8" s="66"/>
      <c r="BN8" s="65"/>
      <c r="BO8" s="65"/>
      <c r="BP8" s="65"/>
      <c r="BQ8" s="65"/>
      <c r="BR8" s="66"/>
      <c r="BS8" s="67"/>
    </row>
    <row r="9" spans="1:71" ht="69.75" customHeight="1" outlineLevel="1" x14ac:dyDescent="0.35">
      <c r="A9" s="60" t="s">
        <v>90</v>
      </c>
      <c r="B9" s="71" t="s">
        <v>1111</v>
      </c>
      <c r="C9" s="203">
        <v>240101598652</v>
      </c>
      <c r="D9" s="202">
        <f t="shared" si="2"/>
        <v>15703.472189999999</v>
      </c>
      <c r="E9" s="62">
        <f t="shared" si="3"/>
        <v>768.29926999999998</v>
      </c>
      <c r="F9" s="63">
        <f t="shared" si="4"/>
        <v>14935.172919999999</v>
      </c>
      <c r="G9" s="64"/>
      <c r="H9" s="65"/>
      <c r="I9" s="62"/>
      <c r="J9" s="65"/>
      <c r="K9" s="64"/>
      <c r="L9" s="65"/>
      <c r="M9" s="62"/>
      <c r="N9" s="65"/>
      <c r="O9" s="62">
        <v>768.29926999999998</v>
      </c>
      <c r="P9" s="63">
        <v>329.27112</v>
      </c>
      <c r="Q9" s="64"/>
      <c r="R9" s="65"/>
      <c r="S9" s="64"/>
      <c r="T9" s="65"/>
      <c r="U9" s="64"/>
      <c r="V9" s="66"/>
      <c r="W9" s="64"/>
      <c r="X9" s="65"/>
      <c r="Y9" s="65"/>
      <c r="Z9" s="64"/>
      <c r="AA9" s="65"/>
      <c r="AB9" s="62"/>
      <c r="AC9" s="63"/>
      <c r="AD9" s="64"/>
      <c r="AE9" s="65"/>
      <c r="AF9" s="65"/>
      <c r="AG9" s="66"/>
      <c r="AH9" s="67"/>
      <c r="AI9" s="62"/>
      <c r="AJ9" s="63"/>
      <c r="AK9" s="62"/>
      <c r="AL9" s="63"/>
      <c r="AM9" s="68"/>
      <c r="AN9" s="69"/>
      <c r="AO9" s="69"/>
      <c r="AP9" s="64"/>
      <c r="AQ9" s="65"/>
      <c r="AR9" s="64"/>
      <c r="AS9" s="65"/>
      <c r="AT9" s="66"/>
      <c r="AU9" s="66"/>
      <c r="AV9" s="64"/>
      <c r="AW9" s="65"/>
      <c r="AX9" s="67"/>
      <c r="AY9" s="67"/>
      <c r="AZ9" s="65"/>
      <c r="BA9" s="66"/>
      <c r="BB9" s="66">
        <v>13733.51755</v>
      </c>
      <c r="BC9" s="65"/>
      <c r="BD9" s="67"/>
      <c r="BE9" s="64"/>
      <c r="BF9" s="65"/>
      <c r="BG9" s="70"/>
      <c r="BH9" s="66"/>
      <c r="BI9" s="70"/>
      <c r="BJ9" s="66"/>
      <c r="BK9" s="64"/>
      <c r="BL9" s="65"/>
      <c r="BM9" s="66"/>
      <c r="BN9" s="65"/>
      <c r="BO9" s="65"/>
      <c r="BP9" s="65"/>
      <c r="BQ9" s="65"/>
      <c r="BR9" s="66"/>
      <c r="BS9" s="67">
        <v>872.38424999999995</v>
      </c>
    </row>
    <row r="10" spans="1:71" ht="46.5" customHeight="1" outlineLevel="1" x14ac:dyDescent="0.35">
      <c r="A10" s="60" t="s">
        <v>90</v>
      </c>
      <c r="B10" s="71" t="s">
        <v>93</v>
      </c>
      <c r="C10" s="203">
        <v>240101598652</v>
      </c>
      <c r="D10" s="202">
        <f t="shared" si="2"/>
        <v>63775.668590000001</v>
      </c>
      <c r="E10" s="62">
        <f t="shared" si="3"/>
        <v>11140.90164</v>
      </c>
      <c r="F10" s="63">
        <f t="shared" si="4"/>
        <v>52634.766950000005</v>
      </c>
      <c r="G10" s="64">
        <v>230.40653</v>
      </c>
      <c r="H10" s="65">
        <v>98.745660000000001</v>
      </c>
      <c r="I10" s="62">
        <v>1782.7750900000001</v>
      </c>
      <c r="J10" s="65">
        <v>764.04647</v>
      </c>
      <c r="K10" s="64">
        <v>697.90493000000004</v>
      </c>
      <c r="L10" s="65">
        <v>299.10212000000001</v>
      </c>
      <c r="M10" s="62"/>
      <c r="N10" s="65"/>
      <c r="O10" s="62">
        <v>2364.8665000000001</v>
      </c>
      <c r="P10" s="63">
        <v>1013.51421</v>
      </c>
      <c r="Q10" s="64"/>
      <c r="R10" s="65"/>
      <c r="S10" s="64"/>
      <c r="T10" s="65"/>
      <c r="U10" s="64"/>
      <c r="V10" s="66"/>
      <c r="W10" s="64"/>
      <c r="X10" s="65"/>
      <c r="Y10" s="65">
        <v>3394.16</v>
      </c>
      <c r="Z10" s="64"/>
      <c r="AA10" s="65"/>
      <c r="AB10" s="62">
        <v>5719.6541999999999</v>
      </c>
      <c r="AC10" s="63">
        <v>2451.2803699999999</v>
      </c>
      <c r="AD10" s="64">
        <v>345.29439000000002</v>
      </c>
      <c r="AE10" s="65">
        <v>147.98330000000001</v>
      </c>
      <c r="AF10" s="65">
        <v>15135.201800000001</v>
      </c>
      <c r="AG10" s="66"/>
      <c r="AH10" s="67"/>
      <c r="AI10" s="62"/>
      <c r="AJ10" s="63"/>
      <c r="AK10" s="62"/>
      <c r="AL10" s="63"/>
      <c r="AM10" s="68"/>
      <c r="AN10" s="69"/>
      <c r="AO10" s="69"/>
      <c r="AP10" s="64"/>
      <c r="AQ10" s="65"/>
      <c r="AR10" s="64"/>
      <c r="AS10" s="65"/>
      <c r="AT10" s="66"/>
      <c r="AU10" s="66"/>
      <c r="AV10" s="64"/>
      <c r="AW10" s="65"/>
      <c r="AX10" s="67"/>
      <c r="AY10" s="67"/>
      <c r="AZ10" s="65"/>
      <c r="BA10" s="66"/>
      <c r="BB10" s="66">
        <v>4765.5067299999992</v>
      </c>
      <c r="BC10" s="63"/>
      <c r="BD10" s="67">
        <f>78.9+74.75</f>
        <v>153.65</v>
      </c>
      <c r="BE10" s="64"/>
      <c r="BF10" s="65"/>
      <c r="BG10" s="70"/>
      <c r="BH10" s="66"/>
      <c r="BI10" s="70"/>
      <c r="BJ10" s="66"/>
      <c r="BK10" s="64"/>
      <c r="BL10" s="65"/>
      <c r="BM10" s="66"/>
      <c r="BN10" s="65"/>
      <c r="BO10" s="65"/>
      <c r="BP10" s="65"/>
      <c r="BQ10" s="65">
        <v>1897.1410699999999</v>
      </c>
      <c r="BR10" s="66"/>
      <c r="BS10" s="67">
        <v>22514.435219999999</v>
      </c>
    </row>
    <row r="11" spans="1:71" ht="46.5" customHeight="1" outlineLevel="1" x14ac:dyDescent="0.35">
      <c r="A11" s="72" t="s">
        <v>90</v>
      </c>
      <c r="B11" s="61" t="s">
        <v>94</v>
      </c>
      <c r="C11" s="201">
        <v>240102389404</v>
      </c>
      <c r="D11" s="202">
        <f t="shared" si="2"/>
        <v>629.98008000000004</v>
      </c>
      <c r="E11" s="62">
        <f t="shared" si="3"/>
        <v>97.94756000000001</v>
      </c>
      <c r="F11" s="63">
        <f t="shared" si="4"/>
        <v>532.03251999999998</v>
      </c>
      <c r="G11" s="62"/>
      <c r="H11" s="63"/>
      <c r="I11" s="62">
        <v>40.790500000000002</v>
      </c>
      <c r="J11" s="63">
        <v>17.481639999999999</v>
      </c>
      <c r="K11" s="62"/>
      <c r="L11" s="63"/>
      <c r="M11" s="62"/>
      <c r="N11" s="63"/>
      <c r="O11" s="62">
        <v>57.157060000000001</v>
      </c>
      <c r="P11" s="63">
        <v>24.49588</v>
      </c>
      <c r="Q11" s="64"/>
      <c r="R11" s="65"/>
      <c r="S11" s="62"/>
      <c r="T11" s="63"/>
      <c r="U11" s="62"/>
      <c r="V11" s="69"/>
      <c r="W11" s="62"/>
      <c r="X11" s="63"/>
      <c r="Y11" s="63">
        <v>182</v>
      </c>
      <c r="Z11" s="62"/>
      <c r="AA11" s="63"/>
      <c r="AB11" s="62"/>
      <c r="AC11" s="63"/>
      <c r="AD11" s="62"/>
      <c r="AE11" s="63"/>
      <c r="AF11" s="63"/>
      <c r="AG11" s="69"/>
      <c r="AH11" s="73"/>
      <c r="AI11" s="62"/>
      <c r="AJ11" s="63"/>
      <c r="AK11" s="62"/>
      <c r="AL11" s="63"/>
      <c r="AM11" s="68"/>
      <c r="AN11" s="69"/>
      <c r="AO11" s="69"/>
      <c r="AP11" s="62"/>
      <c r="AQ11" s="63"/>
      <c r="AR11" s="62"/>
      <c r="AS11" s="63"/>
      <c r="AT11" s="69"/>
      <c r="AU11" s="69"/>
      <c r="AV11" s="62"/>
      <c r="AW11" s="63"/>
      <c r="AX11" s="73"/>
      <c r="AY11" s="73"/>
      <c r="AZ11" s="63"/>
      <c r="BA11" s="69"/>
      <c r="BB11" s="66">
        <v>308.05500000000001</v>
      </c>
      <c r="BC11" s="63"/>
      <c r="BD11" s="73"/>
      <c r="BE11" s="62"/>
      <c r="BF11" s="63"/>
      <c r="BG11" s="68"/>
      <c r="BH11" s="69"/>
      <c r="BI11" s="68"/>
      <c r="BJ11" s="69"/>
      <c r="BK11" s="62"/>
      <c r="BL11" s="63"/>
      <c r="BM11" s="69"/>
      <c r="BN11" s="63"/>
      <c r="BO11" s="63"/>
      <c r="BP11" s="63"/>
      <c r="BQ11" s="63"/>
      <c r="BR11" s="69"/>
      <c r="BS11" s="73"/>
    </row>
    <row r="12" spans="1:71" ht="46.5" customHeight="1" outlineLevel="1" x14ac:dyDescent="0.35">
      <c r="A12" s="72" t="s">
        <v>90</v>
      </c>
      <c r="B12" s="61" t="s">
        <v>95</v>
      </c>
      <c r="C12" s="201">
        <v>240101745106</v>
      </c>
      <c r="D12" s="202">
        <f t="shared" si="2"/>
        <v>145.6</v>
      </c>
      <c r="E12" s="62">
        <f t="shared" si="3"/>
        <v>0</v>
      </c>
      <c r="F12" s="63">
        <f t="shared" si="4"/>
        <v>145.6</v>
      </c>
      <c r="G12" s="62"/>
      <c r="H12" s="63"/>
      <c r="I12" s="62"/>
      <c r="J12" s="63"/>
      <c r="K12" s="62"/>
      <c r="L12" s="63"/>
      <c r="M12" s="62"/>
      <c r="N12" s="63"/>
      <c r="O12" s="62"/>
      <c r="P12" s="63"/>
      <c r="Q12" s="64"/>
      <c r="R12" s="65"/>
      <c r="S12" s="62"/>
      <c r="T12" s="63"/>
      <c r="U12" s="62"/>
      <c r="V12" s="69"/>
      <c r="W12" s="62"/>
      <c r="X12" s="63"/>
      <c r="Y12" s="63">
        <v>145.6</v>
      </c>
      <c r="Z12" s="62"/>
      <c r="AA12" s="63"/>
      <c r="AB12" s="62"/>
      <c r="AC12" s="63"/>
      <c r="AD12" s="62"/>
      <c r="AE12" s="63"/>
      <c r="AF12" s="63"/>
      <c r="AG12" s="69"/>
      <c r="AH12" s="73"/>
      <c r="AI12" s="62"/>
      <c r="AJ12" s="63"/>
      <c r="AK12" s="62"/>
      <c r="AL12" s="63"/>
      <c r="AM12" s="68"/>
      <c r="AN12" s="69"/>
      <c r="AO12" s="69"/>
      <c r="AP12" s="62"/>
      <c r="AQ12" s="63"/>
      <c r="AR12" s="62"/>
      <c r="AS12" s="63"/>
      <c r="AT12" s="69"/>
      <c r="AU12" s="69"/>
      <c r="AV12" s="62"/>
      <c r="AW12" s="63"/>
      <c r="AX12" s="73"/>
      <c r="AY12" s="73"/>
      <c r="AZ12" s="63"/>
      <c r="BA12" s="63"/>
      <c r="BB12" s="74"/>
      <c r="BC12" s="63"/>
      <c r="BD12" s="73"/>
      <c r="BE12" s="62"/>
      <c r="BF12" s="63"/>
      <c r="BG12" s="68"/>
      <c r="BH12" s="69"/>
      <c r="BI12" s="68"/>
      <c r="BJ12" s="69"/>
      <c r="BK12" s="62"/>
      <c r="BL12" s="63"/>
      <c r="BM12" s="69"/>
      <c r="BN12" s="63"/>
      <c r="BO12" s="63"/>
      <c r="BP12" s="63"/>
      <c r="BQ12" s="63"/>
      <c r="BR12" s="69"/>
      <c r="BS12" s="73"/>
    </row>
    <row r="13" spans="1:71" ht="46.5" customHeight="1" outlineLevel="1" x14ac:dyDescent="0.35">
      <c r="A13" s="60" t="s">
        <v>90</v>
      </c>
      <c r="B13" s="71" t="s">
        <v>96</v>
      </c>
      <c r="C13" s="201">
        <v>240100217150</v>
      </c>
      <c r="D13" s="202">
        <f t="shared" si="2"/>
        <v>417.43107999999995</v>
      </c>
      <c r="E13" s="62">
        <f t="shared" si="3"/>
        <v>96.169139999999999</v>
      </c>
      <c r="F13" s="63">
        <f t="shared" si="4"/>
        <v>321.26193999999998</v>
      </c>
      <c r="G13" s="64"/>
      <c r="H13" s="65"/>
      <c r="I13" s="62">
        <v>20.60126</v>
      </c>
      <c r="J13" s="65">
        <v>8.82911</v>
      </c>
      <c r="K13" s="64"/>
      <c r="L13" s="65"/>
      <c r="M13" s="62"/>
      <c r="N13" s="65"/>
      <c r="O13" s="62">
        <v>75.567880000000002</v>
      </c>
      <c r="P13" s="63">
        <v>32.386229999999998</v>
      </c>
      <c r="Q13" s="64"/>
      <c r="R13" s="65"/>
      <c r="S13" s="64"/>
      <c r="T13" s="65"/>
      <c r="U13" s="64"/>
      <c r="V13" s="66"/>
      <c r="W13" s="64"/>
      <c r="X13" s="65"/>
      <c r="Y13" s="65">
        <v>56</v>
      </c>
      <c r="Z13" s="64"/>
      <c r="AA13" s="65"/>
      <c r="AB13" s="62"/>
      <c r="AC13" s="63"/>
      <c r="AD13" s="64"/>
      <c r="AE13" s="65"/>
      <c r="AF13" s="65"/>
      <c r="AG13" s="66"/>
      <c r="AH13" s="67"/>
      <c r="AI13" s="62"/>
      <c r="AJ13" s="63"/>
      <c r="AK13" s="62"/>
      <c r="AL13" s="63"/>
      <c r="AM13" s="68"/>
      <c r="AN13" s="69"/>
      <c r="AO13" s="69"/>
      <c r="AP13" s="64"/>
      <c r="AQ13" s="65"/>
      <c r="AR13" s="64"/>
      <c r="AS13" s="65"/>
      <c r="AT13" s="66"/>
      <c r="AU13" s="66"/>
      <c r="AV13" s="64"/>
      <c r="AW13" s="65"/>
      <c r="AX13" s="67"/>
      <c r="AY13" s="67"/>
      <c r="AZ13" s="65"/>
      <c r="BA13" s="66"/>
      <c r="BB13" s="66">
        <v>224.04660000000001</v>
      </c>
      <c r="BC13" s="65"/>
      <c r="BD13" s="67"/>
      <c r="BE13" s="64"/>
      <c r="BF13" s="65"/>
      <c r="BG13" s="70"/>
      <c r="BH13" s="66"/>
      <c r="BI13" s="70"/>
      <c r="BJ13" s="66"/>
      <c r="BK13" s="64"/>
      <c r="BL13" s="65"/>
      <c r="BM13" s="66"/>
      <c r="BN13" s="65"/>
      <c r="BO13" s="65"/>
      <c r="BP13" s="65"/>
      <c r="BQ13" s="65"/>
      <c r="BR13" s="66"/>
      <c r="BS13" s="67"/>
    </row>
    <row r="14" spans="1:71" ht="46.5" customHeight="1" outlineLevel="1" x14ac:dyDescent="0.35">
      <c r="A14" s="72" t="s">
        <v>90</v>
      </c>
      <c r="B14" s="75" t="s">
        <v>97</v>
      </c>
      <c r="C14" s="201">
        <v>240101897250</v>
      </c>
      <c r="D14" s="202">
        <f t="shared" si="2"/>
        <v>319.2</v>
      </c>
      <c r="E14" s="62">
        <f t="shared" si="3"/>
        <v>0</v>
      </c>
      <c r="F14" s="63">
        <f t="shared" si="4"/>
        <v>319.2</v>
      </c>
      <c r="G14" s="64"/>
      <c r="H14" s="65"/>
      <c r="I14" s="62"/>
      <c r="J14" s="65"/>
      <c r="K14" s="64"/>
      <c r="L14" s="65"/>
      <c r="M14" s="62"/>
      <c r="N14" s="65"/>
      <c r="O14" s="62"/>
      <c r="P14" s="63"/>
      <c r="Q14" s="64"/>
      <c r="R14" s="65"/>
      <c r="S14" s="64"/>
      <c r="T14" s="65"/>
      <c r="U14" s="62"/>
      <c r="V14" s="69"/>
      <c r="W14" s="64"/>
      <c r="X14" s="65"/>
      <c r="Y14" s="65">
        <v>319.2</v>
      </c>
      <c r="Z14" s="62"/>
      <c r="AA14" s="63"/>
      <c r="AB14" s="62"/>
      <c r="AC14" s="63"/>
      <c r="AD14" s="62"/>
      <c r="AE14" s="63"/>
      <c r="AF14" s="63"/>
      <c r="AG14" s="69"/>
      <c r="AH14" s="73"/>
      <c r="AI14" s="62"/>
      <c r="AJ14" s="63"/>
      <c r="AK14" s="62"/>
      <c r="AL14" s="63"/>
      <c r="AM14" s="68"/>
      <c r="AN14" s="69"/>
      <c r="AO14" s="69"/>
      <c r="AP14" s="62"/>
      <c r="AQ14" s="63"/>
      <c r="AR14" s="62"/>
      <c r="AS14" s="63"/>
      <c r="AT14" s="69"/>
      <c r="AU14" s="69"/>
      <c r="AV14" s="62"/>
      <c r="AW14" s="63"/>
      <c r="AX14" s="73"/>
      <c r="AY14" s="73"/>
      <c r="AZ14" s="63"/>
      <c r="BA14" s="63"/>
      <c r="BB14" s="74"/>
      <c r="BC14" s="63"/>
      <c r="BD14" s="73"/>
      <c r="BE14" s="62"/>
      <c r="BF14" s="63"/>
      <c r="BG14" s="68"/>
      <c r="BH14" s="69"/>
      <c r="BI14" s="68"/>
      <c r="BJ14" s="69"/>
      <c r="BK14" s="62"/>
      <c r="BL14" s="63"/>
      <c r="BM14" s="69"/>
      <c r="BN14" s="63"/>
      <c r="BO14" s="63"/>
      <c r="BP14" s="63"/>
      <c r="BQ14" s="63"/>
      <c r="BR14" s="69"/>
      <c r="BS14" s="73"/>
    </row>
    <row r="15" spans="1:71" s="39" customFormat="1" ht="46.5" customHeight="1" outlineLevel="1" x14ac:dyDescent="0.35">
      <c r="A15" s="72" t="s">
        <v>90</v>
      </c>
      <c r="B15" s="61" t="s">
        <v>98</v>
      </c>
      <c r="C15" s="201">
        <v>246208874176</v>
      </c>
      <c r="D15" s="202">
        <f t="shared" si="2"/>
        <v>780.89832000000001</v>
      </c>
      <c r="E15" s="62">
        <f t="shared" si="3"/>
        <v>0</v>
      </c>
      <c r="F15" s="63">
        <f t="shared" si="4"/>
        <v>780.89832000000001</v>
      </c>
      <c r="G15" s="62"/>
      <c r="H15" s="63"/>
      <c r="I15" s="62"/>
      <c r="J15" s="63"/>
      <c r="K15" s="62"/>
      <c r="L15" s="63"/>
      <c r="M15" s="62"/>
      <c r="N15" s="63"/>
      <c r="O15" s="62"/>
      <c r="P15" s="63"/>
      <c r="Q15" s="64"/>
      <c r="R15" s="65"/>
      <c r="S15" s="62"/>
      <c r="T15" s="63"/>
      <c r="U15" s="62"/>
      <c r="V15" s="69"/>
      <c r="W15" s="62"/>
      <c r="X15" s="63"/>
      <c r="Y15" s="63">
        <v>262.64</v>
      </c>
      <c r="Z15" s="62"/>
      <c r="AA15" s="63"/>
      <c r="AB15" s="62"/>
      <c r="AC15" s="63"/>
      <c r="AD15" s="62"/>
      <c r="AE15" s="63"/>
      <c r="AF15" s="63"/>
      <c r="AG15" s="69"/>
      <c r="AH15" s="73"/>
      <c r="AI15" s="62"/>
      <c r="AJ15" s="63"/>
      <c r="AK15" s="62"/>
      <c r="AL15" s="63"/>
      <c r="AM15" s="68"/>
      <c r="AN15" s="69"/>
      <c r="AO15" s="69"/>
      <c r="AP15" s="62"/>
      <c r="AQ15" s="63"/>
      <c r="AR15" s="62"/>
      <c r="AS15" s="63"/>
      <c r="AT15" s="69"/>
      <c r="AU15" s="69"/>
      <c r="AV15" s="62"/>
      <c r="AW15" s="63"/>
      <c r="AX15" s="73"/>
      <c r="AY15" s="73"/>
      <c r="AZ15" s="63"/>
      <c r="BA15" s="69"/>
      <c r="BB15" s="66">
        <v>246.6</v>
      </c>
      <c r="BC15" s="63"/>
      <c r="BD15" s="73"/>
      <c r="BE15" s="62"/>
      <c r="BF15" s="63"/>
      <c r="BG15" s="68"/>
      <c r="BH15" s="69"/>
      <c r="BI15" s="68"/>
      <c r="BJ15" s="69"/>
      <c r="BK15" s="62"/>
      <c r="BL15" s="63"/>
      <c r="BM15" s="69"/>
      <c r="BN15" s="63"/>
      <c r="BO15" s="63"/>
      <c r="BP15" s="63"/>
      <c r="BQ15" s="63"/>
      <c r="BR15" s="69"/>
      <c r="BS15" s="73">
        <v>271.65832</v>
      </c>
    </row>
    <row r="16" spans="1:71" s="39" customFormat="1" ht="46.5" customHeight="1" outlineLevel="1" x14ac:dyDescent="0.35">
      <c r="A16" s="60" t="s">
        <v>90</v>
      </c>
      <c r="B16" s="76" t="s">
        <v>99</v>
      </c>
      <c r="C16" s="201">
        <v>240101579561</v>
      </c>
      <c r="D16" s="202">
        <f t="shared" si="2"/>
        <v>2343.5381200000002</v>
      </c>
      <c r="E16" s="62">
        <f t="shared" si="3"/>
        <v>230.84467999999998</v>
      </c>
      <c r="F16" s="63">
        <f t="shared" si="4"/>
        <v>2112.69344</v>
      </c>
      <c r="G16" s="64"/>
      <c r="H16" s="65"/>
      <c r="I16" s="62">
        <v>110.25794999999999</v>
      </c>
      <c r="J16" s="65">
        <v>47.253410000000002</v>
      </c>
      <c r="K16" s="64"/>
      <c r="L16" s="65"/>
      <c r="M16" s="62"/>
      <c r="N16" s="65"/>
      <c r="O16" s="62">
        <v>120.58673</v>
      </c>
      <c r="P16" s="63">
        <v>51.680030000000002</v>
      </c>
      <c r="Q16" s="62"/>
      <c r="R16" s="63"/>
      <c r="S16" s="64"/>
      <c r="T16" s="65"/>
      <c r="U16" s="64"/>
      <c r="V16" s="66"/>
      <c r="W16" s="64"/>
      <c r="X16" s="65"/>
      <c r="Y16" s="65">
        <v>249.76</v>
      </c>
      <c r="Z16" s="64"/>
      <c r="AA16" s="65"/>
      <c r="AB16" s="62"/>
      <c r="AC16" s="63"/>
      <c r="AD16" s="64"/>
      <c r="AE16" s="65"/>
      <c r="AF16" s="65"/>
      <c r="AG16" s="66"/>
      <c r="AH16" s="67"/>
      <c r="AI16" s="62"/>
      <c r="AJ16" s="63"/>
      <c r="AK16" s="62"/>
      <c r="AL16" s="63"/>
      <c r="AM16" s="68"/>
      <c r="AN16" s="69"/>
      <c r="AO16" s="69"/>
      <c r="AP16" s="64"/>
      <c r="AQ16" s="65"/>
      <c r="AR16" s="64"/>
      <c r="AS16" s="65"/>
      <c r="AT16" s="66"/>
      <c r="AU16" s="66"/>
      <c r="AV16" s="64"/>
      <c r="AW16" s="65"/>
      <c r="AX16" s="67"/>
      <c r="AY16" s="67"/>
      <c r="AZ16" s="65"/>
      <c r="BA16" s="66"/>
      <c r="BB16" s="66">
        <v>1764</v>
      </c>
      <c r="BC16" s="65"/>
      <c r="BD16" s="67"/>
      <c r="BE16" s="64"/>
      <c r="BF16" s="65"/>
      <c r="BG16" s="70"/>
      <c r="BH16" s="66"/>
      <c r="BI16" s="70"/>
      <c r="BJ16" s="66"/>
      <c r="BK16" s="64"/>
      <c r="BL16" s="65"/>
      <c r="BM16" s="66"/>
      <c r="BN16" s="65"/>
      <c r="BO16" s="65"/>
      <c r="BP16" s="65"/>
      <c r="BQ16" s="65"/>
      <c r="BR16" s="66"/>
      <c r="BS16" s="67"/>
    </row>
    <row r="17" spans="1:71" s="39" customFormat="1" ht="46.5" customHeight="1" outlineLevel="1" x14ac:dyDescent="0.35">
      <c r="A17" s="60" t="s">
        <v>90</v>
      </c>
      <c r="B17" s="76" t="s">
        <v>100</v>
      </c>
      <c r="C17" s="201">
        <v>240101000752</v>
      </c>
      <c r="D17" s="202">
        <f t="shared" si="2"/>
        <v>56</v>
      </c>
      <c r="E17" s="62">
        <f t="shared" si="3"/>
        <v>0</v>
      </c>
      <c r="F17" s="63">
        <f t="shared" si="4"/>
        <v>56</v>
      </c>
      <c r="G17" s="64"/>
      <c r="H17" s="65"/>
      <c r="I17" s="62"/>
      <c r="J17" s="65"/>
      <c r="K17" s="64"/>
      <c r="L17" s="65"/>
      <c r="M17" s="62"/>
      <c r="N17" s="65"/>
      <c r="O17" s="62"/>
      <c r="P17" s="63"/>
      <c r="Q17" s="62"/>
      <c r="R17" s="63"/>
      <c r="S17" s="64"/>
      <c r="T17" s="65"/>
      <c r="U17" s="64"/>
      <c r="V17" s="66"/>
      <c r="W17" s="64"/>
      <c r="X17" s="65"/>
      <c r="Y17" s="65">
        <v>56</v>
      </c>
      <c r="Z17" s="64"/>
      <c r="AA17" s="65"/>
      <c r="AB17" s="62"/>
      <c r="AC17" s="63"/>
      <c r="AD17" s="64"/>
      <c r="AE17" s="65"/>
      <c r="AF17" s="65"/>
      <c r="AG17" s="66"/>
      <c r="AH17" s="67"/>
      <c r="AI17" s="62"/>
      <c r="AJ17" s="63"/>
      <c r="AK17" s="62"/>
      <c r="AL17" s="63"/>
      <c r="AM17" s="68"/>
      <c r="AN17" s="69"/>
      <c r="AO17" s="69"/>
      <c r="AP17" s="64"/>
      <c r="AQ17" s="65"/>
      <c r="AR17" s="64"/>
      <c r="AS17" s="65"/>
      <c r="AT17" s="66"/>
      <c r="AU17" s="66"/>
      <c r="AV17" s="64"/>
      <c r="AW17" s="65"/>
      <c r="AX17" s="67"/>
      <c r="AY17" s="67"/>
      <c r="AZ17" s="65"/>
      <c r="BA17" s="65"/>
      <c r="BB17" s="77"/>
      <c r="BC17" s="65"/>
      <c r="BD17" s="67"/>
      <c r="BE17" s="64"/>
      <c r="BF17" s="65"/>
      <c r="BG17" s="70"/>
      <c r="BH17" s="66"/>
      <c r="BI17" s="70"/>
      <c r="BJ17" s="66"/>
      <c r="BK17" s="64"/>
      <c r="BL17" s="65"/>
      <c r="BM17" s="66"/>
      <c r="BN17" s="65"/>
      <c r="BO17" s="65"/>
      <c r="BP17" s="65"/>
      <c r="BQ17" s="65"/>
      <c r="BR17" s="66"/>
      <c r="BS17" s="67"/>
    </row>
    <row r="18" spans="1:71" s="39" customFormat="1" ht="46.5" customHeight="1" outlineLevel="1" x14ac:dyDescent="0.35">
      <c r="A18" s="72" t="s">
        <v>90</v>
      </c>
      <c r="B18" s="76" t="s">
        <v>101</v>
      </c>
      <c r="C18" s="201">
        <v>240102234471</v>
      </c>
      <c r="D18" s="202">
        <f t="shared" si="2"/>
        <v>255.22384000000002</v>
      </c>
      <c r="E18" s="62">
        <f t="shared" si="3"/>
        <v>41.456690000000002</v>
      </c>
      <c r="F18" s="63">
        <f t="shared" si="4"/>
        <v>213.76715000000002</v>
      </c>
      <c r="G18" s="62"/>
      <c r="H18" s="63"/>
      <c r="I18" s="62"/>
      <c r="J18" s="63"/>
      <c r="K18" s="62"/>
      <c r="L18" s="63"/>
      <c r="M18" s="62"/>
      <c r="N18" s="63"/>
      <c r="O18" s="62">
        <v>41.456690000000002</v>
      </c>
      <c r="P18" s="63">
        <v>17.767150000000001</v>
      </c>
      <c r="Q18" s="62"/>
      <c r="R18" s="63"/>
      <c r="S18" s="62"/>
      <c r="T18" s="63"/>
      <c r="U18" s="62"/>
      <c r="V18" s="69"/>
      <c r="W18" s="62"/>
      <c r="X18" s="63"/>
      <c r="Y18" s="63">
        <v>196</v>
      </c>
      <c r="Z18" s="62"/>
      <c r="AA18" s="63"/>
      <c r="AB18" s="62"/>
      <c r="AC18" s="63"/>
      <c r="AD18" s="62"/>
      <c r="AE18" s="63"/>
      <c r="AF18" s="63"/>
      <c r="AG18" s="69"/>
      <c r="AH18" s="73"/>
      <c r="AI18" s="62"/>
      <c r="AJ18" s="63"/>
      <c r="AK18" s="62"/>
      <c r="AL18" s="63"/>
      <c r="AM18" s="68"/>
      <c r="AN18" s="69"/>
      <c r="AO18" s="69"/>
      <c r="AP18" s="62"/>
      <c r="AQ18" s="63"/>
      <c r="AR18" s="62"/>
      <c r="AS18" s="63"/>
      <c r="AT18" s="69"/>
      <c r="AU18" s="69"/>
      <c r="AV18" s="62"/>
      <c r="AW18" s="63"/>
      <c r="AX18" s="73"/>
      <c r="AY18" s="73"/>
      <c r="AZ18" s="63"/>
      <c r="BA18" s="63"/>
      <c r="BB18" s="74"/>
      <c r="BC18" s="63"/>
      <c r="BD18" s="73"/>
      <c r="BE18" s="62"/>
      <c r="BF18" s="63"/>
      <c r="BG18" s="68"/>
      <c r="BH18" s="69"/>
      <c r="BI18" s="68"/>
      <c r="BJ18" s="69"/>
      <c r="BK18" s="62"/>
      <c r="BL18" s="63"/>
      <c r="BM18" s="69"/>
      <c r="BN18" s="63"/>
      <c r="BO18" s="63"/>
      <c r="BP18" s="63"/>
      <c r="BQ18" s="63"/>
      <c r="BR18" s="69"/>
      <c r="BS18" s="73"/>
    </row>
    <row r="19" spans="1:71" s="39" customFormat="1" ht="46.5" customHeight="1" outlineLevel="1" x14ac:dyDescent="0.35">
      <c r="A19" s="60" t="s">
        <v>90</v>
      </c>
      <c r="B19" s="76" t="s">
        <v>102</v>
      </c>
      <c r="C19" s="201" t="s">
        <v>103</v>
      </c>
      <c r="D19" s="202">
        <f t="shared" si="2"/>
        <v>714.03205000000003</v>
      </c>
      <c r="E19" s="62">
        <f t="shared" si="3"/>
        <v>66.942430000000002</v>
      </c>
      <c r="F19" s="63">
        <f t="shared" si="4"/>
        <v>647.08961999999997</v>
      </c>
      <c r="G19" s="64"/>
      <c r="H19" s="65"/>
      <c r="I19" s="62"/>
      <c r="J19" s="65"/>
      <c r="K19" s="64"/>
      <c r="L19" s="65"/>
      <c r="M19" s="62"/>
      <c r="N19" s="65"/>
      <c r="O19" s="62">
        <v>66.942430000000002</v>
      </c>
      <c r="P19" s="63">
        <v>28.689620000000001</v>
      </c>
      <c r="Q19" s="62"/>
      <c r="R19" s="63"/>
      <c r="S19" s="64"/>
      <c r="T19" s="65"/>
      <c r="U19" s="64"/>
      <c r="V19" s="66"/>
      <c r="W19" s="64"/>
      <c r="X19" s="65"/>
      <c r="Y19" s="65">
        <v>280</v>
      </c>
      <c r="Z19" s="64"/>
      <c r="AA19" s="65"/>
      <c r="AB19" s="62"/>
      <c r="AC19" s="63"/>
      <c r="AD19" s="64"/>
      <c r="AE19" s="65"/>
      <c r="AF19" s="65"/>
      <c r="AG19" s="66"/>
      <c r="AH19" s="67"/>
      <c r="AI19" s="62"/>
      <c r="AJ19" s="63"/>
      <c r="AK19" s="62"/>
      <c r="AL19" s="63"/>
      <c r="AM19" s="68"/>
      <c r="AN19" s="69"/>
      <c r="AO19" s="69"/>
      <c r="AP19" s="64"/>
      <c r="AQ19" s="65"/>
      <c r="AR19" s="64"/>
      <c r="AS19" s="65"/>
      <c r="AT19" s="66"/>
      <c r="AU19" s="66"/>
      <c r="AV19" s="64"/>
      <c r="AW19" s="65"/>
      <c r="AX19" s="67"/>
      <c r="AY19" s="67"/>
      <c r="AZ19" s="65"/>
      <c r="BA19" s="66"/>
      <c r="BB19" s="66">
        <v>338.4</v>
      </c>
      <c r="BC19" s="63"/>
      <c r="BD19" s="67"/>
      <c r="BE19" s="64"/>
      <c r="BF19" s="65"/>
      <c r="BG19" s="70"/>
      <c r="BH19" s="66"/>
      <c r="BI19" s="70"/>
      <c r="BJ19" s="66"/>
      <c r="BK19" s="64"/>
      <c r="BL19" s="65"/>
      <c r="BM19" s="66"/>
      <c r="BN19" s="65"/>
      <c r="BO19" s="65"/>
      <c r="BP19" s="65"/>
      <c r="BQ19" s="65"/>
      <c r="BR19" s="66"/>
      <c r="BS19" s="67"/>
    </row>
    <row r="20" spans="1:71" s="39" customFormat="1" ht="46.5" customHeight="1" outlineLevel="1" x14ac:dyDescent="0.35">
      <c r="A20" s="60" t="s">
        <v>90</v>
      </c>
      <c r="B20" s="71" t="s">
        <v>104</v>
      </c>
      <c r="C20" s="201" t="s">
        <v>105</v>
      </c>
      <c r="D20" s="202">
        <f t="shared" si="2"/>
        <v>331.26031999999998</v>
      </c>
      <c r="E20" s="62">
        <f t="shared" si="3"/>
        <v>97.053830000000005</v>
      </c>
      <c r="F20" s="63">
        <f t="shared" si="4"/>
        <v>234.20649</v>
      </c>
      <c r="G20" s="64"/>
      <c r="H20" s="65"/>
      <c r="I20" s="64"/>
      <c r="J20" s="65"/>
      <c r="K20" s="64"/>
      <c r="L20" s="65"/>
      <c r="M20" s="64"/>
      <c r="N20" s="65"/>
      <c r="O20" s="62">
        <v>97.053830000000005</v>
      </c>
      <c r="P20" s="63">
        <v>41.59449</v>
      </c>
      <c r="Q20" s="62"/>
      <c r="R20" s="63"/>
      <c r="S20" s="64"/>
      <c r="T20" s="65"/>
      <c r="U20" s="64"/>
      <c r="V20" s="66"/>
      <c r="W20" s="64"/>
      <c r="X20" s="65"/>
      <c r="Y20" s="65">
        <v>192.61199999999999</v>
      </c>
      <c r="Z20" s="64"/>
      <c r="AA20" s="65"/>
      <c r="AB20" s="62"/>
      <c r="AC20" s="63"/>
      <c r="AD20" s="64"/>
      <c r="AE20" s="65"/>
      <c r="AF20" s="65"/>
      <c r="AG20" s="66"/>
      <c r="AH20" s="67"/>
      <c r="AI20" s="62"/>
      <c r="AJ20" s="63"/>
      <c r="AK20" s="62"/>
      <c r="AL20" s="63"/>
      <c r="AM20" s="68"/>
      <c r="AN20" s="69"/>
      <c r="AO20" s="69"/>
      <c r="AP20" s="64"/>
      <c r="AQ20" s="65"/>
      <c r="AR20" s="64"/>
      <c r="AS20" s="65"/>
      <c r="AT20" s="66"/>
      <c r="AU20" s="66"/>
      <c r="AV20" s="64"/>
      <c r="AW20" s="65"/>
      <c r="AX20" s="67"/>
      <c r="AY20" s="67"/>
      <c r="AZ20" s="65"/>
      <c r="BA20" s="65"/>
      <c r="BB20" s="65"/>
      <c r="BC20" s="65"/>
      <c r="BD20" s="67"/>
      <c r="BE20" s="64"/>
      <c r="BF20" s="65"/>
      <c r="BG20" s="70"/>
      <c r="BH20" s="66"/>
      <c r="BI20" s="70"/>
      <c r="BJ20" s="66"/>
      <c r="BK20" s="64"/>
      <c r="BL20" s="65"/>
      <c r="BM20" s="66"/>
      <c r="BN20" s="65"/>
      <c r="BO20" s="65"/>
      <c r="BP20" s="65"/>
      <c r="BQ20" s="65"/>
      <c r="BR20" s="66"/>
      <c r="BS20" s="67"/>
    </row>
    <row r="21" spans="1:71" ht="46.5" customHeight="1" outlineLevel="1" x14ac:dyDescent="0.35">
      <c r="A21" s="72" t="s">
        <v>90</v>
      </c>
      <c r="B21" s="61" t="s">
        <v>106</v>
      </c>
      <c r="C21" s="201" t="s">
        <v>107</v>
      </c>
      <c r="D21" s="202">
        <f t="shared" si="2"/>
        <v>103.90774</v>
      </c>
      <c r="E21" s="62">
        <f t="shared" si="3"/>
        <v>33.535420000000002</v>
      </c>
      <c r="F21" s="63">
        <f t="shared" si="4"/>
        <v>70.372320000000002</v>
      </c>
      <c r="G21" s="64"/>
      <c r="H21" s="65"/>
      <c r="I21" s="62">
        <v>20.60126</v>
      </c>
      <c r="J21" s="65">
        <v>8.82911</v>
      </c>
      <c r="K21" s="64"/>
      <c r="L21" s="65"/>
      <c r="M21" s="62"/>
      <c r="N21" s="65"/>
      <c r="O21" s="62">
        <v>12.93416</v>
      </c>
      <c r="P21" s="63">
        <v>5.5432100000000002</v>
      </c>
      <c r="Q21" s="62"/>
      <c r="R21" s="63"/>
      <c r="S21" s="64"/>
      <c r="T21" s="65"/>
      <c r="U21" s="64"/>
      <c r="V21" s="66"/>
      <c r="W21" s="64"/>
      <c r="X21" s="65"/>
      <c r="Y21" s="65">
        <v>56</v>
      </c>
      <c r="Z21" s="64"/>
      <c r="AA21" s="65"/>
      <c r="AB21" s="62"/>
      <c r="AC21" s="63"/>
      <c r="AD21" s="64"/>
      <c r="AE21" s="65"/>
      <c r="AF21" s="65"/>
      <c r="AG21" s="66"/>
      <c r="AH21" s="67"/>
      <c r="AI21" s="62"/>
      <c r="AJ21" s="63"/>
      <c r="AK21" s="62"/>
      <c r="AL21" s="63"/>
      <c r="AM21" s="68"/>
      <c r="AN21" s="69"/>
      <c r="AO21" s="69"/>
      <c r="AP21" s="64"/>
      <c r="AQ21" s="65"/>
      <c r="AR21" s="64"/>
      <c r="AS21" s="65"/>
      <c r="AT21" s="66"/>
      <c r="AU21" s="66"/>
      <c r="AV21" s="64"/>
      <c r="AW21" s="65"/>
      <c r="AX21" s="67"/>
      <c r="AY21" s="67"/>
      <c r="AZ21" s="65"/>
      <c r="BA21" s="65"/>
      <c r="BB21" s="65"/>
      <c r="BC21" s="65"/>
      <c r="BD21" s="67"/>
      <c r="BE21" s="64"/>
      <c r="BF21" s="65"/>
      <c r="BG21" s="70"/>
      <c r="BH21" s="66"/>
      <c r="BI21" s="70"/>
      <c r="BJ21" s="66"/>
      <c r="BK21" s="64"/>
      <c r="BL21" s="65"/>
      <c r="BM21" s="66"/>
      <c r="BN21" s="65"/>
      <c r="BO21" s="65"/>
      <c r="BP21" s="65"/>
      <c r="BQ21" s="65"/>
      <c r="BR21" s="66"/>
      <c r="BS21" s="67"/>
    </row>
    <row r="22" spans="1:71" ht="46.5" customHeight="1" outlineLevel="1" x14ac:dyDescent="0.35">
      <c r="A22" s="60" t="s">
        <v>90</v>
      </c>
      <c r="B22" s="61" t="s">
        <v>108</v>
      </c>
      <c r="C22" s="201">
        <v>240100577829</v>
      </c>
      <c r="D22" s="202">
        <f t="shared" si="2"/>
        <v>77.170410000000004</v>
      </c>
      <c r="E22" s="62">
        <f t="shared" si="3"/>
        <v>9.3312899999999992</v>
      </c>
      <c r="F22" s="63">
        <f t="shared" si="4"/>
        <v>67.839120000000008</v>
      </c>
      <c r="G22" s="62"/>
      <c r="H22" s="63"/>
      <c r="I22" s="62"/>
      <c r="J22" s="63"/>
      <c r="K22" s="62"/>
      <c r="L22" s="63"/>
      <c r="M22" s="62"/>
      <c r="N22" s="63"/>
      <c r="O22" s="62">
        <v>9.3312899999999992</v>
      </c>
      <c r="P22" s="63">
        <v>3.99912</v>
      </c>
      <c r="Q22" s="64"/>
      <c r="R22" s="65"/>
      <c r="S22" s="62"/>
      <c r="T22" s="63"/>
      <c r="U22" s="62"/>
      <c r="V22" s="69"/>
      <c r="W22" s="62"/>
      <c r="X22" s="63"/>
      <c r="Y22" s="63">
        <v>63.84</v>
      </c>
      <c r="Z22" s="62"/>
      <c r="AA22" s="63"/>
      <c r="AB22" s="62"/>
      <c r="AC22" s="63"/>
      <c r="AD22" s="62"/>
      <c r="AE22" s="63"/>
      <c r="AF22" s="63"/>
      <c r="AG22" s="69"/>
      <c r="AH22" s="73"/>
      <c r="AI22" s="62"/>
      <c r="AJ22" s="63"/>
      <c r="AK22" s="62"/>
      <c r="AL22" s="63"/>
      <c r="AM22" s="68"/>
      <c r="AN22" s="69"/>
      <c r="AO22" s="69"/>
      <c r="AP22" s="62"/>
      <c r="AQ22" s="63"/>
      <c r="AR22" s="62"/>
      <c r="AS22" s="63"/>
      <c r="AT22" s="69"/>
      <c r="AU22" s="69"/>
      <c r="AV22" s="62"/>
      <c r="AW22" s="63"/>
      <c r="AX22" s="73"/>
      <c r="AY22" s="73"/>
      <c r="AZ22" s="63"/>
      <c r="BA22" s="63"/>
      <c r="BB22" s="63"/>
      <c r="BC22" s="63"/>
      <c r="BD22" s="73"/>
      <c r="BE22" s="62"/>
      <c r="BF22" s="63"/>
      <c r="BG22" s="68"/>
      <c r="BH22" s="69"/>
      <c r="BI22" s="68"/>
      <c r="BJ22" s="69"/>
      <c r="BK22" s="62"/>
      <c r="BL22" s="63"/>
      <c r="BM22" s="69"/>
      <c r="BN22" s="63"/>
      <c r="BO22" s="63"/>
      <c r="BP22" s="63"/>
      <c r="BQ22" s="63"/>
      <c r="BR22" s="69"/>
      <c r="BS22" s="73"/>
    </row>
    <row r="23" spans="1:71" ht="46.5" customHeight="1" outlineLevel="1" x14ac:dyDescent="0.35">
      <c r="A23" s="60" t="s">
        <v>90</v>
      </c>
      <c r="B23" s="61" t="s">
        <v>109</v>
      </c>
      <c r="C23" s="201">
        <v>240102017646</v>
      </c>
      <c r="D23" s="202">
        <f t="shared" si="2"/>
        <v>1991.30279</v>
      </c>
      <c r="E23" s="62">
        <f t="shared" si="3"/>
        <v>316.33195000000001</v>
      </c>
      <c r="F23" s="63">
        <f t="shared" si="4"/>
        <v>1674.97084</v>
      </c>
      <c r="G23" s="64"/>
      <c r="H23" s="65"/>
      <c r="I23" s="62"/>
      <c r="J23" s="65"/>
      <c r="K23" s="64"/>
      <c r="L23" s="65"/>
      <c r="M23" s="62"/>
      <c r="N23" s="65"/>
      <c r="O23" s="62">
        <v>316.33195000000001</v>
      </c>
      <c r="P23" s="63">
        <v>135.57084</v>
      </c>
      <c r="Q23" s="64"/>
      <c r="R23" s="65"/>
      <c r="S23" s="64"/>
      <c r="T23" s="65"/>
      <c r="U23" s="64"/>
      <c r="V23" s="66"/>
      <c r="W23" s="64"/>
      <c r="X23" s="65"/>
      <c r="Y23" s="65">
        <v>1153.5999999999999</v>
      </c>
      <c r="Z23" s="64"/>
      <c r="AA23" s="65"/>
      <c r="AB23" s="62"/>
      <c r="AC23" s="63"/>
      <c r="AD23" s="64"/>
      <c r="AE23" s="65"/>
      <c r="AF23" s="65"/>
      <c r="AG23" s="66"/>
      <c r="AH23" s="67"/>
      <c r="AI23" s="62"/>
      <c r="AJ23" s="63"/>
      <c r="AK23" s="62"/>
      <c r="AL23" s="63"/>
      <c r="AM23" s="68"/>
      <c r="AN23" s="69"/>
      <c r="AO23" s="69"/>
      <c r="AP23" s="64"/>
      <c r="AQ23" s="65"/>
      <c r="AR23" s="64"/>
      <c r="AS23" s="65"/>
      <c r="AT23" s="66"/>
      <c r="AU23" s="66"/>
      <c r="AV23" s="64"/>
      <c r="AW23" s="65"/>
      <c r="AX23" s="67"/>
      <c r="AY23" s="67"/>
      <c r="AZ23" s="65"/>
      <c r="BA23" s="66"/>
      <c r="BB23" s="66">
        <v>385.8</v>
      </c>
      <c r="BC23" s="63"/>
      <c r="BD23" s="67"/>
      <c r="BE23" s="64"/>
      <c r="BF23" s="65"/>
      <c r="BG23" s="70"/>
      <c r="BH23" s="66"/>
      <c r="BI23" s="70"/>
      <c r="BJ23" s="66"/>
      <c r="BK23" s="64"/>
      <c r="BL23" s="65"/>
      <c r="BM23" s="66"/>
      <c r="BN23" s="65"/>
      <c r="BO23" s="65"/>
      <c r="BP23" s="65"/>
      <c r="BQ23" s="65"/>
      <c r="BR23" s="66"/>
      <c r="BS23" s="67"/>
    </row>
    <row r="24" spans="1:71" ht="46.5" customHeight="1" outlineLevel="1" x14ac:dyDescent="0.35">
      <c r="A24" s="60" t="s">
        <v>90</v>
      </c>
      <c r="B24" s="71" t="s">
        <v>110</v>
      </c>
      <c r="C24" s="201" t="s">
        <v>111</v>
      </c>
      <c r="D24" s="202">
        <f t="shared" si="2"/>
        <v>2690.9038500000001</v>
      </c>
      <c r="E24" s="62">
        <f t="shared" si="3"/>
        <v>232.69319999999999</v>
      </c>
      <c r="F24" s="63">
        <f t="shared" si="4"/>
        <v>2458.21065</v>
      </c>
      <c r="G24" s="64"/>
      <c r="H24" s="65"/>
      <c r="I24" s="62">
        <v>162.54622000000001</v>
      </c>
      <c r="J24" s="65">
        <v>69.662660000000002</v>
      </c>
      <c r="K24" s="64"/>
      <c r="L24" s="65"/>
      <c r="M24" s="62"/>
      <c r="N24" s="65"/>
      <c r="O24" s="62">
        <v>70.146979999999999</v>
      </c>
      <c r="P24" s="63">
        <v>30.062989999999999</v>
      </c>
      <c r="Q24" s="64"/>
      <c r="R24" s="65"/>
      <c r="S24" s="64"/>
      <c r="T24" s="65"/>
      <c r="U24" s="64"/>
      <c r="V24" s="66"/>
      <c r="W24" s="64"/>
      <c r="X24" s="65"/>
      <c r="Y24" s="65">
        <v>823.2</v>
      </c>
      <c r="Z24" s="64"/>
      <c r="AA24" s="65"/>
      <c r="AB24" s="62"/>
      <c r="AC24" s="63"/>
      <c r="AD24" s="64"/>
      <c r="AE24" s="65"/>
      <c r="AF24" s="65"/>
      <c r="AG24" s="66"/>
      <c r="AH24" s="67"/>
      <c r="AI24" s="62"/>
      <c r="AJ24" s="63"/>
      <c r="AK24" s="62"/>
      <c r="AL24" s="63"/>
      <c r="AM24" s="68"/>
      <c r="AN24" s="69"/>
      <c r="AO24" s="69"/>
      <c r="AP24" s="64"/>
      <c r="AQ24" s="65"/>
      <c r="AR24" s="64"/>
      <c r="AS24" s="65"/>
      <c r="AT24" s="66"/>
      <c r="AU24" s="66"/>
      <c r="AV24" s="64"/>
      <c r="AW24" s="65"/>
      <c r="AX24" s="67"/>
      <c r="AY24" s="67"/>
      <c r="AZ24" s="65"/>
      <c r="BA24" s="66"/>
      <c r="BB24" s="66">
        <v>1383</v>
      </c>
      <c r="BC24" s="65"/>
      <c r="BD24" s="67">
        <v>152.285</v>
      </c>
      <c r="BE24" s="64"/>
      <c r="BF24" s="65"/>
      <c r="BG24" s="70"/>
      <c r="BH24" s="66"/>
      <c r="BI24" s="70"/>
      <c r="BJ24" s="66"/>
      <c r="BK24" s="64"/>
      <c r="BL24" s="65"/>
      <c r="BM24" s="66"/>
      <c r="BN24" s="65"/>
      <c r="BO24" s="65"/>
      <c r="BP24" s="65"/>
      <c r="BQ24" s="65"/>
      <c r="BR24" s="66"/>
      <c r="BS24" s="67"/>
    </row>
    <row r="25" spans="1:71" ht="46.5" customHeight="1" outlineLevel="1" x14ac:dyDescent="0.35">
      <c r="A25" s="60" t="s">
        <v>90</v>
      </c>
      <c r="B25" s="71" t="s">
        <v>112</v>
      </c>
      <c r="C25" s="201" t="s">
        <v>113</v>
      </c>
      <c r="D25" s="202">
        <f t="shared" si="2"/>
        <v>128.54606000000001</v>
      </c>
      <c r="E25" s="62">
        <f t="shared" si="3"/>
        <v>50.782240000000002</v>
      </c>
      <c r="F25" s="63">
        <f t="shared" si="4"/>
        <v>77.763819999999996</v>
      </c>
      <c r="G25" s="64"/>
      <c r="H25" s="65"/>
      <c r="I25" s="62"/>
      <c r="J25" s="65"/>
      <c r="K25" s="64"/>
      <c r="L25" s="65"/>
      <c r="M25" s="62"/>
      <c r="N25" s="65"/>
      <c r="O25" s="62">
        <v>50.782240000000002</v>
      </c>
      <c r="P25" s="63">
        <v>21.763819999999999</v>
      </c>
      <c r="Q25" s="64"/>
      <c r="R25" s="65"/>
      <c r="S25" s="64"/>
      <c r="T25" s="65"/>
      <c r="U25" s="64"/>
      <c r="V25" s="66"/>
      <c r="W25" s="64"/>
      <c r="X25" s="65"/>
      <c r="Y25" s="65">
        <v>56</v>
      </c>
      <c r="Z25" s="64"/>
      <c r="AA25" s="65"/>
      <c r="AB25" s="62"/>
      <c r="AC25" s="63"/>
      <c r="AD25" s="64"/>
      <c r="AE25" s="65"/>
      <c r="AF25" s="65"/>
      <c r="AG25" s="66"/>
      <c r="AH25" s="67"/>
      <c r="AI25" s="62"/>
      <c r="AJ25" s="63"/>
      <c r="AK25" s="62"/>
      <c r="AL25" s="63"/>
      <c r="AM25" s="68"/>
      <c r="AN25" s="69"/>
      <c r="AO25" s="69"/>
      <c r="AP25" s="64"/>
      <c r="AQ25" s="65"/>
      <c r="AR25" s="64"/>
      <c r="AS25" s="65"/>
      <c r="AT25" s="66"/>
      <c r="AU25" s="66"/>
      <c r="AV25" s="64"/>
      <c r="AW25" s="65"/>
      <c r="AX25" s="67"/>
      <c r="AY25" s="67"/>
      <c r="AZ25" s="65"/>
      <c r="BA25" s="65"/>
      <c r="BB25" s="65"/>
      <c r="BC25" s="65"/>
      <c r="BD25" s="67"/>
      <c r="BE25" s="64"/>
      <c r="BF25" s="65"/>
      <c r="BG25" s="70"/>
      <c r="BH25" s="66"/>
      <c r="BI25" s="70"/>
      <c r="BJ25" s="66"/>
      <c r="BK25" s="64"/>
      <c r="BL25" s="65"/>
      <c r="BM25" s="66"/>
      <c r="BN25" s="65"/>
      <c r="BO25" s="65"/>
      <c r="BP25" s="65"/>
      <c r="BQ25" s="65"/>
      <c r="BR25" s="66"/>
      <c r="BS25" s="67"/>
    </row>
    <row r="26" spans="1:71" ht="34.700000000000003" customHeight="1" outlineLevel="1" x14ac:dyDescent="0.35">
      <c r="A26" s="72" t="s">
        <v>90</v>
      </c>
      <c r="B26" s="76" t="s">
        <v>114</v>
      </c>
      <c r="C26" s="201" t="s">
        <v>115</v>
      </c>
      <c r="D26" s="202">
        <f t="shared" si="2"/>
        <v>2562.2521999999999</v>
      </c>
      <c r="E26" s="62">
        <f t="shared" si="3"/>
        <v>47.370539999999998</v>
      </c>
      <c r="F26" s="63">
        <f t="shared" si="4"/>
        <v>2514.88166</v>
      </c>
      <c r="G26" s="64"/>
      <c r="H26" s="65"/>
      <c r="I26" s="62">
        <v>47.370539999999998</v>
      </c>
      <c r="J26" s="65">
        <v>20.301659999999998</v>
      </c>
      <c r="K26" s="64"/>
      <c r="L26" s="65"/>
      <c r="M26" s="62"/>
      <c r="N26" s="65"/>
      <c r="O26" s="62"/>
      <c r="P26" s="63"/>
      <c r="Q26" s="64"/>
      <c r="R26" s="65"/>
      <c r="S26" s="64"/>
      <c r="T26" s="65"/>
      <c r="U26" s="64"/>
      <c r="V26" s="66"/>
      <c r="W26" s="64"/>
      <c r="X26" s="65"/>
      <c r="Y26" s="65">
        <v>761.6</v>
      </c>
      <c r="Z26" s="64"/>
      <c r="AA26" s="65"/>
      <c r="AB26" s="62"/>
      <c r="AC26" s="63"/>
      <c r="AD26" s="64"/>
      <c r="AE26" s="65"/>
      <c r="AF26" s="65"/>
      <c r="AG26" s="66"/>
      <c r="AH26" s="67"/>
      <c r="AI26" s="62"/>
      <c r="AJ26" s="63"/>
      <c r="AK26" s="62"/>
      <c r="AL26" s="63"/>
      <c r="AM26" s="68"/>
      <c r="AN26" s="69"/>
      <c r="AO26" s="69"/>
      <c r="AP26" s="64"/>
      <c r="AQ26" s="65"/>
      <c r="AR26" s="64"/>
      <c r="AS26" s="65"/>
      <c r="AT26" s="66"/>
      <c r="AU26" s="66"/>
      <c r="AV26" s="64"/>
      <c r="AW26" s="65"/>
      <c r="AX26" s="67"/>
      <c r="AY26" s="67"/>
      <c r="AZ26" s="65"/>
      <c r="BA26" s="66"/>
      <c r="BB26" s="66">
        <v>1732.98</v>
      </c>
      <c r="BC26" s="65"/>
      <c r="BD26" s="67"/>
      <c r="BE26" s="64"/>
      <c r="BF26" s="65"/>
      <c r="BG26" s="70"/>
      <c r="BH26" s="66"/>
      <c r="BI26" s="70"/>
      <c r="BJ26" s="66"/>
      <c r="BK26" s="64"/>
      <c r="BL26" s="65"/>
      <c r="BM26" s="66"/>
      <c r="BN26" s="65"/>
      <c r="BO26" s="65"/>
      <c r="BP26" s="65"/>
      <c r="BQ26" s="65"/>
      <c r="BR26" s="66"/>
      <c r="BS26" s="67"/>
    </row>
    <row r="27" spans="1:71" ht="34.700000000000003" customHeight="1" outlineLevel="1" x14ac:dyDescent="0.35">
      <c r="A27" s="60" t="s">
        <v>90</v>
      </c>
      <c r="B27" s="71" t="s">
        <v>116</v>
      </c>
      <c r="C27" s="201">
        <v>2401006300</v>
      </c>
      <c r="D27" s="202">
        <f t="shared" si="2"/>
        <v>142.94280000000001</v>
      </c>
      <c r="E27" s="62">
        <f t="shared" si="3"/>
        <v>0</v>
      </c>
      <c r="F27" s="63">
        <f t="shared" si="4"/>
        <v>142.94280000000001</v>
      </c>
      <c r="G27" s="64"/>
      <c r="H27" s="65"/>
      <c r="I27" s="62"/>
      <c r="J27" s="65"/>
      <c r="K27" s="64"/>
      <c r="L27" s="65"/>
      <c r="M27" s="62"/>
      <c r="N27" s="65"/>
      <c r="O27" s="62"/>
      <c r="P27" s="63"/>
      <c r="Q27" s="64"/>
      <c r="R27" s="65"/>
      <c r="S27" s="64"/>
      <c r="T27" s="65"/>
      <c r="U27" s="64"/>
      <c r="V27" s="66"/>
      <c r="W27" s="64"/>
      <c r="X27" s="65"/>
      <c r="Y27" s="65"/>
      <c r="Z27" s="64"/>
      <c r="AA27" s="65"/>
      <c r="AB27" s="62"/>
      <c r="AC27" s="63"/>
      <c r="AD27" s="64"/>
      <c r="AE27" s="65"/>
      <c r="AF27" s="65"/>
      <c r="AG27" s="66"/>
      <c r="AH27" s="67"/>
      <c r="AI27" s="62"/>
      <c r="AJ27" s="63"/>
      <c r="AK27" s="62"/>
      <c r="AL27" s="63"/>
      <c r="AM27" s="68"/>
      <c r="AN27" s="69"/>
      <c r="AO27" s="69"/>
      <c r="AP27" s="64"/>
      <c r="AQ27" s="65"/>
      <c r="AR27" s="64"/>
      <c r="AS27" s="65"/>
      <c r="AT27" s="66"/>
      <c r="AU27" s="66"/>
      <c r="AV27" s="64"/>
      <c r="AW27" s="65"/>
      <c r="AX27" s="67"/>
      <c r="AY27" s="67"/>
      <c r="AZ27" s="65"/>
      <c r="BA27" s="65"/>
      <c r="BB27" s="65"/>
      <c r="BC27" s="65"/>
      <c r="BD27" s="67"/>
      <c r="BE27" s="64"/>
      <c r="BF27" s="65"/>
      <c r="BG27" s="70"/>
      <c r="BH27" s="66"/>
      <c r="BI27" s="70"/>
      <c r="BJ27" s="66"/>
      <c r="BK27" s="64"/>
      <c r="BL27" s="65"/>
      <c r="BM27" s="66"/>
      <c r="BN27" s="65">
        <f>120.6788+22.264</f>
        <v>142.94280000000001</v>
      </c>
      <c r="BO27" s="65"/>
      <c r="BP27" s="65"/>
      <c r="BQ27" s="65"/>
      <c r="BR27" s="66"/>
      <c r="BS27" s="67"/>
    </row>
    <row r="28" spans="1:71" ht="34.700000000000003" customHeight="1" outlineLevel="1" x14ac:dyDescent="0.35">
      <c r="A28" s="60" t="s">
        <v>90</v>
      </c>
      <c r="B28" s="71" t="s">
        <v>117</v>
      </c>
      <c r="C28" s="201">
        <v>2401005627</v>
      </c>
      <c r="D28" s="202">
        <f t="shared" si="2"/>
        <v>455.70100000000002</v>
      </c>
      <c r="E28" s="62">
        <f t="shared" si="3"/>
        <v>0</v>
      </c>
      <c r="F28" s="63">
        <f t="shared" si="4"/>
        <v>455.70100000000002</v>
      </c>
      <c r="G28" s="64"/>
      <c r="H28" s="65"/>
      <c r="I28" s="62"/>
      <c r="J28" s="65"/>
      <c r="K28" s="64"/>
      <c r="L28" s="65"/>
      <c r="M28" s="62"/>
      <c r="N28" s="65"/>
      <c r="O28" s="62"/>
      <c r="P28" s="63"/>
      <c r="Q28" s="64"/>
      <c r="R28" s="65"/>
      <c r="S28" s="64"/>
      <c r="T28" s="65"/>
      <c r="U28" s="64"/>
      <c r="V28" s="66"/>
      <c r="W28" s="64"/>
      <c r="X28" s="65"/>
      <c r="Y28" s="65"/>
      <c r="Z28" s="64"/>
      <c r="AA28" s="65"/>
      <c r="AB28" s="62"/>
      <c r="AC28" s="63"/>
      <c r="AD28" s="64"/>
      <c r="AE28" s="65"/>
      <c r="AF28" s="65"/>
      <c r="AG28" s="66"/>
      <c r="AH28" s="67"/>
      <c r="AI28" s="62"/>
      <c r="AJ28" s="63"/>
      <c r="AK28" s="62"/>
      <c r="AL28" s="63"/>
      <c r="AM28" s="68"/>
      <c r="AN28" s="69"/>
      <c r="AO28" s="69"/>
      <c r="AP28" s="64"/>
      <c r="AQ28" s="65"/>
      <c r="AR28" s="64"/>
      <c r="AS28" s="65"/>
      <c r="AT28" s="66">
        <v>210</v>
      </c>
      <c r="AU28" s="66"/>
      <c r="AV28" s="64"/>
      <c r="AW28" s="65"/>
      <c r="AX28" s="67"/>
      <c r="AY28" s="67"/>
      <c r="AZ28" s="65"/>
      <c r="BA28" s="65"/>
      <c r="BB28" s="65"/>
      <c r="BC28" s="65"/>
      <c r="BD28" s="67"/>
      <c r="BE28" s="64"/>
      <c r="BF28" s="65"/>
      <c r="BG28" s="70"/>
      <c r="BH28" s="66"/>
      <c r="BI28" s="70"/>
      <c r="BJ28" s="66"/>
      <c r="BK28" s="64"/>
      <c r="BL28" s="65"/>
      <c r="BM28" s="66"/>
      <c r="BN28" s="65">
        <f>122.88+122.821</f>
        <v>245.70099999999999</v>
      </c>
      <c r="BO28" s="65"/>
      <c r="BP28" s="65"/>
      <c r="BQ28" s="65"/>
      <c r="BR28" s="66"/>
      <c r="BS28" s="67"/>
    </row>
    <row r="29" spans="1:71" ht="34.700000000000003" customHeight="1" outlineLevel="1" x14ac:dyDescent="0.35">
      <c r="A29" s="60" t="s">
        <v>90</v>
      </c>
      <c r="B29" s="71" t="s">
        <v>118</v>
      </c>
      <c r="C29" s="201" t="s">
        <v>119</v>
      </c>
      <c r="D29" s="202">
        <f t="shared" si="2"/>
        <v>649.81359999999995</v>
      </c>
      <c r="E29" s="62">
        <f t="shared" si="3"/>
        <v>0</v>
      </c>
      <c r="F29" s="63">
        <f t="shared" si="4"/>
        <v>649.81359999999995</v>
      </c>
      <c r="G29" s="64"/>
      <c r="H29" s="65"/>
      <c r="I29" s="62"/>
      <c r="J29" s="65"/>
      <c r="K29" s="64"/>
      <c r="L29" s="65"/>
      <c r="M29" s="62"/>
      <c r="N29" s="65"/>
      <c r="O29" s="62"/>
      <c r="P29" s="63"/>
      <c r="Q29" s="64"/>
      <c r="R29" s="65"/>
      <c r="S29" s="64"/>
      <c r="T29" s="65"/>
      <c r="U29" s="64"/>
      <c r="V29" s="66"/>
      <c r="W29" s="64"/>
      <c r="X29" s="65"/>
      <c r="Y29" s="65"/>
      <c r="Z29" s="64"/>
      <c r="AA29" s="65"/>
      <c r="AB29" s="62"/>
      <c r="AC29" s="63"/>
      <c r="AD29" s="64"/>
      <c r="AE29" s="65"/>
      <c r="AF29" s="65"/>
      <c r="AG29" s="66"/>
      <c r="AH29" s="67"/>
      <c r="AI29" s="62"/>
      <c r="AJ29" s="63"/>
      <c r="AK29" s="62"/>
      <c r="AL29" s="63"/>
      <c r="AM29" s="68"/>
      <c r="AN29" s="69"/>
      <c r="AO29" s="69"/>
      <c r="AP29" s="64"/>
      <c r="AQ29" s="65"/>
      <c r="AR29" s="64"/>
      <c r="AS29" s="65"/>
      <c r="AT29" s="66">
        <v>100</v>
      </c>
      <c r="AU29" s="66"/>
      <c r="AV29" s="64"/>
      <c r="AW29" s="65"/>
      <c r="AX29" s="67"/>
      <c r="AY29" s="67"/>
      <c r="AZ29" s="65"/>
      <c r="BA29" s="65"/>
      <c r="BB29" s="65"/>
      <c r="BC29" s="65"/>
      <c r="BD29" s="67"/>
      <c r="BE29" s="64"/>
      <c r="BF29" s="65"/>
      <c r="BG29" s="70"/>
      <c r="BH29" s="66"/>
      <c r="BI29" s="70"/>
      <c r="BJ29" s="66"/>
      <c r="BK29" s="64"/>
      <c r="BL29" s="65"/>
      <c r="BM29" s="66"/>
      <c r="BN29" s="65">
        <f>392.8576+156.956</f>
        <v>549.81359999999995</v>
      </c>
      <c r="BO29" s="65"/>
      <c r="BP29" s="65"/>
      <c r="BQ29" s="65"/>
      <c r="BR29" s="66"/>
      <c r="BS29" s="67"/>
    </row>
    <row r="30" spans="1:71" ht="34.700000000000003" customHeight="1" outlineLevel="1" x14ac:dyDescent="0.35">
      <c r="A30" s="60" t="s">
        <v>90</v>
      </c>
      <c r="B30" s="71" t="s">
        <v>120</v>
      </c>
      <c r="C30" s="201" t="s">
        <v>121</v>
      </c>
      <c r="D30" s="202">
        <f t="shared" si="2"/>
        <v>1799.2403299999999</v>
      </c>
      <c r="E30" s="62">
        <f t="shared" si="3"/>
        <v>64.234800000000007</v>
      </c>
      <c r="F30" s="63">
        <f t="shared" si="4"/>
        <v>1735.0055299999999</v>
      </c>
      <c r="G30" s="64"/>
      <c r="H30" s="65"/>
      <c r="I30" s="62"/>
      <c r="J30" s="65"/>
      <c r="K30" s="64"/>
      <c r="L30" s="65"/>
      <c r="M30" s="62"/>
      <c r="N30" s="65"/>
      <c r="O30" s="62"/>
      <c r="P30" s="63"/>
      <c r="Q30" s="64"/>
      <c r="R30" s="65"/>
      <c r="S30" s="64"/>
      <c r="T30" s="65"/>
      <c r="U30" s="64"/>
      <c r="V30" s="66"/>
      <c r="W30" s="64"/>
      <c r="X30" s="65"/>
      <c r="Y30" s="65"/>
      <c r="Z30" s="64"/>
      <c r="AA30" s="65"/>
      <c r="AB30" s="62"/>
      <c r="AC30" s="63"/>
      <c r="AD30" s="64"/>
      <c r="AE30" s="65"/>
      <c r="AF30" s="65"/>
      <c r="AG30" s="66"/>
      <c r="AH30" s="67"/>
      <c r="AI30" s="62"/>
      <c r="AJ30" s="63"/>
      <c r="AK30" s="62"/>
      <c r="AL30" s="63"/>
      <c r="AM30" s="68"/>
      <c r="AN30" s="69"/>
      <c r="AO30" s="69"/>
      <c r="AP30" s="64">
        <v>64.234800000000007</v>
      </c>
      <c r="AQ30" s="65">
        <v>27.529199999999999</v>
      </c>
      <c r="AR30" s="64"/>
      <c r="AS30" s="65"/>
      <c r="AT30" s="66">
        <v>1080</v>
      </c>
      <c r="AU30" s="66"/>
      <c r="AV30" s="64"/>
      <c r="AW30" s="65"/>
      <c r="AX30" s="67"/>
      <c r="AY30" s="67"/>
      <c r="AZ30" s="65"/>
      <c r="BA30" s="65"/>
      <c r="BB30" s="65"/>
      <c r="BC30" s="65"/>
      <c r="BD30" s="67"/>
      <c r="BE30" s="64"/>
      <c r="BF30" s="65"/>
      <c r="BG30" s="70"/>
      <c r="BH30" s="66"/>
      <c r="BI30" s="70"/>
      <c r="BJ30" s="66"/>
      <c r="BK30" s="64"/>
      <c r="BL30" s="65"/>
      <c r="BM30" s="66"/>
      <c r="BN30" s="65">
        <f>197.6421+134.232</f>
        <v>331.8741</v>
      </c>
      <c r="BO30" s="65"/>
      <c r="BP30" s="65"/>
      <c r="BQ30" s="65">
        <v>295.60223000000002</v>
      </c>
      <c r="BR30" s="66"/>
      <c r="BS30" s="67"/>
    </row>
    <row r="31" spans="1:71" ht="34.700000000000003" customHeight="1" outlineLevel="1" x14ac:dyDescent="0.35">
      <c r="A31" s="60" t="s">
        <v>90</v>
      </c>
      <c r="B31" s="71" t="s">
        <v>122</v>
      </c>
      <c r="C31" s="201" t="s">
        <v>123</v>
      </c>
      <c r="D31" s="202">
        <f t="shared" si="2"/>
        <v>17.5306</v>
      </c>
      <c r="E31" s="62">
        <f t="shared" si="3"/>
        <v>0</v>
      </c>
      <c r="F31" s="63">
        <f t="shared" si="4"/>
        <v>17.5306</v>
      </c>
      <c r="G31" s="64"/>
      <c r="H31" s="65"/>
      <c r="I31" s="62"/>
      <c r="J31" s="65"/>
      <c r="K31" s="64"/>
      <c r="L31" s="65"/>
      <c r="M31" s="62"/>
      <c r="N31" s="65"/>
      <c r="O31" s="62"/>
      <c r="P31" s="63"/>
      <c r="Q31" s="64"/>
      <c r="R31" s="65"/>
      <c r="S31" s="64"/>
      <c r="T31" s="65"/>
      <c r="U31" s="64"/>
      <c r="V31" s="66"/>
      <c r="W31" s="64"/>
      <c r="X31" s="65"/>
      <c r="Y31" s="65"/>
      <c r="Z31" s="64"/>
      <c r="AA31" s="65"/>
      <c r="AB31" s="62"/>
      <c r="AC31" s="63"/>
      <c r="AD31" s="64"/>
      <c r="AE31" s="65"/>
      <c r="AF31" s="65"/>
      <c r="AG31" s="66"/>
      <c r="AH31" s="67"/>
      <c r="AI31" s="62"/>
      <c r="AJ31" s="63"/>
      <c r="AK31" s="62"/>
      <c r="AL31" s="63"/>
      <c r="AM31" s="68"/>
      <c r="AN31" s="69"/>
      <c r="AO31" s="69"/>
      <c r="AP31" s="64"/>
      <c r="AQ31" s="65"/>
      <c r="AR31" s="64"/>
      <c r="AS31" s="65"/>
      <c r="AT31" s="66"/>
      <c r="AU31" s="66"/>
      <c r="AV31" s="64"/>
      <c r="AW31" s="65"/>
      <c r="AX31" s="67"/>
      <c r="AY31" s="67"/>
      <c r="AZ31" s="65"/>
      <c r="BA31" s="65"/>
      <c r="BB31" s="65"/>
      <c r="BC31" s="65"/>
      <c r="BD31" s="67"/>
      <c r="BE31" s="64"/>
      <c r="BF31" s="65"/>
      <c r="BG31" s="70"/>
      <c r="BH31" s="66"/>
      <c r="BI31" s="70"/>
      <c r="BJ31" s="66"/>
      <c r="BK31" s="64"/>
      <c r="BL31" s="65"/>
      <c r="BM31" s="66"/>
      <c r="BN31" s="65">
        <v>17.5306</v>
      </c>
      <c r="BO31" s="65"/>
      <c r="BP31" s="65"/>
      <c r="BQ31" s="65"/>
      <c r="BR31" s="66"/>
      <c r="BS31" s="67"/>
    </row>
    <row r="32" spans="1:71" ht="34.700000000000003" customHeight="1" outlineLevel="1" x14ac:dyDescent="0.35">
      <c r="A32" s="72" t="s">
        <v>90</v>
      </c>
      <c r="B32" s="76" t="s">
        <v>124</v>
      </c>
      <c r="C32" s="201" t="s">
        <v>125</v>
      </c>
      <c r="D32" s="202">
        <f t="shared" si="2"/>
        <v>340.80436000000003</v>
      </c>
      <c r="E32" s="62">
        <f t="shared" si="3"/>
        <v>22.963049999999999</v>
      </c>
      <c r="F32" s="63">
        <f t="shared" si="4"/>
        <v>317.84131000000002</v>
      </c>
      <c r="G32" s="64"/>
      <c r="H32" s="65"/>
      <c r="I32" s="62"/>
      <c r="J32" s="65"/>
      <c r="K32" s="64"/>
      <c r="L32" s="65"/>
      <c r="M32" s="62"/>
      <c r="N32" s="65"/>
      <c r="O32" s="62">
        <v>22.963049999999999</v>
      </c>
      <c r="P32" s="63">
        <v>9.84131</v>
      </c>
      <c r="Q32" s="64"/>
      <c r="R32" s="65"/>
      <c r="S32" s="64"/>
      <c r="T32" s="65"/>
      <c r="U32" s="64"/>
      <c r="V32" s="66"/>
      <c r="W32" s="64"/>
      <c r="X32" s="65"/>
      <c r="Y32" s="65">
        <v>308</v>
      </c>
      <c r="Z32" s="64"/>
      <c r="AA32" s="65"/>
      <c r="AB32" s="62"/>
      <c r="AC32" s="63"/>
      <c r="AD32" s="64"/>
      <c r="AE32" s="65"/>
      <c r="AF32" s="65"/>
      <c r="AG32" s="66"/>
      <c r="AH32" s="67"/>
      <c r="AI32" s="62"/>
      <c r="AJ32" s="63"/>
      <c r="AK32" s="62"/>
      <c r="AL32" s="63"/>
      <c r="AM32" s="68"/>
      <c r="AN32" s="69"/>
      <c r="AO32" s="69"/>
      <c r="AP32" s="64"/>
      <c r="AQ32" s="65"/>
      <c r="AR32" s="64"/>
      <c r="AS32" s="65"/>
      <c r="AT32" s="66"/>
      <c r="AU32" s="66"/>
      <c r="AV32" s="64"/>
      <c r="AW32" s="65"/>
      <c r="AX32" s="67"/>
      <c r="AY32" s="67"/>
      <c r="AZ32" s="65"/>
      <c r="BA32" s="65"/>
      <c r="BB32" s="65"/>
      <c r="BC32" s="65"/>
      <c r="BD32" s="67"/>
      <c r="BE32" s="64"/>
      <c r="BF32" s="65"/>
      <c r="BG32" s="70"/>
      <c r="BH32" s="66"/>
      <c r="BI32" s="70"/>
      <c r="BJ32" s="66"/>
      <c r="BK32" s="64"/>
      <c r="BL32" s="65"/>
      <c r="BM32" s="66"/>
      <c r="BN32" s="65"/>
      <c r="BO32" s="65"/>
      <c r="BP32" s="65"/>
      <c r="BQ32" s="65"/>
      <c r="BR32" s="66"/>
      <c r="BS32" s="67"/>
    </row>
    <row r="33" spans="1:71" ht="34.700000000000003" customHeight="1" outlineLevel="1" x14ac:dyDescent="0.35">
      <c r="A33" s="72" t="s">
        <v>90</v>
      </c>
      <c r="B33" s="76" t="s">
        <v>126</v>
      </c>
      <c r="C33" s="201" t="s">
        <v>127</v>
      </c>
      <c r="D33" s="202">
        <f t="shared" si="2"/>
        <v>554.4</v>
      </c>
      <c r="E33" s="62">
        <f t="shared" si="3"/>
        <v>0</v>
      </c>
      <c r="F33" s="63">
        <f t="shared" si="4"/>
        <v>554.4</v>
      </c>
      <c r="G33" s="64"/>
      <c r="H33" s="65"/>
      <c r="I33" s="62"/>
      <c r="J33" s="65"/>
      <c r="K33" s="64"/>
      <c r="L33" s="65"/>
      <c r="M33" s="62"/>
      <c r="N33" s="65"/>
      <c r="O33" s="62"/>
      <c r="P33" s="63"/>
      <c r="Q33" s="64"/>
      <c r="R33" s="65"/>
      <c r="S33" s="64"/>
      <c r="T33" s="65"/>
      <c r="U33" s="64"/>
      <c r="V33" s="66"/>
      <c r="W33" s="64"/>
      <c r="X33" s="65"/>
      <c r="Y33" s="65">
        <v>554.4</v>
      </c>
      <c r="Z33" s="64"/>
      <c r="AA33" s="65"/>
      <c r="AB33" s="62"/>
      <c r="AC33" s="63"/>
      <c r="AD33" s="64"/>
      <c r="AE33" s="65"/>
      <c r="AF33" s="65"/>
      <c r="AG33" s="66"/>
      <c r="AH33" s="67"/>
      <c r="AI33" s="62"/>
      <c r="AJ33" s="63"/>
      <c r="AK33" s="62"/>
      <c r="AL33" s="63"/>
      <c r="AM33" s="68"/>
      <c r="AN33" s="69"/>
      <c r="AO33" s="69"/>
      <c r="AP33" s="64"/>
      <c r="AQ33" s="65"/>
      <c r="AR33" s="64"/>
      <c r="AS33" s="65"/>
      <c r="AT33" s="66"/>
      <c r="AU33" s="66"/>
      <c r="AV33" s="64"/>
      <c r="AW33" s="65"/>
      <c r="AX33" s="67"/>
      <c r="AY33" s="67"/>
      <c r="AZ33" s="65"/>
      <c r="BA33" s="65"/>
      <c r="BB33" s="65"/>
      <c r="BC33" s="65"/>
      <c r="BD33" s="67"/>
      <c r="BE33" s="64"/>
      <c r="BF33" s="65"/>
      <c r="BG33" s="70"/>
      <c r="BH33" s="66"/>
      <c r="BI33" s="70"/>
      <c r="BJ33" s="66"/>
      <c r="BK33" s="64"/>
      <c r="BL33" s="65"/>
      <c r="BM33" s="66"/>
      <c r="BN33" s="65"/>
      <c r="BO33" s="65"/>
      <c r="BP33" s="65"/>
      <c r="BQ33" s="65"/>
      <c r="BR33" s="66"/>
      <c r="BS33" s="67"/>
    </row>
    <row r="34" spans="1:71" ht="34.700000000000003" customHeight="1" outlineLevel="1" x14ac:dyDescent="0.35">
      <c r="A34" s="72" t="s">
        <v>90</v>
      </c>
      <c r="B34" s="76" t="s">
        <v>128</v>
      </c>
      <c r="C34" s="201" t="s">
        <v>129</v>
      </c>
      <c r="D34" s="202">
        <f t="shared" si="2"/>
        <v>680.24369000000002</v>
      </c>
      <c r="E34" s="62">
        <f t="shared" si="3"/>
        <v>84.170590000000004</v>
      </c>
      <c r="F34" s="63">
        <f t="shared" si="4"/>
        <v>596.07309999999995</v>
      </c>
      <c r="G34" s="64"/>
      <c r="H34" s="65"/>
      <c r="I34" s="62">
        <v>32.137970000000003</v>
      </c>
      <c r="J34" s="65">
        <v>13.77341</v>
      </c>
      <c r="K34" s="64"/>
      <c r="L34" s="65"/>
      <c r="M34" s="62"/>
      <c r="N34" s="65"/>
      <c r="O34" s="62">
        <v>52.032620000000001</v>
      </c>
      <c r="P34" s="63">
        <v>22.299689999999998</v>
      </c>
      <c r="Q34" s="64"/>
      <c r="R34" s="65"/>
      <c r="S34" s="64"/>
      <c r="T34" s="65"/>
      <c r="U34" s="64"/>
      <c r="V34" s="66"/>
      <c r="W34" s="64"/>
      <c r="X34" s="65"/>
      <c r="Y34" s="65">
        <v>560</v>
      </c>
      <c r="Z34" s="64"/>
      <c r="AA34" s="65"/>
      <c r="AB34" s="62"/>
      <c r="AC34" s="63"/>
      <c r="AD34" s="64"/>
      <c r="AE34" s="65"/>
      <c r="AF34" s="65"/>
      <c r="AG34" s="66"/>
      <c r="AH34" s="67"/>
      <c r="AI34" s="62"/>
      <c r="AJ34" s="63"/>
      <c r="AK34" s="62"/>
      <c r="AL34" s="63"/>
      <c r="AM34" s="68"/>
      <c r="AN34" s="69"/>
      <c r="AO34" s="69"/>
      <c r="AP34" s="64"/>
      <c r="AQ34" s="65"/>
      <c r="AR34" s="64"/>
      <c r="AS34" s="65"/>
      <c r="AT34" s="66"/>
      <c r="AU34" s="66"/>
      <c r="AV34" s="64"/>
      <c r="AW34" s="65"/>
      <c r="AX34" s="67"/>
      <c r="AY34" s="67"/>
      <c r="AZ34" s="65"/>
      <c r="BA34" s="65"/>
      <c r="BB34" s="65"/>
      <c r="BC34" s="65"/>
      <c r="BD34" s="67"/>
      <c r="BE34" s="64"/>
      <c r="BF34" s="65"/>
      <c r="BG34" s="70"/>
      <c r="BH34" s="66"/>
      <c r="BI34" s="70"/>
      <c r="BJ34" s="66"/>
      <c r="BK34" s="64"/>
      <c r="BL34" s="65"/>
      <c r="BM34" s="66"/>
      <c r="BN34" s="65"/>
      <c r="BO34" s="65"/>
      <c r="BP34" s="65"/>
      <c r="BQ34" s="65"/>
      <c r="BR34" s="66"/>
      <c r="BS34" s="67"/>
    </row>
    <row r="35" spans="1:71" ht="34.700000000000003" customHeight="1" outlineLevel="1" x14ac:dyDescent="0.35">
      <c r="A35" s="72" t="s">
        <v>90</v>
      </c>
      <c r="B35" s="76" t="s">
        <v>130</v>
      </c>
      <c r="C35" s="201">
        <v>2401005218</v>
      </c>
      <c r="D35" s="202">
        <f t="shared" si="2"/>
        <v>46919.971489999996</v>
      </c>
      <c r="E35" s="62">
        <f t="shared" si="3"/>
        <v>12738.087390000001</v>
      </c>
      <c r="F35" s="63">
        <f t="shared" si="4"/>
        <v>34181.884099999996</v>
      </c>
      <c r="G35" s="64">
        <v>545.92367999999999</v>
      </c>
      <c r="H35" s="65">
        <v>233.96727999999999</v>
      </c>
      <c r="I35" s="62"/>
      <c r="J35" s="65"/>
      <c r="K35" s="64">
        <v>670.94695999999999</v>
      </c>
      <c r="L35" s="65">
        <v>287.54871000000003</v>
      </c>
      <c r="M35" s="62"/>
      <c r="N35" s="65"/>
      <c r="O35" s="62">
        <v>588.13442999999995</v>
      </c>
      <c r="P35" s="63">
        <v>252.05761000000001</v>
      </c>
      <c r="Q35" s="64"/>
      <c r="R35" s="65"/>
      <c r="S35" s="64"/>
      <c r="T35" s="65"/>
      <c r="U35" s="64"/>
      <c r="V35" s="66"/>
      <c r="W35" s="64"/>
      <c r="X35" s="65"/>
      <c r="Y35" s="65">
        <f>3087.28+1184.43437</f>
        <v>4271.7143699999997</v>
      </c>
      <c r="Z35" s="64"/>
      <c r="AA35" s="65"/>
      <c r="AB35" s="64">
        <v>10595.847169999999</v>
      </c>
      <c r="AC35" s="65">
        <v>4541.0773600000002</v>
      </c>
      <c r="AD35" s="64">
        <v>286.87833000000001</v>
      </c>
      <c r="AE35" s="65">
        <v>122.94786000000001</v>
      </c>
      <c r="AF35" s="65">
        <v>20116.293079999999</v>
      </c>
      <c r="AG35" s="66"/>
      <c r="AH35" s="67"/>
      <c r="AI35" s="62"/>
      <c r="AJ35" s="63"/>
      <c r="AK35" s="62"/>
      <c r="AL35" s="63"/>
      <c r="AM35" s="68"/>
      <c r="AN35" s="69"/>
      <c r="AO35" s="69"/>
      <c r="AP35" s="64"/>
      <c r="AQ35" s="65"/>
      <c r="AR35" s="64"/>
      <c r="AS35" s="65"/>
      <c r="AT35" s="66"/>
      <c r="AU35" s="66"/>
      <c r="AV35" s="64"/>
      <c r="AW35" s="65"/>
      <c r="AX35" s="67">
        <v>533.99899000000005</v>
      </c>
      <c r="AY35" s="67"/>
      <c r="AZ35" s="65"/>
      <c r="BA35" s="65"/>
      <c r="BB35" s="65"/>
      <c r="BC35" s="65">
        <f>645.25+3112.5</f>
        <v>3757.75</v>
      </c>
      <c r="BD35" s="67"/>
      <c r="BE35" s="64"/>
      <c r="BF35" s="65"/>
      <c r="BG35" s="70"/>
      <c r="BH35" s="66"/>
      <c r="BI35" s="70"/>
      <c r="BJ35" s="66"/>
      <c r="BK35" s="64">
        <v>50.356819999999999</v>
      </c>
      <c r="BL35" s="65">
        <v>64.528840000000002</v>
      </c>
      <c r="BM35" s="66"/>
      <c r="BN35" s="65"/>
      <c r="BO35" s="65"/>
      <c r="BP35" s="65"/>
      <c r="BQ35" s="65"/>
      <c r="BR35" s="66"/>
      <c r="BS35" s="67"/>
    </row>
    <row r="36" spans="1:71" ht="34.700000000000003" customHeight="1" outlineLevel="1" x14ac:dyDescent="0.35">
      <c r="A36" s="72" t="s">
        <v>90</v>
      </c>
      <c r="B36" s="76" t="s">
        <v>131</v>
      </c>
      <c r="C36" s="201" t="s">
        <v>132</v>
      </c>
      <c r="D36" s="202">
        <f t="shared" si="2"/>
        <v>7928.0341700000008</v>
      </c>
      <c r="E36" s="62">
        <f t="shared" si="3"/>
        <v>0</v>
      </c>
      <c r="F36" s="63">
        <f t="shared" si="4"/>
        <v>7928.0341700000008</v>
      </c>
      <c r="G36" s="64"/>
      <c r="H36" s="65"/>
      <c r="I36" s="62"/>
      <c r="J36" s="65"/>
      <c r="K36" s="64"/>
      <c r="L36" s="65"/>
      <c r="M36" s="62"/>
      <c r="N36" s="65"/>
      <c r="O36" s="62"/>
      <c r="P36" s="63"/>
      <c r="Q36" s="64"/>
      <c r="R36" s="65"/>
      <c r="S36" s="64"/>
      <c r="T36" s="65"/>
      <c r="U36" s="64"/>
      <c r="V36" s="66"/>
      <c r="W36" s="64"/>
      <c r="X36" s="65"/>
      <c r="Y36" s="65">
        <v>887.6</v>
      </c>
      <c r="Z36" s="64"/>
      <c r="AA36" s="65"/>
      <c r="AB36" s="62"/>
      <c r="AC36" s="63"/>
      <c r="AD36" s="64"/>
      <c r="AE36" s="65"/>
      <c r="AF36" s="65"/>
      <c r="AG36" s="66"/>
      <c r="AH36" s="67"/>
      <c r="AI36" s="62"/>
      <c r="AJ36" s="63"/>
      <c r="AK36" s="62"/>
      <c r="AL36" s="63"/>
      <c r="AM36" s="68"/>
      <c r="AN36" s="69"/>
      <c r="AO36" s="69"/>
      <c r="AP36" s="64"/>
      <c r="AQ36" s="65"/>
      <c r="AR36" s="64"/>
      <c r="AS36" s="65"/>
      <c r="AT36" s="66"/>
      <c r="AU36" s="66"/>
      <c r="AV36" s="64"/>
      <c r="AW36" s="65"/>
      <c r="AX36" s="67"/>
      <c r="AY36" s="67"/>
      <c r="AZ36" s="65"/>
      <c r="BA36" s="65"/>
      <c r="BB36" s="65"/>
      <c r="BC36" s="65">
        <f>4653.225+2087.5</f>
        <v>6740.7250000000004</v>
      </c>
      <c r="BD36" s="67">
        <v>299.70916999999997</v>
      </c>
      <c r="BE36" s="64"/>
      <c r="BF36" s="65"/>
      <c r="BG36" s="70"/>
      <c r="BH36" s="66"/>
      <c r="BI36" s="70"/>
      <c r="BJ36" s="66"/>
      <c r="BK36" s="64"/>
      <c r="BL36" s="65"/>
      <c r="BM36" s="66"/>
      <c r="BN36" s="65"/>
      <c r="BO36" s="65"/>
      <c r="BP36" s="65"/>
      <c r="BQ36" s="65"/>
      <c r="BR36" s="66"/>
      <c r="BS36" s="67"/>
    </row>
    <row r="37" spans="1:71" ht="34.700000000000003" customHeight="1" outlineLevel="1" x14ac:dyDescent="0.35">
      <c r="A37" s="72" t="s">
        <v>90</v>
      </c>
      <c r="B37" s="76" t="s">
        <v>133</v>
      </c>
      <c r="C37" s="201" t="s">
        <v>134</v>
      </c>
      <c r="D37" s="202">
        <f t="shared" si="2"/>
        <v>299.60000000000002</v>
      </c>
      <c r="E37" s="62">
        <f t="shared" si="3"/>
        <v>0</v>
      </c>
      <c r="F37" s="63">
        <f t="shared" si="4"/>
        <v>299.60000000000002</v>
      </c>
      <c r="G37" s="64"/>
      <c r="H37" s="65"/>
      <c r="I37" s="62"/>
      <c r="J37" s="65"/>
      <c r="K37" s="64"/>
      <c r="L37" s="65"/>
      <c r="M37" s="62"/>
      <c r="N37" s="65"/>
      <c r="O37" s="62"/>
      <c r="P37" s="63"/>
      <c r="Q37" s="64"/>
      <c r="R37" s="65"/>
      <c r="S37" s="64"/>
      <c r="T37" s="65"/>
      <c r="U37" s="64"/>
      <c r="V37" s="66"/>
      <c r="W37" s="64"/>
      <c r="X37" s="65"/>
      <c r="Y37" s="65">
        <v>299.60000000000002</v>
      </c>
      <c r="Z37" s="64"/>
      <c r="AA37" s="65"/>
      <c r="AB37" s="62"/>
      <c r="AC37" s="63"/>
      <c r="AD37" s="64"/>
      <c r="AE37" s="65"/>
      <c r="AF37" s="65"/>
      <c r="AG37" s="66"/>
      <c r="AH37" s="67"/>
      <c r="AI37" s="62"/>
      <c r="AJ37" s="63"/>
      <c r="AK37" s="62"/>
      <c r="AL37" s="63"/>
      <c r="AM37" s="68"/>
      <c r="AN37" s="69"/>
      <c r="AO37" s="69"/>
      <c r="AP37" s="64"/>
      <c r="AQ37" s="65"/>
      <c r="AR37" s="64"/>
      <c r="AS37" s="65"/>
      <c r="AT37" s="66"/>
      <c r="AU37" s="66"/>
      <c r="AV37" s="64"/>
      <c r="AW37" s="65"/>
      <c r="AX37" s="67"/>
      <c r="AY37" s="67"/>
      <c r="AZ37" s="65"/>
      <c r="BA37" s="65"/>
      <c r="BB37" s="65"/>
      <c r="BC37" s="65"/>
      <c r="BD37" s="67"/>
      <c r="BE37" s="64"/>
      <c r="BF37" s="65"/>
      <c r="BG37" s="70"/>
      <c r="BH37" s="66"/>
      <c r="BI37" s="70"/>
      <c r="BJ37" s="66"/>
      <c r="BK37" s="64"/>
      <c r="BL37" s="65"/>
      <c r="BM37" s="66"/>
      <c r="BN37" s="65"/>
      <c r="BO37" s="65"/>
      <c r="BP37" s="65"/>
      <c r="BQ37" s="65"/>
      <c r="BR37" s="66"/>
      <c r="BS37" s="67"/>
    </row>
    <row r="38" spans="1:71" ht="46.5" customHeight="1" outlineLevel="1" x14ac:dyDescent="0.35">
      <c r="A38" s="72" t="s">
        <v>135</v>
      </c>
      <c r="B38" s="76" t="s">
        <v>136</v>
      </c>
      <c r="C38" s="201" t="s">
        <v>137</v>
      </c>
      <c r="D38" s="202">
        <f t="shared" si="2"/>
        <v>15494.97365</v>
      </c>
      <c r="E38" s="62">
        <f t="shared" si="3"/>
        <v>1434.39734</v>
      </c>
      <c r="F38" s="63">
        <f t="shared" si="4"/>
        <v>14060.57631</v>
      </c>
      <c r="G38" s="64">
        <v>210.93190999999999</v>
      </c>
      <c r="H38" s="65">
        <v>90.399389999999997</v>
      </c>
      <c r="I38" s="62">
        <v>427.49876</v>
      </c>
      <c r="J38" s="65">
        <v>183.21376000000001</v>
      </c>
      <c r="K38" s="64">
        <v>163.06748999999999</v>
      </c>
      <c r="L38" s="65">
        <v>69.886060000000001</v>
      </c>
      <c r="M38" s="62"/>
      <c r="N38" s="65"/>
      <c r="O38" s="62">
        <v>632.89918</v>
      </c>
      <c r="P38" s="63">
        <v>271.24250999999998</v>
      </c>
      <c r="Q38" s="64"/>
      <c r="R38" s="65"/>
      <c r="S38" s="64"/>
      <c r="T38" s="65"/>
      <c r="U38" s="64"/>
      <c r="V38" s="66"/>
      <c r="W38" s="64"/>
      <c r="X38" s="65"/>
      <c r="Y38" s="65">
        <v>1120</v>
      </c>
      <c r="Z38" s="64"/>
      <c r="AA38" s="65"/>
      <c r="AB38" s="62"/>
      <c r="AC38" s="63"/>
      <c r="AD38" s="64"/>
      <c r="AE38" s="65"/>
      <c r="AF38" s="65"/>
      <c r="AG38" s="66"/>
      <c r="AH38" s="67"/>
      <c r="AI38" s="62"/>
      <c r="AJ38" s="63"/>
      <c r="AK38" s="62"/>
      <c r="AL38" s="63"/>
      <c r="AM38" s="68"/>
      <c r="AN38" s="69"/>
      <c r="AO38" s="69"/>
      <c r="AP38" s="64"/>
      <c r="AQ38" s="65"/>
      <c r="AR38" s="64"/>
      <c r="AS38" s="65"/>
      <c r="AT38" s="66"/>
      <c r="AU38" s="66"/>
      <c r="AV38" s="64"/>
      <c r="AW38" s="65"/>
      <c r="AX38" s="67"/>
      <c r="AY38" s="67"/>
      <c r="AZ38" s="65"/>
      <c r="BA38" s="65"/>
      <c r="BB38" s="65"/>
      <c r="BC38" s="65">
        <f>10948.48839+939.5962</f>
        <v>11888.08459</v>
      </c>
      <c r="BD38" s="67">
        <v>437.75</v>
      </c>
      <c r="BE38" s="64"/>
      <c r="BF38" s="65"/>
      <c r="BG38" s="70"/>
      <c r="BH38" s="66"/>
      <c r="BI38" s="70"/>
      <c r="BJ38" s="66"/>
      <c r="BK38" s="64"/>
      <c r="BL38" s="65"/>
      <c r="BM38" s="66"/>
      <c r="BN38" s="65"/>
      <c r="BO38" s="65"/>
      <c r="BP38" s="65"/>
      <c r="BQ38" s="65"/>
      <c r="BR38" s="66"/>
      <c r="BS38" s="67"/>
    </row>
    <row r="39" spans="1:71" s="78" customFormat="1" ht="27" customHeight="1" x14ac:dyDescent="0.35">
      <c r="A39" s="79" t="s">
        <v>138</v>
      </c>
      <c r="B39" s="80"/>
      <c r="C39" s="204"/>
      <c r="D39" s="205">
        <f>SUBTOTAL(9,D7:D38)</f>
        <v>168716.88844999997</v>
      </c>
      <c r="E39" s="189">
        <f t="shared" ref="E39:BP39" si="5">SUBTOTAL(9,E7:E38)</f>
        <v>27599.864640000003</v>
      </c>
      <c r="F39" s="189">
        <f t="shared" si="5"/>
        <v>141117.02380999996</v>
      </c>
      <c r="G39" s="189">
        <f t="shared" si="5"/>
        <v>987.26211999999998</v>
      </c>
      <c r="H39" s="189">
        <f t="shared" si="5"/>
        <v>423.11232999999999</v>
      </c>
      <c r="I39" s="189">
        <f t="shared" si="5"/>
        <v>2644.5795499999999</v>
      </c>
      <c r="J39" s="189">
        <f t="shared" si="5"/>
        <v>1133.39123</v>
      </c>
      <c r="K39" s="189">
        <f t="shared" si="5"/>
        <v>1531.9193799999998</v>
      </c>
      <c r="L39" s="189">
        <f t="shared" si="5"/>
        <v>656.53689000000008</v>
      </c>
      <c r="M39" s="189">
        <f t="shared" si="5"/>
        <v>0</v>
      </c>
      <c r="N39" s="189">
        <f t="shared" si="5"/>
        <v>0</v>
      </c>
      <c r="O39" s="189">
        <f t="shared" si="5"/>
        <v>5373.83788</v>
      </c>
      <c r="P39" s="189">
        <f t="shared" si="5"/>
        <v>2303.0733599999999</v>
      </c>
      <c r="Q39" s="189">
        <f t="shared" si="5"/>
        <v>0</v>
      </c>
      <c r="R39" s="189">
        <f t="shared" si="5"/>
        <v>0</v>
      </c>
      <c r="S39" s="189">
        <f t="shared" si="5"/>
        <v>0</v>
      </c>
      <c r="T39" s="189">
        <f t="shared" si="5"/>
        <v>0</v>
      </c>
      <c r="U39" s="189">
        <f t="shared" si="5"/>
        <v>0</v>
      </c>
      <c r="V39" s="189">
        <f t="shared" si="5"/>
        <v>0</v>
      </c>
      <c r="W39" s="189">
        <f t="shared" si="5"/>
        <v>0</v>
      </c>
      <c r="X39" s="189">
        <f t="shared" si="5"/>
        <v>0</v>
      </c>
      <c r="Y39" s="189">
        <f t="shared" si="5"/>
        <v>16619.126369999998</v>
      </c>
      <c r="Z39" s="189">
        <f t="shared" si="5"/>
        <v>0</v>
      </c>
      <c r="AA39" s="189">
        <f t="shared" si="5"/>
        <v>0</v>
      </c>
      <c r="AB39" s="189">
        <f t="shared" si="5"/>
        <v>16315.501369999998</v>
      </c>
      <c r="AC39" s="189">
        <f t="shared" si="5"/>
        <v>6992.3577299999997</v>
      </c>
      <c r="AD39" s="189">
        <f t="shared" si="5"/>
        <v>632.17272000000003</v>
      </c>
      <c r="AE39" s="189">
        <f t="shared" si="5"/>
        <v>270.93116000000003</v>
      </c>
      <c r="AF39" s="189">
        <f t="shared" si="5"/>
        <v>35251.494879999998</v>
      </c>
      <c r="AG39" s="189">
        <f t="shared" si="5"/>
        <v>0</v>
      </c>
      <c r="AH39" s="189">
        <f t="shared" si="5"/>
        <v>0</v>
      </c>
      <c r="AI39" s="189">
        <f t="shared" si="5"/>
        <v>0</v>
      </c>
      <c r="AJ39" s="189">
        <f t="shared" si="5"/>
        <v>0</v>
      </c>
      <c r="AK39" s="189">
        <f t="shared" si="5"/>
        <v>0</v>
      </c>
      <c r="AL39" s="189">
        <f t="shared" si="5"/>
        <v>0</v>
      </c>
      <c r="AM39" s="189">
        <f t="shared" si="5"/>
        <v>0</v>
      </c>
      <c r="AN39" s="189">
        <f t="shared" si="5"/>
        <v>0</v>
      </c>
      <c r="AO39" s="189">
        <f t="shared" si="5"/>
        <v>0</v>
      </c>
      <c r="AP39" s="189">
        <f t="shared" si="5"/>
        <v>64.234800000000007</v>
      </c>
      <c r="AQ39" s="189">
        <f t="shared" si="5"/>
        <v>27.529199999999999</v>
      </c>
      <c r="AR39" s="189">
        <f t="shared" si="5"/>
        <v>0</v>
      </c>
      <c r="AS39" s="189">
        <f t="shared" si="5"/>
        <v>0</v>
      </c>
      <c r="AT39" s="189">
        <f t="shared" si="5"/>
        <v>1390</v>
      </c>
      <c r="AU39" s="189">
        <f t="shared" si="5"/>
        <v>0</v>
      </c>
      <c r="AV39" s="189">
        <f t="shared" si="5"/>
        <v>0</v>
      </c>
      <c r="AW39" s="189">
        <f t="shared" si="5"/>
        <v>0</v>
      </c>
      <c r="AX39" s="189">
        <f t="shared" si="5"/>
        <v>533.99899000000005</v>
      </c>
      <c r="AY39" s="189">
        <f t="shared" si="5"/>
        <v>0</v>
      </c>
      <c r="AZ39" s="189">
        <f t="shared" si="5"/>
        <v>0</v>
      </c>
      <c r="BA39" s="189">
        <f t="shared" si="5"/>
        <v>0</v>
      </c>
      <c r="BB39" s="189">
        <f t="shared" si="5"/>
        <v>24881.905879999998</v>
      </c>
      <c r="BC39" s="189">
        <f t="shared" si="5"/>
        <v>22386.559590000001</v>
      </c>
      <c r="BD39" s="189">
        <f t="shared" si="5"/>
        <v>1043.39417</v>
      </c>
      <c r="BE39" s="189">
        <f t="shared" si="5"/>
        <v>0</v>
      </c>
      <c r="BF39" s="189">
        <f t="shared" si="5"/>
        <v>0</v>
      </c>
      <c r="BG39" s="189">
        <f t="shared" si="5"/>
        <v>0</v>
      </c>
      <c r="BH39" s="189">
        <f t="shared" si="5"/>
        <v>0</v>
      </c>
      <c r="BI39" s="189">
        <f t="shared" si="5"/>
        <v>0</v>
      </c>
      <c r="BJ39" s="189">
        <f t="shared" si="5"/>
        <v>0</v>
      </c>
      <c r="BK39" s="189">
        <f t="shared" si="5"/>
        <v>50.356819999999999</v>
      </c>
      <c r="BL39" s="189">
        <f t="shared" si="5"/>
        <v>64.528840000000002</v>
      </c>
      <c r="BM39" s="189">
        <f t="shared" si="5"/>
        <v>0</v>
      </c>
      <c r="BN39" s="189">
        <f t="shared" si="5"/>
        <v>1287.8621000000001</v>
      </c>
      <c r="BO39" s="189">
        <f t="shared" si="5"/>
        <v>0</v>
      </c>
      <c r="BP39" s="189">
        <f t="shared" si="5"/>
        <v>0</v>
      </c>
      <c r="BQ39" s="189">
        <f t="shared" ref="BQ39:BS39" si="6">SUBTOTAL(9,BQ7:BQ38)</f>
        <v>2192.7433000000001</v>
      </c>
      <c r="BR39" s="189">
        <f t="shared" si="6"/>
        <v>0</v>
      </c>
      <c r="BS39" s="189">
        <f t="shared" si="6"/>
        <v>23658.477789999997</v>
      </c>
    </row>
    <row r="40" spans="1:71" ht="46.5" customHeight="1" outlineLevel="1" collapsed="1" x14ac:dyDescent="0.35">
      <c r="A40" s="82" t="s">
        <v>139</v>
      </c>
      <c r="B40" s="83" t="s">
        <v>140</v>
      </c>
      <c r="C40" s="201">
        <v>244317169910</v>
      </c>
      <c r="D40" s="202">
        <f t="shared" ref="D40" si="7">E40+F40</f>
        <v>203.56655000000001</v>
      </c>
      <c r="E40" s="62">
        <f t="shared" ref="E40" si="8">SUMIF($G$5:$BS$5,"федеральный бюджет",G40:BS40)</f>
        <v>0</v>
      </c>
      <c r="F40" s="63">
        <f t="shared" ref="F40" si="9">SUMIF($G$5:$BS$5,"краевой бюджет",G40:BS40)</f>
        <v>203.56655000000001</v>
      </c>
      <c r="G40" s="64"/>
      <c r="H40" s="65"/>
      <c r="I40" s="64"/>
      <c r="J40" s="65"/>
      <c r="K40" s="64"/>
      <c r="L40" s="65"/>
      <c r="M40" s="64"/>
      <c r="N40" s="65"/>
      <c r="O40" s="62"/>
      <c r="P40" s="63"/>
      <c r="Q40" s="64"/>
      <c r="R40" s="65"/>
      <c r="S40" s="64"/>
      <c r="T40" s="65"/>
      <c r="U40" s="64"/>
      <c r="V40" s="66"/>
      <c r="W40" s="64"/>
      <c r="X40" s="65"/>
      <c r="Y40" s="65"/>
      <c r="Z40" s="64"/>
      <c r="AA40" s="65"/>
      <c r="AB40" s="64"/>
      <c r="AC40" s="65"/>
      <c r="AD40" s="64"/>
      <c r="AE40" s="65"/>
      <c r="AF40" s="65">
        <v>203.56655000000001</v>
      </c>
      <c r="AG40" s="66"/>
      <c r="AH40" s="67"/>
      <c r="AI40" s="62"/>
      <c r="AJ40" s="63"/>
      <c r="AK40" s="84"/>
      <c r="AL40" s="85"/>
      <c r="AM40" s="86"/>
      <c r="AN40" s="87"/>
      <c r="AO40" s="87"/>
      <c r="AP40" s="64"/>
      <c r="AQ40" s="65"/>
      <c r="AR40" s="64"/>
      <c r="AS40" s="65"/>
      <c r="AT40" s="66"/>
      <c r="AU40" s="66"/>
      <c r="AV40" s="64"/>
      <c r="AW40" s="65"/>
      <c r="AX40" s="67"/>
      <c r="AY40" s="67"/>
      <c r="AZ40" s="65"/>
      <c r="BA40" s="65"/>
      <c r="BB40" s="65"/>
      <c r="BC40" s="63"/>
      <c r="BD40" s="67"/>
      <c r="BE40" s="64"/>
      <c r="BF40" s="65"/>
      <c r="BG40" s="70"/>
      <c r="BH40" s="66"/>
      <c r="BI40" s="70"/>
      <c r="BJ40" s="66"/>
      <c r="BK40" s="64"/>
      <c r="BL40" s="65"/>
      <c r="BM40" s="66"/>
      <c r="BN40" s="65"/>
      <c r="BO40" s="65"/>
      <c r="BP40" s="65"/>
      <c r="BQ40" s="65"/>
      <c r="BR40" s="66"/>
      <c r="BS40" s="67"/>
    </row>
    <row r="41" spans="1:71" ht="46.5" customHeight="1" outlineLevel="1" x14ac:dyDescent="0.35">
      <c r="A41" s="82" t="s">
        <v>139</v>
      </c>
      <c r="B41" s="191" t="s">
        <v>141</v>
      </c>
      <c r="C41" s="201">
        <v>244301217125</v>
      </c>
      <c r="D41" s="202">
        <f t="shared" ref="D41:D51" si="10">E41+F41</f>
        <v>2625.8793599999999</v>
      </c>
      <c r="E41" s="62">
        <f t="shared" ref="E41:E51" si="11">SUMIF($G$5:$BS$5,"федеральный бюджет",G41:BS41)</f>
        <v>640.59598000000005</v>
      </c>
      <c r="F41" s="63">
        <f t="shared" ref="F41:F51" si="12">SUMIF($G$5:$BS$5,"краевой бюджет",G41:BS41)</f>
        <v>1985.2833800000001</v>
      </c>
      <c r="G41" s="64">
        <v>178.38140999999999</v>
      </c>
      <c r="H41" s="65">
        <v>76.449169999999995</v>
      </c>
      <c r="I41" s="64">
        <v>22.010390000000001</v>
      </c>
      <c r="J41" s="65">
        <v>9.4330200000000008</v>
      </c>
      <c r="K41" s="64">
        <v>6.0434599999999996</v>
      </c>
      <c r="L41" s="65">
        <v>2.5900599999999998</v>
      </c>
      <c r="M41" s="64"/>
      <c r="N41" s="65"/>
      <c r="O41" s="62"/>
      <c r="P41" s="63"/>
      <c r="Q41" s="64"/>
      <c r="R41" s="65"/>
      <c r="S41" s="64"/>
      <c r="T41" s="65"/>
      <c r="U41" s="64"/>
      <c r="V41" s="66"/>
      <c r="W41" s="64"/>
      <c r="X41" s="65"/>
      <c r="Y41" s="65">
        <v>59.830399999999997</v>
      </c>
      <c r="Z41" s="64"/>
      <c r="AA41" s="65"/>
      <c r="AB41" s="64">
        <v>229.77581000000001</v>
      </c>
      <c r="AC41" s="65">
        <v>98.475350000000006</v>
      </c>
      <c r="AD41" s="64"/>
      <c r="AE41" s="65"/>
      <c r="AF41" s="65">
        <v>1650.91185</v>
      </c>
      <c r="AG41" s="66"/>
      <c r="AH41" s="67"/>
      <c r="AI41" s="62"/>
      <c r="AJ41" s="63"/>
      <c r="AK41" s="84">
        <v>204.38490999999999</v>
      </c>
      <c r="AL41" s="85">
        <v>87.593530000000001</v>
      </c>
      <c r="AM41" s="86"/>
      <c r="AN41" s="87"/>
      <c r="AO41" s="87"/>
      <c r="AP41" s="64"/>
      <c r="AQ41" s="65"/>
      <c r="AR41" s="64"/>
      <c r="AS41" s="65"/>
      <c r="AT41" s="66"/>
      <c r="AU41" s="66"/>
      <c r="AV41" s="64"/>
      <c r="AW41" s="65"/>
      <c r="AX41" s="67"/>
      <c r="AY41" s="67"/>
      <c r="AZ41" s="65"/>
      <c r="BA41" s="65"/>
      <c r="BB41" s="65"/>
      <c r="BC41" s="63"/>
      <c r="BD41" s="67"/>
      <c r="BE41" s="64"/>
      <c r="BF41" s="65"/>
      <c r="BG41" s="70"/>
      <c r="BH41" s="66"/>
      <c r="BI41" s="70"/>
      <c r="BJ41" s="66"/>
      <c r="BK41" s="64"/>
      <c r="BL41" s="65"/>
      <c r="BM41" s="66"/>
      <c r="BN41" s="65"/>
      <c r="BO41" s="65"/>
      <c r="BP41" s="65"/>
      <c r="BQ41" s="65"/>
      <c r="BR41" s="66"/>
      <c r="BS41" s="67"/>
    </row>
    <row r="42" spans="1:71" ht="46.5" customHeight="1" outlineLevel="1" x14ac:dyDescent="0.35">
      <c r="A42" s="82" t="s">
        <v>139</v>
      </c>
      <c r="B42" s="83" t="s">
        <v>142</v>
      </c>
      <c r="C42" s="201" t="s">
        <v>143</v>
      </c>
      <c r="D42" s="202">
        <f t="shared" si="10"/>
        <v>235.2</v>
      </c>
      <c r="E42" s="62">
        <f t="shared" si="11"/>
        <v>0</v>
      </c>
      <c r="F42" s="63">
        <f t="shared" si="12"/>
        <v>235.2</v>
      </c>
      <c r="G42" s="64"/>
      <c r="H42" s="65"/>
      <c r="I42" s="64"/>
      <c r="J42" s="65"/>
      <c r="K42" s="64"/>
      <c r="L42" s="65"/>
      <c r="M42" s="64"/>
      <c r="N42" s="65"/>
      <c r="O42" s="62"/>
      <c r="P42" s="63"/>
      <c r="Q42" s="64"/>
      <c r="R42" s="65"/>
      <c r="S42" s="64"/>
      <c r="T42" s="65"/>
      <c r="U42" s="64"/>
      <c r="V42" s="66"/>
      <c r="W42" s="64"/>
      <c r="X42" s="65"/>
      <c r="Y42" s="65">
        <v>235.2</v>
      </c>
      <c r="Z42" s="64"/>
      <c r="AA42" s="65"/>
      <c r="AB42" s="62"/>
      <c r="AC42" s="63"/>
      <c r="AD42" s="64"/>
      <c r="AE42" s="65"/>
      <c r="AF42" s="65"/>
      <c r="AG42" s="66"/>
      <c r="AH42" s="67"/>
      <c r="AI42" s="62"/>
      <c r="AJ42" s="63"/>
      <c r="AK42" s="62"/>
      <c r="AL42" s="85"/>
      <c r="AM42" s="86"/>
      <c r="AN42" s="87"/>
      <c r="AO42" s="87"/>
      <c r="AP42" s="64"/>
      <c r="AQ42" s="65"/>
      <c r="AR42" s="64"/>
      <c r="AS42" s="65"/>
      <c r="AT42" s="66"/>
      <c r="AU42" s="66"/>
      <c r="AV42" s="64"/>
      <c r="AW42" s="65"/>
      <c r="AX42" s="67"/>
      <c r="AY42" s="67"/>
      <c r="AZ42" s="65"/>
      <c r="BA42" s="65"/>
      <c r="BB42" s="65"/>
      <c r="BC42" s="65"/>
      <c r="BD42" s="67"/>
      <c r="BE42" s="64"/>
      <c r="BF42" s="65"/>
      <c r="BG42" s="70"/>
      <c r="BH42" s="66"/>
      <c r="BI42" s="70"/>
      <c r="BJ42" s="66"/>
      <c r="BK42" s="64"/>
      <c r="BL42" s="65"/>
      <c r="BM42" s="66"/>
      <c r="BN42" s="65"/>
      <c r="BO42" s="65"/>
      <c r="BP42" s="65"/>
      <c r="BQ42" s="65"/>
      <c r="BR42" s="66"/>
      <c r="BS42" s="67"/>
    </row>
    <row r="43" spans="1:71" ht="46.5" customHeight="1" outlineLevel="1" x14ac:dyDescent="0.35">
      <c r="A43" s="82" t="s">
        <v>139</v>
      </c>
      <c r="B43" s="192" t="s">
        <v>144</v>
      </c>
      <c r="C43" s="201">
        <v>244300358300</v>
      </c>
      <c r="D43" s="202">
        <f t="shared" si="10"/>
        <v>1428.3928799999999</v>
      </c>
      <c r="E43" s="62">
        <f t="shared" si="11"/>
        <v>353.78255000000001</v>
      </c>
      <c r="F43" s="63">
        <f t="shared" si="12"/>
        <v>1074.61033</v>
      </c>
      <c r="G43" s="64"/>
      <c r="H43" s="65"/>
      <c r="I43" s="64"/>
      <c r="J43" s="65"/>
      <c r="K43" s="64"/>
      <c r="L43" s="65"/>
      <c r="M43" s="64"/>
      <c r="N43" s="65"/>
      <c r="O43" s="62"/>
      <c r="P43" s="63"/>
      <c r="Q43" s="64"/>
      <c r="R43" s="65"/>
      <c r="S43" s="64"/>
      <c r="T43" s="65"/>
      <c r="U43" s="64"/>
      <c r="V43" s="66"/>
      <c r="W43" s="64"/>
      <c r="X43" s="65"/>
      <c r="Y43" s="65"/>
      <c r="Z43" s="64"/>
      <c r="AA43" s="65"/>
      <c r="AB43" s="64">
        <v>159.44936000000001</v>
      </c>
      <c r="AC43" s="65">
        <v>68.335440000000006</v>
      </c>
      <c r="AD43" s="64"/>
      <c r="AE43" s="65"/>
      <c r="AF43" s="65">
        <v>922.98924</v>
      </c>
      <c r="AG43" s="66"/>
      <c r="AH43" s="67"/>
      <c r="AI43" s="62"/>
      <c r="AJ43" s="63"/>
      <c r="AK43" s="84">
        <v>194.33319</v>
      </c>
      <c r="AL43" s="85">
        <v>83.285650000000004</v>
      </c>
      <c r="AM43" s="86"/>
      <c r="AN43" s="87"/>
      <c r="AO43" s="87"/>
      <c r="AP43" s="64"/>
      <c r="AQ43" s="65"/>
      <c r="AR43" s="64"/>
      <c r="AS43" s="65"/>
      <c r="AT43" s="66"/>
      <c r="AU43" s="66"/>
      <c r="AV43" s="64"/>
      <c r="AW43" s="65"/>
      <c r="AX43" s="67"/>
      <c r="AY43" s="67"/>
      <c r="AZ43" s="65"/>
      <c r="BA43" s="65"/>
      <c r="BB43" s="65"/>
      <c r="BC43" s="65"/>
      <c r="BD43" s="67"/>
      <c r="BE43" s="64"/>
      <c r="BF43" s="65"/>
      <c r="BG43" s="70"/>
      <c r="BH43" s="66"/>
      <c r="BI43" s="70"/>
      <c r="BJ43" s="66"/>
      <c r="BK43" s="64"/>
      <c r="BL43" s="65"/>
      <c r="BM43" s="66"/>
      <c r="BN43" s="65"/>
      <c r="BO43" s="65"/>
      <c r="BP43" s="65"/>
      <c r="BQ43" s="65"/>
      <c r="BR43" s="66"/>
      <c r="BS43" s="67"/>
    </row>
    <row r="44" spans="1:71" ht="46.5" customHeight="1" outlineLevel="1" x14ac:dyDescent="0.35">
      <c r="A44" s="82" t="s">
        <v>139</v>
      </c>
      <c r="B44" s="83" t="s">
        <v>145</v>
      </c>
      <c r="C44" s="201">
        <v>244301458018</v>
      </c>
      <c r="D44" s="202">
        <f t="shared" si="10"/>
        <v>1557.74127</v>
      </c>
      <c r="E44" s="62">
        <f t="shared" si="11"/>
        <v>208.99137999999999</v>
      </c>
      <c r="F44" s="63">
        <f t="shared" si="12"/>
        <v>1348.7498900000001</v>
      </c>
      <c r="G44" s="64"/>
      <c r="H44" s="65"/>
      <c r="I44" s="64"/>
      <c r="J44" s="65"/>
      <c r="K44" s="64"/>
      <c r="L44" s="65"/>
      <c r="M44" s="64"/>
      <c r="N44" s="65"/>
      <c r="O44" s="62"/>
      <c r="P44" s="63"/>
      <c r="Q44" s="64"/>
      <c r="R44" s="65"/>
      <c r="S44" s="64"/>
      <c r="T44" s="65"/>
      <c r="U44" s="64"/>
      <c r="V44" s="66"/>
      <c r="W44" s="64"/>
      <c r="X44" s="65"/>
      <c r="Y44" s="65">
        <v>224</v>
      </c>
      <c r="Z44" s="64"/>
      <c r="AA44" s="65"/>
      <c r="AB44" s="64">
        <v>208.99137999999999</v>
      </c>
      <c r="AC44" s="65">
        <v>89.567729999999997</v>
      </c>
      <c r="AD44" s="64"/>
      <c r="AE44" s="65"/>
      <c r="AF44" s="65">
        <v>1035.1821600000001</v>
      </c>
      <c r="AG44" s="66"/>
      <c r="AH44" s="67"/>
      <c r="AI44" s="62"/>
      <c r="AJ44" s="63"/>
      <c r="AK44" s="62"/>
      <c r="AL44" s="63"/>
      <c r="AM44" s="68"/>
      <c r="AN44" s="69"/>
      <c r="AO44" s="69"/>
      <c r="AP44" s="64"/>
      <c r="AQ44" s="65"/>
      <c r="AR44" s="64"/>
      <c r="AS44" s="65"/>
      <c r="AT44" s="66"/>
      <c r="AU44" s="66"/>
      <c r="AV44" s="64"/>
      <c r="AW44" s="65"/>
      <c r="AX44" s="67"/>
      <c r="AY44" s="67"/>
      <c r="AZ44" s="65"/>
      <c r="BA44" s="65"/>
      <c r="BB44" s="65"/>
      <c r="BC44" s="65"/>
      <c r="BD44" s="67"/>
      <c r="BE44" s="64"/>
      <c r="BF44" s="65"/>
      <c r="BG44" s="70"/>
      <c r="BH44" s="66"/>
      <c r="BI44" s="70"/>
      <c r="BJ44" s="66"/>
      <c r="BK44" s="64"/>
      <c r="BL44" s="65"/>
      <c r="BM44" s="66"/>
      <c r="BN44" s="65"/>
      <c r="BO44" s="65"/>
      <c r="BP44" s="65"/>
      <c r="BQ44" s="65"/>
      <c r="BR44" s="66"/>
      <c r="BS44" s="67"/>
    </row>
    <row r="45" spans="1:71" ht="46.5" customHeight="1" outlineLevel="1" x14ac:dyDescent="0.35">
      <c r="A45" s="82" t="s">
        <v>139</v>
      </c>
      <c r="B45" s="83" t="s">
        <v>146</v>
      </c>
      <c r="C45" s="201">
        <v>244402270809</v>
      </c>
      <c r="D45" s="202">
        <f t="shared" si="10"/>
        <v>2104.8414600000001</v>
      </c>
      <c r="E45" s="62">
        <f t="shared" si="11"/>
        <v>1473.3890200000001</v>
      </c>
      <c r="F45" s="63">
        <f t="shared" si="12"/>
        <v>631.45244000000002</v>
      </c>
      <c r="G45" s="64">
        <v>1453.0559800000001</v>
      </c>
      <c r="H45" s="65">
        <v>622.73828000000003</v>
      </c>
      <c r="I45" s="64"/>
      <c r="J45" s="65"/>
      <c r="K45" s="64">
        <v>20.33304</v>
      </c>
      <c r="L45" s="65">
        <v>8.7141599999999997</v>
      </c>
      <c r="M45" s="64"/>
      <c r="N45" s="65"/>
      <c r="O45" s="62"/>
      <c r="P45" s="63"/>
      <c r="Q45" s="64"/>
      <c r="R45" s="65"/>
      <c r="S45" s="64"/>
      <c r="T45" s="65"/>
      <c r="U45" s="64"/>
      <c r="V45" s="66"/>
      <c r="W45" s="64"/>
      <c r="X45" s="65"/>
      <c r="Y45" s="65"/>
      <c r="Z45" s="64"/>
      <c r="AA45" s="65"/>
      <c r="AB45" s="64"/>
      <c r="AC45" s="65"/>
      <c r="AD45" s="64"/>
      <c r="AE45" s="65"/>
      <c r="AF45" s="65"/>
      <c r="AG45" s="66"/>
      <c r="AH45" s="67"/>
      <c r="AI45" s="62"/>
      <c r="AJ45" s="63"/>
      <c r="AK45" s="62"/>
      <c r="AL45" s="63"/>
      <c r="AM45" s="68"/>
      <c r="AN45" s="69"/>
      <c r="AO45" s="69"/>
      <c r="AP45" s="64"/>
      <c r="AQ45" s="65"/>
      <c r="AR45" s="64"/>
      <c r="AS45" s="65"/>
      <c r="AT45" s="66"/>
      <c r="AU45" s="66"/>
      <c r="AV45" s="64"/>
      <c r="AW45" s="65"/>
      <c r="AX45" s="67"/>
      <c r="AY45" s="67"/>
      <c r="AZ45" s="65"/>
      <c r="BA45" s="65"/>
      <c r="BB45" s="65"/>
      <c r="BC45" s="65"/>
      <c r="BD45" s="67"/>
      <c r="BE45" s="64"/>
      <c r="BF45" s="65"/>
      <c r="BG45" s="70"/>
      <c r="BH45" s="66"/>
      <c r="BI45" s="70"/>
      <c r="BJ45" s="66"/>
      <c r="BK45" s="64"/>
      <c r="BL45" s="65"/>
      <c r="BM45" s="66"/>
      <c r="BN45" s="65"/>
      <c r="BO45" s="65"/>
      <c r="BP45" s="65"/>
      <c r="BQ45" s="65"/>
      <c r="BR45" s="66"/>
      <c r="BS45" s="67"/>
    </row>
    <row r="46" spans="1:71" ht="46.5" customHeight="1" outlineLevel="1" x14ac:dyDescent="0.35">
      <c r="A46" s="82" t="s">
        <v>139</v>
      </c>
      <c r="B46" s="83" t="s">
        <v>147</v>
      </c>
      <c r="C46" s="201" t="s">
        <v>148</v>
      </c>
      <c r="D46" s="202">
        <f t="shared" si="10"/>
        <v>2644.2793300000003</v>
      </c>
      <c r="E46" s="62">
        <f t="shared" si="11"/>
        <v>711.11553000000004</v>
      </c>
      <c r="F46" s="63">
        <f t="shared" si="12"/>
        <v>1933.1638</v>
      </c>
      <c r="G46" s="64">
        <v>676.19308999999998</v>
      </c>
      <c r="H46" s="65">
        <v>289.79703999999998</v>
      </c>
      <c r="I46" s="64"/>
      <c r="J46" s="65"/>
      <c r="K46" s="64">
        <v>34.922440000000002</v>
      </c>
      <c r="L46" s="65">
        <v>14.966760000000001</v>
      </c>
      <c r="M46" s="64"/>
      <c r="N46" s="65"/>
      <c r="O46" s="62"/>
      <c r="P46" s="63"/>
      <c r="Q46" s="64"/>
      <c r="R46" s="65"/>
      <c r="S46" s="64"/>
      <c r="T46" s="65"/>
      <c r="U46" s="64"/>
      <c r="V46" s="66"/>
      <c r="W46" s="64"/>
      <c r="X46" s="65"/>
      <c r="Y46" s="65">
        <v>537.6</v>
      </c>
      <c r="Z46" s="64"/>
      <c r="AA46" s="65"/>
      <c r="AB46" s="62"/>
      <c r="AC46" s="63"/>
      <c r="AD46" s="64"/>
      <c r="AE46" s="65"/>
      <c r="AF46" s="65"/>
      <c r="AG46" s="66"/>
      <c r="AH46" s="67"/>
      <c r="AI46" s="62"/>
      <c r="AJ46" s="63"/>
      <c r="AK46" s="62"/>
      <c r="AL46" s="63"/>
      <c r="AM46" s="68"/>
      <c r="AN46" s="69"/>
      <c r="AO46" s="69"/>
      <c r="AP46" s="64"/>
      <c r="AQ46" s="65"/>
      <c r="AR46" s="64"/>
      <c r="AS46" s="65"/>
      <c r="AT46" s="66"/>
      <c r="AU46" s="66"/>
      <c r="AV46" s="64"/>
      <c r="AW46" s="65"/>
      <c r="AX46" s="67"/>
      <c r="AY46" s="67"/>
      <c r="AZ46" s="65"/>
      <c r="BA46" s="66"/>
      <c r="BB46" s="66">
        <v>1090.8</v>
      </c>
      <c r="BC46" s="63"/>
      <c r="BD46" s="67"/>
      <c r="BE46" s="64"/>
      <c r="BF46" s="65"/>
      <c r="BG46" s="70"/>
      <c r="BH46" s="66"/>
      <c r="BI46" s="70"/>
      <c r="BJ46" s="66"/>
      <c r="BK46" s="64"/>
      <c r="BL46" s="65"/>
      <c r="BM46" s="66"/>
      <c r="BN46" s="65"/>
      <c r="BO46" s="65"/>
      <c r="BP46" s="65"/>
      <c r="BQ46" s="65"/>
      <c r="BR46" s="66"/>
      <c r="BS46" s="67"/>
    </row>
    <row r="47" spans="1:71" ht="23.25" customHeight="1" outlineLevel="1" x14ac:dyDescent="0.35">
      <c r="A47" s="82" t="s">
        <v>149</v>
      </c>
      <c r="B47" s="88" t="s">
        <v>150</v>
      </c>
      <c r="C47" s="201" t="s">
        <v>151</v>
      </c>
      <c r="D47" s="202">
        <f t="shared" si="10"/>
        <v>37814.95248</v>
      </c>
      <c r="E47" s="62">
        <f t="shared" si="11"/>
        <v>2418.61348</v>
      </c>
      <c r="F47" s="63">
        <f t="shared" si="12"/>
        <v>35396.339</v>
      </c>
      <c r="G47" s="64">
        <v>217.04963000000001</v>
      </c>
      <c r="H47" s="65">
        <v>93.021270000000001</v>
      </c>
      <c r="I47" s="64"/>
      <c r="J47" s="65"/>
      <c r="K47" s="64">
        <v>311.23293000000001</v>
      </c>
      <c r="L47" s="65">
        <v>133.38553999999999</v>
      </c>
      <c r="M47" s="64"/>
      <c r="N47" s="65"/>
      <c r="O47" s="62">
        <v>1890.3309200000001</v>
      </c>
      <c r="P47" s="63">
        <v>810.14183000000003</v>
      </c>
      <c r="Q47" s="64"/>
      <c r="R47" s="65"/>
      <c r="S47" s="64"/>
      <c r="T47" s="65"/>
      <c r="U47" s="64"/>
      <c r="V47" s="66"/>
      <c r="W47" s="64"/>
      <c r="X47" s="65"/>
      <c r="Y47" s="65">
        <f>8487.36+1815.24356</f>
        <v>10302.60356</v>
      </c>
      <c r="Z47" s="64"/>
      <c r="AA47" s="65"/>
      <c r="AB47" s="62"/>
      <c r="AC47" s="63"/>
      <c r="AD47" s="64"/>
      <c r="AE47" s="65"/>
      <c r="AF47" s="65"/>
      <c r="AG47" s="66"/>
      <c r="AH47" s="67"/>
      <c r="AI47" s="62"/>
      <c r="AJ47" s="63"/>
      <c r="AK47" s="62"/>
      <c r="AL47" s="63"/>
      <c r="AM47" s="68"/>
      <c r="AN47" s="69"/>
      <c r="AO47" s="69"/>
      <c r="AP47" s="64"/>
      <c r="AQ47" s="65"/>
      <c r="AR47" s="64"/>
      <c r="AS47" s="65"/>
      <c r="AT47" s="66"/>
      <c r="AU47" s="66"/>
      <c r="AV47" s="64"/>
      <c r="AW47" s="65"/>
      <c r="AX47" s="67"/>
      <c r="AY47" s="67"/>
      <c r="AZ47" s="65"/>
      <c r="BA47" s="65"/>
      <c r="BB47" s="65"/>
      <c r="BC47" s="65">
        <f>3790.46973+10554.46193</f>
        <v>14344.931659999998</v>
      </c>
      <c r="BD47" s="67">
        <v>3500</v>
      </c>
      <c r="BE47" s="64"/>
      <c r="BF47" s="65"/>
      <c r="BG47" s="70"/>
      <c r="BH47" s="66"/>
      <c r="BI47" s="70"/>
      <c r="BJ47" s="66"/>
      <c r="BK47" s="64"/>
      <c r="BL47" s="65"/>
      <c r="BM47" s="66"/>
      <c r="BN47" s="65"/>
      <c r="BO47" s="65"/>
      <c r="BP47" s="65"/>
      <c r="BQ47" s="65">
        <v>784.87181999999996</v>
      </c>
      <c r="BR47" s="66"/>
      <c r="BS47" s="67">
        <v>5427.3833199999999</v>
      </c>
    </row>
    <row r="48" spans="1:71" ht="49.5" customHeight="1" outlineLevel="1" x14ac:dyDescent="0.35">
      <c r="A48" s="82" t="s">
        <v>139</v>
      </c>
      <c r="B48" s="88" t="s">
        <v>152</v>
      </c>
      <c r="C48" s="201">
        <v>2443051199</v>
      </c>
      <c r="D48" s="202">
        <f t="shared" si="10"/>
        <v>568.37210000000005</v>
      </c>
      <c r="E48" s="62">
        <f t="shared" si="11"/>
        <v>11.195550000000001</v>
      </c>
      <c r="F48" s="63">
        <f t="shared" si="12"/>
        <v>557.17655000000002</v>
      </c>
      <c r="G48" s="64"/>
      <c r="H48" s="65"/>
      <c r="I48" s="64"/>
      <c r="J48" s="65"/>
      <c r="K48" s="64">
        <v>11.195550000000001</v>
      </c>
      <c r="L48" s="65">
        <v>4.7980999999999998</v>
      </c>
      <c r="M48" s="64"/>
      <c r="N48" s="65"/>
      <c r="O48" s="62"/>
      <c r="P48" s="63"/>
      <c r="Q48" s="64"/>
      <c r="R48" s="65"/>
      <c r="S48" s="64"/>
      <c r="T48" s="65"/>
      <c r="U48" s="64"/>
      <c r="V48" s="66"/>
      <c r="W48" s="64"/>
      <c r="X48" s="65"/>
      <c r="Y48" s="65"/>
      <c r="Z48" s="64"/>
      <c r="AA48" s="65"/>
      <c r="AB48" s="62"/>
      <c r="AC48" s="63"/>
      <c r="AD48" s="64"/>
      <c r="AE48" s="65"/>
      <c r="AF48" s="65"/>
      <c r="AG48" s="66"/>
      <c r="AH48" s="67"/>
      <c r="AI48" s="62"/>
      <c r="AJ48" s="63"/>
      <c r="AK48" s="62"/>
      <c r="AL48" s="63"/>
      <c r="AM48" s="68"/>
      <c r="AN48" s="69"/>
      <c r="AO48" s="69"/>
      <c r="AP48" s="64"/>
      <c r="AQ48" s="65"/>
      <c r="AR48" s="64"/>
      <c r="AS48" s="65"/>
      <c r="AT48" s="66"/>
      <c r="AU48" s="66"/>
      <c r="AV48" s="64"/>
      <c r="AW48" s="65"/>
      <c r="AX48" s="67"/>
      <c r="AY48" s="67"/>
      <c r="AZ48" s="65"/>
      <c r="BA48" s="65"/>
      <c r="BB48" s="65"/>
      <c r="BC48" s="65">
        <v>552.37845000000004</v>
      </c>
      <c r="BD48" s="67"/>
      <c r="BE48" s="64"/>
      <c r="BF48" s="65"/>
      <c r="BG48" s="70"/>
      <c r="BH48" s="66"/>
      <c r="BI48" s="70"/>
      <c r="BJ48" s="66"/>
      <c r="BK48" s="64"/>
      <c r="BL48" s="65"/>
      <c r="BM48" s="66"/>
      <c r="BN48" s="65"/>
      <c r="BO48" s="65"/>
      <c r="BP48" s="65"/>
      <c r="BQ48" s="65"/>
      <c r="BR48" s="66"/>
      <c r="BS48" s="67"/>
    </row>
    <row r="49" spans="1:71" ht="49.5" customHeight="1" outlineLevel="1" x14ac:dyDescent="0.35">
      <c r="A49" s="82" t="s">
        <v>153</v>
      </c>
      <c r="B49" s="89" t="s">
        <v>154</v>
      </c>
      <c r="C49" s="201">
        <v>2443005481</v>
      </c>
      <c r="D49" s="202">
        <f t="shared" si="10"/>
        <v>412.5</v>
      </c>
      <c r="E49" s="62">
        <f t="shared" si="11"/>
        <v>0</v>
      </c>
      <c r="F49" s="63">
        <f t="shared" si="12"/>
        <v>412.5</v>
      </c>
      <c r="G49" s="64"/>
      <c r="H49" s="65"/>
      <c r="I49" s="64"/>
      <c r="J49" s="65"/>
      <c r="K49" s="64"/>
      <c r="L49" s="65"/>
      <c r="M49" s="64"/>
      <c r="N49" s="65"/>
      <c r="O49" s="62"/>
      <c r="P49" s="63"/>
      <c r="Q49" s="64"/>
      <c r="R49" s="65"/>
      <c r="S49" s="64"/>
      <c r="T49" s="65"/>
      <c r="U49" s="64"/>
      <c r="V49" s="66"/>
      <c r="W49" s="64"/>
      <c r="X49" s="65"/>
      <c r="Y49" s="65"/>
      <c r="Z49" s="64"/>
      <c r="AA49" s="65"/>
      <c r="AB49" s="62"/>
      <c r="AC49" s="63"/>
      <c r="AD49" s="64"/>
      <c r="AE49" s="65"/>
      <c r="AF49" s="65"/>
      <c r="AG49" s="66"/>
      <c r="AH49" s="67"/>
      <c r="AI49" s="62"/>
      <c r="AJ49" s="63"/>
      <c r="AK49" s="62"/>
      <c r="AL49" s="63"/>
      <c r="AM49" s="68"/>
      <c r="AN49" s="69"/>
      <c r="AO49" s="69"/>
      <c r="AP49" s="64"/>
      <c r="AQ49" s="65"/>
      <c r="AR49" s="64"/>
      <c r="AS49" s="65"/>
      <c r="AT49" s="66"/>
      <c r="AU49" s="66"/>
      <c r="AV49" s="64"/>
      <c r="AW49" s="65"/>
      <c r="AX49" s="67"/>
      <c r="AY49" s="67"/>
      <c r="AZ49" s="65"/>
      <c r="BA49" s="65"/>
      <c r="BB49" s="65"/>
      <c r="BC49" s="65">
        <v>412.5</v>
      </c>
      <c r="BD49" s="67"/>
      <c r="BE49" s="64"/>
      <c r="BF49" s="65"/>
      <c r="BG49" s="70"/>
      <c r="BH49" s="66"/>
      <c r="BI49" s="70"/>
      <c r="BJ49" s="66"/>
      <c r="BK49" s="64"/>
      <c r="BL49" s="65"/>
      <c r="BM49" s="66"/>
      <c r="BN49" s="65"/>
      <c r="BO49" s="65"/>
      <c r="BP49" s="65"/>
      <c r="BQ49" s="65"/>
      <c r="BR49" s="66"/>
      <c r="BS49" s="67"/>
    </row>
    <row r="50" spans="1:71" ht="49.5" customHeight="1" outlineLevel="1" x14ac:dyDescent="0.35">
      <c r="A50" s="82" t="s">
        <v>153</v>
      </c>
      <c r="B50" s="88" t="s">
        <v>155</v>
      </c>
      <c r="C50" s="201">
        <v>2443029690</v>
      </c>
      <c r="D50" s="202">
        <f t="shared" si="10"/>
        <v>14250.5</v>
      </c>
      <c r="E50" s="62">
        <f t="shared" si="11"/>
        <v>0</v>
      </c>
      <c r="F50" s="63">
        <f t="shared" si="12"/>
        <v>14250.5</v>
      </c>
      <c r="G50" s="64"/>
      <c r="H50" s="65"/>
      <c r="I50" s="64"/>
      <c r="J50" s="65"/>
      <c r="K50" s="64"/>
      <c r="L50" s="65"/>
      <c r="M50" s="64"/>
      <c r="N50" s="65"/>
      <c r="O50" s="62"/>
      <c r="P50" s="63"/>
      <c r="Q50" s="64"/>
      <c r="R50" s="65"/>
      <c r="S50" s="64"/>
      <c r="T50" s="65"/>
      <c r="U50" s="64"/>
      <c r="V50" s="66"/>
      <c r="W50" s="64"/>
      <c r="X50" s="65"/>
      <c r="Y50" s="65"/>
      <c r="Z50" s="64"/>
      <c r="AA50" s="65"/>
      <c r="AB50" s="62"/>
      <c r="AC50" s="63"/>
      <c r="AD50" s="64"/>
      <c r="AE50" s="65"/>
      <c r="AF50" s="65"/>
      <c r="AG50" s="66"/>
      <c r="AH50" s="67"/>
      <c r="AI50" s="62"/>
      <c r="AJ50" s="63"/>
      <c r="AK50" s="62"/>
      <c r="AL50" s="63"/>
      <c r="AM50" s="68"/>
      <c r="AN50" s="69"/>
      <c r="AO50" s="69"/>
      <c r="AP50" s="64"/>
      <c r="AQ50" s="65"/>
      <c r="AR50" s="64"/>
      <c r="AS50" s="65"/>
      <c r="AT50" s="66"/>
      <c r="AU50" s="66"/>
      <c r="AV50" s="64"/>
      <c r="AW50" s="65"/>
      <c r="AX50" s="67"/>
      <c r="AY50" s="67"/>
      <c r="AZ50" s="65"/>
      <c r="BA50" s="65"/>
      <c r="BB50" s="65"/>
      <c r="BC50" s="65">
        <v>14250.5</v>
      </c>
      <c r="BD50" s="67"/>
      <c r="BE50" s="64"/>
      <c r="BF50" s="65"/>
      <c r="BG50" s="70"/>
      <c r="BH50" s="66"/>
      <c r="BI50" s="70"/>
      <c r="BJ50" s="66"/>
      <c r="BK50" s="64"/>
      <c r="BL50" s="65"/>
      <c r="BM50" s="66"/>
      <c r="BN50" s="65"/>
      <c r="BO50" s="65"/>
      <c r="BP50" s="65"/>
      <c r="BQ50" s="65"/>
      <c r="BR50" s="66"/>
      <c r="BS50" s="67"/>
    </row>
    <row r="51" spans="1:71" ht="49.5" customHeight="1" outlineLevel="1" x14ac:dyDescent="0.35">
      <c r="A51" s="82" t="s">
        <v>139</v>
      </c>
      <c r="B51" s="88" t="s">
        <v>156</v>
      </c>
      <c r="C51" s="201">
        <v>244305054834</v>
      </c>
      <c r="D51" s="202">
        <f t="shared" si="10"/>
        <v>814.54637000000002</v>
      </c>
      <c r="E51" s="62">
        <f t="shared" si="11"/>
        <v>0</v>
      </c>
      <c r="F51" s="63">
        <f t="shared" si="12"/>
        <v>814.54637000000002</v>
      </c>
      <c r="G51" s="64"/>
      <c r="H51" s="65"/>
      <c r="I51" s="64"/>
      <c r="J51" s="65"/>
      <c r="K51" s="64"/>
      <c r="L51" s="65"/>
      <c r="M51" s="64"/>
      <c r="N51" s="65"/>
      <c r="O51" s="62"/>
      <c r="P51" s="63"/>
      <c r="Q51" s="64"/>
      <c r="R51" s="65"/>
      <c r="S51" s="64"/>
      <c r="T51" s="65"/>
      <c r="U51" s="64"/>
      <c r="V51" s="66"/>
      <c r="W51" s="64"/>
      <c r="X51" s="65"/>
      <c r="Y51" s="65"/>
      <c r="Z51" s="64"/>
      <c r="AA51" s="65"/>
      <c r="AB51" s="62"/>
      <c r="AC51" s="63"/>
      <c r="AD51" s="64"/>
      <c r="AE51" s="65"/>
      <c r="AF51" s="65"/>
      <c r="AG51" s="66"/>
      <c r="AH51" s="66"/>
      <c r="AI51" s="62"/>
      <c r="AJ51" s="63"/>
      <c r="AK51" s="62"/>
      <c r="AL51" s="63"/>
      <c r="AM51" s="68"/>
      <c r="AN51" s="69"/>
      <c r="AO51" s="69"/>
      <c r="AP51" s="64"/>
      <c r="AQ51" s="65"/>
      <c r="AR51" s="64"/>
      <c r="AS51" s="65"/>
      <c r="AT51" s="66"/>
      <c r="AU51" s="66"/>
      <c r="AV51" s="64"/>
      <c r="AW51" s="65"/>
      <c r="AX51" s="66"/>
      <c r="AY51" s="66"/>
      <c r="AZ51" s="65"/>
      <c r="BA51" s="65"/>
      <c r="BB51" s="65">
        <v>814.54637000000002</v>
      </c>
      <c r="BC51" s="65"/>
      <c r="BD51" s="66"/>
      <c r="BE51" s="64"/>
      <c r="BF51" s="65"/>
      <c r="BG51" s="70"/>
      <c r="BH51" s="66"/>
      <c r="BI51" s="70"/>
      <c r="BJ51" s="66"/>
      <c r="BK51" s="64"/>
      <c r="BL51" s="65"/>
      <c r="BM51" s="66"/>
      <c r="BN51" s="65"/>
      <c r="BO51" s="65"/>
      <c r="BP51" s="65"/>
      <c r="BQ51" s="65"/>
      <c r="BR51" s="66"/>
      <c r="BS51" s="66"/>
    </row>
    <row r="52" spans="1:71" s="78" customFormat="1" ht="22.5" customHeight="1" x14ac:dyDescent="0.35">
      <c r="A52" s="90" t="s">
        <v>157</v>
      </c>
      <c r="B52" s="91"/>
      <c r="C52" s="204"/>
      <c r="D52" s="206">
        <f>SUBTOTAL(9,D40:D51)</f>
        <v>64660.771800000002</v>
      </c>
      <c r="E52" s="81">
        <f t="shared" ref="E52:BP52" si="13">SUBTOTAL(9,E40:E51)</f>
        <v>5817.6834900000003</v>
      </c>
      <c r="F52" s="81">
        <f t="shared" si="13"/>
        <v>58843.088309999992</v>
      </c>
      <c r="G52" s="81">
        <f t="shared" si="13"/>
        <v>2524.6801099999998</v>
      </c>
      <c r="H52" s="81">
        <f t="shared" si="13"/>
        <v>1082.00576</v>
      </c>
      <c r="I52" s="81">
        <f t="shared" si="13"/>
        <v>22.010390000000001</v>
      </c>
      <c r="J52" s="81">
        <f t="shared" si="13"/>
        <v>9.4330200000000008</v>
      </c>
      <c r="K52" s="81">
        <f t="shared" si="13"/>
        <v>383.72742000000005</v>
      </c>
      <c r="L52" s="81">
        <f t="shared" si="13"/>
        <v>164.45462000000001</v>
      </c>
      <c r="M52" s="81">
        <f t="shared" si="13"/>
        <v>0</v>
      </c>
      <c r="N52" s="81">
        <f t="shared" si="13"/>
        <v>0</v>
      </c>
      <c r="O52" s="81">
        <f t="shared" si="13"/>
        <v>1890.3309200000001</v>
      </c>
      <c r="P52" s="81">
        <f t="shared" si="13"/>
        <v>810.14183000000003</v>
      </c>
      <c r="Q52" s="81">
        <f t="shared" si="13"/>
        <v>0</v>
      </c>
      <c r="R52" s="81">
        <f t="shared" si="13"/>
        <v>0</v>
      </c>
      <c r="S52" s="81">
        <f t="shared" si="13"/>
        <v>0</v>
      </c>
      <c r="T52" s="81">
        <f t="shared" si="13"/>
        <v>0</v>
      </c>
      <c r="U52" s="81">
        <f t="shared" si="13"/>
        <v>0</v>
      </c>
      <c r="V52" s="81">
        <f t="shared" si="13"/>
        <v>0</v>
      </c>
      <c r="W52" s="81">
        <f t="shared" si="13"/>
        <v>0</v>
      </c>
      <c r="X52" s="81">
        <f t="shared" si="13"/>
        <v>0</v>
      </c>
      <c r="Y52" s="81">
        <f t="shared" si="13"/>
        <v>11359.23396</v>
      </c>
      <c r="Z52" s="81">
        <f t="shared" si="13"/>
        <v>0</v>
      </c>
      <c r="AA52" s="81">
        <f t="shared" si="13"/>
        <v>0</v>
      </c>
      <c r="AB52" s="81">
        <f t="shared" si="13"/>
        <v>598.2165500000001</v>
      </c>
      <c r="AC52" s="81">
        <f t="shared" si="13"/>
        <v>256.37851999999998</v>
      </c>
      <c r="AD52" s="81">
        <f t="shared" si="13"/>
        <v>0</v>
      </c>
      <c r="AE52" s="81">
        <f t="shared" si="13"/>
        <v>0</v>
      </c>
      <c r="AF52" s="81">
        <f t="shared" si="13"/>
        <v>3812.6498000000001</v>
      </c>
      <c r="AG52" s="81">
        <f t="shared" si="13"/>
        <v>0</v>
      </c>
      <c r="AH52" s="81">
        <f t="shared" si="13"/>
        <v>0</v>
      </c>
      <c r="AI52" s="81">
        <f t="shared" si="13"/>
        <v>0</v>
      </c>
      <c r="AJ52" s="81">
        <f t="shared" si="13"/>
        <v>0</v>
      </c>
      <c r="AK52" s="81">
        <f t="shared" si="13"/>
        <v>398.71809999999999</v>
      </c>
      <c r="AL52" s="81">
        <f t="shared" si="13"/>
        <v>170.87918000000002</v>
      </c>
      <c r="AM52" s="81">
        <f t="shared" si="13"/>
        <v>0</v>
      </c>
      <c r="AN52" s="81">
        <f t="shared" si="13"/>
        <v>0</v>
      </c>
      <c r="AO52" s="81">
        <f t="shared" si="13"/>
        <v>0</v>
      </c>
      <c r="AP52" s="81">
        <f t="shared" si="13"/>
        <v>0</v>
      </c>
      <c r="AQ52" s="81">
        <f t="shared" si="13"/>
        <v>0</v>
      </c>
      <c r="AR52" s="81">
        <f t="shared" si="13"/>
        <v>0</v>
      </c>
      <c r="AS52" s="81">
        <f t="shared" si="13"/>
        <v>0</v>
      </c>
      <c r="AT52" s="81">
        <f t="shared" si="13"/>
        <v>0</v>
      </c>
      <c r="AU52" s="81">
        <f t="shared" si="13"/>
        <v>0</v>
      </c>
      <c r="AV52" s="81">
        <f t="shared" si="13"/>
        <v>0</v>
      </c>
      <c r="AW52" s="81">
        <f t="shared" si="13"/>
        <v>0</v>
      </c>
      <c r="AX52" s="81">
        <f t="shared" si="13"/>
        <v>0</v>
      </c>
      <c r="AY52" s="81">
        <f t="shared" si="13"/>
        <v>0</v>
      </c>
      <c r="AZ52" s="81">
        <f t="shared" si="13"/>
        <v>0</v>
      </c>
      <c r="BA52" s="81">
        <f t="shared" si="13"/>
        <v>0</v>
      </c>
      <c r="BB52" s="81">
        <f t="shared" si="13"/>
        <v>1905.34637</v>
      </c>
      <c r="BC52" s="81">
        <f t="shared" si="13"/>
        <v>29560.310109999999</v>
      </c>
      <c r="BD52" s="81">
        <f t="shared" si="13"/>
        <v>3500</v>
      </c>
      <c r="BE52" s="81">
        <f t="shared" si="13"/>
        <v>0</v>
      </c>
      <c r="BF52" s="81">
        <f t="shared" si="13"/>
        <v>0</v>
      </c>
      <c r="BG52" s="81">
        <f t="shared" si="13"/>
        <v>0</v>
      </c>
      <c r="BH52" s="81">
        <f t="shared" si="13"/>
        <v>0</v>
      </c>
      <c r="BI52" s="81">
        <f t="shared" si="13"/>
        <v>0</v>
      </c>
      <c r="BJ52" s="81">
        <f t="shared" si="13"/>
        <v>0</v>
      </c>
      <c r="BK52" s="81">
        <f t="shared" si="13"/>
        <v>0</v>
      </c>
      <c r="BL52" s="81">
        <f t="shared" si="13"/>
        <v>0</v>
      </c>
      <c r="BM52" s="81">
        <f t="shared" si="13"/>
        <v>0</v>
      </c>
      <c r="BN52" s="81">
        <f t="shared" si="13"/>
        <v>0</v>
      </c>
      <c r="BO52" s="81">
        <f t="shared" si="13"/>
        <v>0</v>
      </c>
      <c r="BP52" s="81">
        <f t="shared" si="13"/>
        <v>0</v>
      </c>
      <c r="BQ52" s="81">
        <f t="shared" ref="BQ52:BS52" si="14">SUBTOTAL(9,BQ40:BQ51)</f>
        <v>784.87181999999996</v>
      </c>
      <c r="BR52" s="81">
        <f t="shared" si="14"/>
        <v>0</v>
      </c>
      <c r="BS52" s="81">
        <f t="shared" si="14"/>
        <v>5427.3833199999999</v>
      </c>
    </row>
    <row r="53" spans="1:71" ht="46.5" customHeight="1" outlineLevel="1" collapsed="1" x14ac:dyDescent="0.35">
      <c r="A53" s="92" t="s">
        <v>158</v>
      </c>
      <c r="B53" s="93" t="s">
        <v>159</v>
      </c>
      <c r="C53" s="201">
        <v>240300786925</v>
      </c>
      <c r="D53" s="202">
        <f t="shared" ref="D53" si="15">E53+F53</f>
        <v>239.46056999999999</v>
      </c>
      <c r="E53" s="62">
        <f t="shared" ref="E53" si="16">SUMIF($G$5:$BS$5,"федеральный бюджет",G53:BS53)</f>
        <v>0</v>
      </c>
      <c r="F53" s="63">
        <f t="shared" ref="F53" si="17">SUMIF($G$5:$BS$5,"краевой бюджет",G53:BS53)</f>
        <v>239.46056999999999</v>
      </c>
      <c r="G53" s="62"/>
      <c r="H53" s="63"/>
      <c r="I53" s="64"/>
      <c r="J53" s="63"/>
      <c r="K53" s="62"/>
      <c r="L53" s="63"/>
      <c r="M53" s="64"/>
      <c r="N53" s="63"/>
      <c r="O53" s="62"/>
      <c r="P53" s="63"/>
      <c r="Q53" s="64"/>
      <c r="R53" s="65"/>
      <c r="S53" s="62"/>
      <c r="T53" s="63"/>
      <c r="U53" s="62"/>
      <c r="V53" s="69"/>
      <c r="W53" s="62"/>
      <c r="X53" s="63"/>
      <c r="Y53" s="63"/>
      <c r="Z53" s="62"/>
      <c r="AA53" s="63"/>
      <c r="AB53" s="64"/>
      <c r="AC53" s="65"/>
      <c r="AD53" s="62"/>
      <c r="AE53" s="63"/>
      <c r="AF53" s="63">
        <v>239.46056999999999</v>
      </c>
      <c r="AG53" s="66"/>
      <c r="AH53" s="73"/>
      <c r="AI53" s="62"/>
      <c r="AJ53" s="63"/>
      <c r="AK53" s="84"/>
      <c r="AL53" s="85"/>
      <c r="AM53" s="86"/>
      <c r="AN53" s="87"/>
      <c r="AO53" s="87"/>
      <c r="AP53" s="62"/>
      <c r="AQ53" s="63"/>
      <c r="AR53" s="64"/>
      <c r="AS53" s="65"/>
      <c r="AT53" s="69"/>
      <c r="AU53" s="69"/>
      <c r="AV53" s="64"/>
      <c r="AW53" s="65"/>
      <c r="AX53" s="73"/>
      <c r="AY53" s="73"/>
      <c r="AZ53" s="63"/>
      <c r="BA53" s="63"/>
      <c r="BB53" s="63"/>
      <c r="BC53" s="63"/>
      <c r="BD53" s="73"/>
      <c r="BE53" s="62"/>
      <c r="BF53" s="63"/>
      <c r="BG53" s="70"/>
      <c r="BH53" s="66"/>
      <c r="BI53" s="70"/>
      <c r="BJ53" s="66"/>
      <c r="BK53" s="62"/>
      <c r="BL53" s="63"/>
      <c r="BM53" s="66"/>
      <c r="BN53" s="65"/>
      <c r="BO53" s="65"/>
      <c r="BP53" s="63"/>
      <c r="BQ53" s="65"/>
      <c r="BR53" s="66"/>
      <c r="BS53" s="73"/>
    </row>
    <row r="54" spans="1:71" ht="46.5" customHeight="1" outlineLevel="1" x14ac:dyDescent="0.35">
      <c r="A54" s="92" t="s">
        <v>158</v>
      </c>
      <c r="B54" s="93" t="s">
        <v>160</v>
      </c>
      <c r="C54" s="201">
        <v>240301938899</v>
      </c>
      <c r="D54" s="202">
        <f t="shared" ref="D54:D80" si="18">E54+F54</f>
        <v>259.57087000000001</v>
      </c>
      <c r="E54" s="62">
        <f t="shared" ref="E54:E80" si="19">SUMIF($G$5:$BS$5,"федеральный бюджет",G54:BS54)</f>
        <v>0</v>
      </c>
      <c r="F54" s="63">
        <f t="shared" ref="F54:F80" si="20">SUMIF($G$5:$BS$5,"краевой бюджет",G54:BS54)</f>
        <v>259.57087000000001</v>
      </c>
      <c r="G54" s="62"/>
      <c r="H54" s="63"/>
      <c r="I54" s="64"/>
      <c r="J54" s="63"/>
      <c r="K54" s="62"/>
      <c r="L54" s="63"/>
      <c r="M54" s="64"/>
      <c r="N54" s="63"/>
      <c r="O54" s="62"/>
      <c r="P54" s="63"/>
      <c r="Q54" s="64"/>
      <c r="R54" s="65"/>
      <c r="S54" s="62"/>
      <c r="T54" s="63"/>
      <c r="U54" s="62"/>
      <c r="V54" s="69"/>
      <c r="W54" s="62"/>
      <c r="X54" s="63"/>
      <c r="Y54" s="63"/>
      <c r="Z54" s="62"/>
      <c r="AA54" s="63"/>
      <c r="AB54" s="64"/>
      <c r="AC54" s="65"/>
      <c r="AD54" s="62"/>
      <c r="AE54" s="63"/>
      <c r="AF54" s="63">
        <v>259.57087000000001</v>
      </c>
      <c r="AG54" s="66"/>
      <c r="AH54" s="73"/>
      <c r="AI54" s="62"/>
      <c r="AJ54" s="63"/>
      <c r="AK54" s="84"/>
      <c r="AL54" s="85"/>
      <c r="AM54" s="86"/>
      <c r="AN54" s="87"/>
      <c r="AO54" s="87"/>
      <c r="AP54" s="62"/>
      <c r="AQ54" s="63"/>
      <c r="AR54" s="64"/>
      <c r="AS54" s="65"/>
      <c r="AT54" s="69"/>
      <c r="AU54" s="69"/>
      <c r="AV54" s="64"/>
      <c r="AW54" s="65"/>
      <c r="AX54" s="73"/>
      <c r="AY54" s="73"/>
      <c r="AZ54" s="63"/>
      <c r="BA54" s="63"/>
      <c r="BB54" s="63"/>
      <c r="BC54" s="63"/>
      <c r="BD54" s="73"/>
      <c r="BE54" s="62"/>
      <c r="BF54" s="63"/>
      <c r="BG54" s="70"/>
      <c r="BH54" s="66"/>
      <c r="BI54" s="70"/>
      <c r="BJ54" s="66"/>
      <c r="BK54" s="62"/>
      <c r="BL54" s="63"/>
      <c r="BM54" s="66"/>
      <c r="BN54" s="65"/>
      <c r="BO54" s="65"/>
      <c r="BP54" s="63"/>
      <c r="BQ54" s="65"/>
      <c r="BR54" s="66"/>
      <c r="BS54" s="73"/>
    </row>
    <row r="55" spans="1:71" ht="46.5" customHeight="1" outlineLevel="1" x14ac:dyDescent="0.35">
      <c r="A55" s="92" t="s">
        <v>158</v>
      </c>
      <c r="B55" s="93" t="s">
        <v>161</v>
      </c>
      <c r="C55" s="201" t="s">
        <v>162</v>
      </c>
      <c r="D55" s="202">
        <f t="shared" si="18"/>
        <v>3732.6441699999996</v>
      </c>
      <c r="E55" s="62">
        <f t="shared" si="19"/>
        <v>541.84735999999998</v>
      </c>
      <c r="F55" s="63">
        <f t="shared" si="20"/>
        <v>3190.7968099999998</v>
      </c>
      <c r="G55" s="62"/>
      <c r="H55" s="63"/>
      <c r="I55" s="64"/>
      <c r="J55" s="63"/>
      <c r="K55" s="62"/>
      <c r="L55" s="63"/>
      <c r="M55" s="64"/>
      <c r="N55" s="63"/>
      <c r="O55" s="62"/>
      <c r="P55" s="63"/>
      <c r="Q55" s="64"/>
      <c r="R55" s="65"/>
      <c r="S55" s="62"/>
      <c r="T55" s="63"/>
      <c r="U55" s="62"/>
      <c r="V55" s="69"/>
      <c r="W55" s="62"/>
      <c r="X55" s="63"/>
      <c r="Y55" s="63"/>
      <c r="Z55" s="62"/>
      <c r="AA55" s="63"/>
      <c r="AB55" s="64">
        <v>266.76537000000002</v>
      </c>
      <c r="AC55" s="65">
        <v>114.32801000000001</v>
      </c>
      <c r="AD55" s="62"/>
      <c r="AE55" s="63"/>
      <c r="AF55" s="63">
        <v>1304.67652</v>
      </c>
      <c r="AG55" s="66"/>
      <c r="AH55" s="73"/>
      <c r="AI55" s="62"/>
      <c r="AJ55" s="63"/>
      <c r="AK55" s="84">
        <v>275.08199000000002</v>
      </c>
      <c r="AL55" s="85">
        <v>117.89228</v>
      </c>
      <c r="AM55" s="86"/>
      <c r="AN55" s="87"/>
      <c r="AO55" s="87"/>
      <c r="AP55" s="62"/>
      <c r="AQ55" s="63"/>
      <c r="AR55" s="64"/>
      <c r="AS55" s="65"/>
      <c r="AT55" s="69"/>
      <c r="AU55" s="69"/>
      <c r="AV55" s="64"/>
      <c r="AW55" s="65"/>
      <c r="AX55" s="73"/>
      <c r="AY55" s="73"/>
      <c r="AZ55" s="63"/>
      <c r="BA55" s="69"/>
      <c r="BB55" s="66">
        <v>1653.9</v>
      </c>
      <c r="BC55" s="63"/>
      <c r="BD55" s="73"/>
      <c r="BE55" s="62"/>
      <c r="BF55" s="63"/>
      <c r="BG55" s="70"/>
      <c r="BH55" s="66"/>
      <c r="BI55" s="70"/>
      <c r="BJ55" s="66"/>
      <c r="BK55" s="62"/>
      <c r="BL55" s="63"/>
      <c r="BM55" s="66"/>
      <c r="BN55" s="65"/>
      <c r="BO55" s="65"/>
      <c r="BP55" s="63"/>
      <c r="BQ55" s="65"/>
      <c r="BR55" s="66"/>
      <c r="BS55" s="73"/>
    </row>
    <row r="56" spans="1:71" ht="46.5" customHeight="1" outlineLevel="1" x14ac:dyDescent="0.35">
      <c r="A56" s="95" t="s">
        <v>158</v>
      </c>
      <c r="B56" s="61" t="s">
        <v>163</v>
      </c>
      <c r="C56" s="201" t="s">
        <v>164</v>
      </c>
      <c r="D56" s="202">
        <f t="shared" si="18"/>
        <v>159.6</v>
      </c>
      <c r="E56" s="62">
        <f t="shared" si="19"/>
        <v>0</v>
      </c>
      <c r="F56" s="63">
        <f t="shared" si="20"/>
        <v>159.6</v>
      </c>
      <c r="G56" s="64"/>
      <c r="H56" s="65"/>
      <c r="I56" s="64"/>
      <c r="J56" s="65"/>
      <c r="K56" s="64"/>
      <c r="L56" s="65"/>
      <c r="M56" s="64"/>
      <c r="N56" s="65"/>
      <c r="O56" s="62"/>
      <c r="P56" s="63"/>
      <c r="Q56" s="64"/>
      <c r="R56" s="65"/>
      <c r="S56" s="64"/>
      <c r="T56" s="65"/>
      <c r="U56" s="64"/>
      <c r="V56" s="66"/>
      <c r="W56" s="64"/>
      <c r="X56" s="65"/>
      <c r="Y56" s="65">
        <v>159.6</v>
      </c>
      <c r="Z56" s="64"/>
      <c r="AA56" s="65"/>
      <c r="AB56" s="62"/>
      <c r="AC56" s="63"/>
      <c r="AD56" s="64"/>
      <c r="AE56" s="65"/>
      <c r="AF56" s="65"/>
      <c r="AG56" s="66"/>
      <c r="AH56" s="73"/>
      <c r="AI56" s="62"/>
      <c r="AJ56" s="63"/>
      <c r="AK56" s="62"/>
      <c r="AL56" s="85"/>
      <c r="AM56" s="86"/>
      <c r="AN56" s="87"/>
      <c r="AO56" s="87"/>
      <c r="AP56" s="64"/>
      <c r="AQ56" s="65"/>
      <c r="AR56" s="64"/>
      <c r="AS56" s="65"/>
      <c r="AT56" s="66"/>
      <c r="AU56" s="66"/>
      <c r="AV56" s="64"/>
      <c r="AW56" s="65"/>
      <c r="AX56" s="73"/>
      <c r="AY56" s="73"/>
      <c r="AZ56" s="63"/>
      <c r="BA56" s="63"/>
      <c r="BB56" s="63"/>
      <c r="BC56" s="65"/>
      <c r="BD56" s="73"/>
      <c r="BE56" s="64"/>
      <c r="BF56" s="65"/>
      <c r="BG56" s="70"/>
      <c r="BH56" s="66"/>
      <c r="BI56" s="70"/>
      <c r="BJ56" s="66"/>
      <c r="BK56" s="64"/>
      <c r="BL56" s="65"/>
      <c r="BM56" s="66"/>
      <c r="BN56" s="65"/>
      <c r="BO56" s="65"/>
      <c r="BP56" s="65"/>
      <c r="BQ56" s="65"/>
      <c r="BR56" s="66"/>
      <c r="BS56" s="73"/>
    </row>
    <row r="57" spans="1:71" ht="46.5" customHeight="1" outlineLevel="1" x14ac:dyDescent="0.35">
      <c r="A57" s="95" t="s">
        <v>158</v>
      </c>
      <c r="B57" s="61" t="s">
        <v>165</v>
      </c>
      <c r="C57" s="201">
        <v>240301153837</v>
      </c>
      <c r="D57" s="202">
        <f t="shared" si="18"/>
        <v>193.29757000000001</v>
      </c>
      <c r="E57" s="62">
        <f t="shared" si="19"/>
        <v>0</v>
      </c>
      <c r="F57" s="63">
        <f t="shared" si="20"/>
        <v>193.29757000000001</v>
      </c>
      <c r="G57" s="64"/>
      <c r="H57" s="65"/>
      <c r="I57" s="64"/>
      <c r="J57" s="65"/>
      <c r="K57" s="64"/>
      <c r="L57" s="65"/>
      <c r="M57" s="64"/>
      <c r="N57" s="65"/>
      <c r="O57" s="62"/>
      <c r="P57" s="63"/>
      <c r="Q57" s="64"/>
      <c r="R57" s="65"/>
      <c r="S57" s="64"/>
      <c r="T57" s="65"/>
      <c r="U57" s="64"/>
      <c r="V57" s="66"/>
      <c r="W57" s="64"/>
      <c r="X57" s="65"/>
      <c r="Y57" s="65"/>
      <c r="Z57" s="64"/>
      <c r="AA57" s="65"/>
      <c r="AB57" s="62"/>
      <c r="AC57" s="63"/>
      <c r="AD57" s="64"/>
      <c r="AE57" s="65"/>
      <c r="AF57" s="65">
        <v>193.29757000000001</v>
      </c>
      <c r="AG57" s="66"/>
      <c r="AH57" s="73"/>
      <c r="AI57" s="62"/>
      <c r="AJ57" s="63"/>
      <c r="AK57" s="62"/>
      <c r="AL57" s="85"/>
      <c r="AM57" s="86"/>
      <c r="AN57" s="87"/>
      <c r="AO57" s="87"/>
      <c r="AP57" s="64"/>
      <c r="AQ57" s="65"/>
      <c r="AR57" s="64"/>
      <c r="AS57" s="65"/>
      <c r="AT57" s="66"/>
      <c r="AU57" s="66"/>
      <c r="AV57" s="64"/>
      <c r="AW57" s="65"/>
      <c r="AX57" s="73"/>
      <c r="AY57" s="73"/>
      <c r="AZ57" s="63"/>
      <c r="BA57" s="63"/>
      <c r="BB57" s="63"/>
      <c r="BC57" s="65"/>
      <c r="BD57" s="73"/>
      <c r="BE57" s="64"/>
      <c r="BF57" s="65"/>
      <c r="BG57" s="70"/>
      <c r="BH57" s="66"/>
      <c r="BI57" s="70"/>
      <c r="BJ57" s="66"/>
      <c r="BK57" s="64"/>
      <c r="BL57" s="65"/>
      <c r="BM57" s="66"/>
      <c r="BN57" s="65"/>
      <c r="BO57" s="65"/>
      <c r="BP57" s="65"/>
      <c r="BQ57" s="65"/>
      <c r="BR57" s="66"/>
      <c r="BS57" s="73"/>
    </row>
    <row r="58" spans="1:71" ht="46.5" customHeight="1" outlineLevel="1" x14ac:dyDescent="0.35">
      <c r="A58" s="95" t="s">
        <v>158</v>
      </c>
      <c r="B58" s="75" t="s">
        <v>166</v>
      </c>
      <c r="C58" s="201">
        <v>240301026807</v>
      </c>
      <c r="D58" s="202">
        <f t="shared" si="18"/>
        <v>2761.1419999999998</v>
      </c>
      <c r="E58" s="62">
        <f t="shared" si="19"/>
        <v>1107.4993999999999</v>
      </c>
      <c r="F58" s="63">
        <f t="shared" si="20"/>
        <v>1653.6426000000001</v>
      </c>
      <c r="G58" s="64"/>
      <c r="H58" s="65"/>
      <c r="I58" s="64">
        <v>392.55703</v>
      </c>
      <c r="J58" s="65">
        <v>168.23872</v>
      </c>
      <c r="K58" s="64"/>
      <c r="L58" s="65"/>
      <c r="M58" s="64"/>
      <c r="N58" s="65"/>
      <c r="O58" s="62">
        <v>714.94236999999998</v>
      </c>
      <c r="P58" s="63">
        <v>306.40388000000002</v>
      </c>
      <c r="Q58" s="64"/>
      <c r="R58" s="65"/>
      <c r="S58" s="64"/>
      <c r="T58" s="65"/>
      <c r="U58" s="64"/>
      <c r="V58" s="66"/>
      <c r="W58" s="64"/>
      <c r="X58" s="65"/>
      <c r="Y58" s="65">
        <v>994</v>
      </c>
      <c r="Z58" s="64"/>
      <c r="AA58" s="65"/>
      <c r="AB58" s="62"/>
      <c r="AC58" s="63"/>
      <c r="AD58" s="64"/>
      <c r="AE58" s="65"/>
      <c r="AF58" s="65"/>
      <c r="AG58" s="66"/>
      <c r="AH58" s="73"/>
      <c r="AI58" s="62"/>
      <c r="AJ58" s="63"/>
      <c r="AK58" s="62"/>
      <c r="AL58" s="63"/>
      <c r="AM58" s="68"/>
      <c r="AN58" s="69"/>
      <c r="AO58" s="69"/>
      <c r="AP58" s="64"/>
      <c r="AQ58" s="65"/>
      <c r="AR58" s="64"/>
      <c r="AS58" s="65"/>
      <c r="AT58" s="66"/>
      <c r="AU58" s="66"/>
      <c r="AV58" s="64"/>
      <c r="AW58" s="65"/>
      <c r="AX58" s="73"/>
      <c r="AY58" s="73"/>
      <c r="AZ58" s="63"/>
      <c r="BA58" s="63"/>
      <c r="BB58" s="63"/>
      <c r="BC58" s="65"/>
      <c r="BD58" s="73">
        <v>185</v>
      </c>
      <c r="BE58" s="64"/>
      <c r="BF58" s="65"/>
      <c r="BG58" s="70"/>
      <c r="BH58" s="66"/>
      <c r="BI58" s="70"/>
      <c r="BJ58" s="66"/>
      <c r="BK58" s="64"/>
      <c r="BL58" s="65"/>
      <c r="BM58" s="66"/>
      <c r="BN58" s="65"/>
      <c r="BO58" s="65"/>
      <c r="BP58" s="65"/>
      <c r="BQ58" s="65"/>
      <c r="BR58" s="66"/>
      <c r="BS58" s="73"/>
    </row>
    <row r="59" spans="1:71" ht="46.5" customHeight="1" outlineLevel="1" x14ac:dyDescent="0.35">
      <c r="A59" s="95" t="s">
        <v>158</v>
      </c>
      <c r="B59" s="75" t="s">
        <v>167</v>
      </c>
      <c r="C59" s="201" t="s">
        <v>168</v>
      </c>
      <c r="D59" s="202">
        <f t="shared" si="18"/>
        <v>466.14681000000002</v>
      </c>
      <c r="E59" s="62">
        <f t="shared" si="19"/>
        <v>0</v>
      </c>
      <c r="F59" s="63">
        <f t="shared" si="20"/>
        <v>466.14681000000002</v>
      </c>
      <c r="G59" s="64"/>
      <c r="H59" s="65"/>
      <c r="I59" s="64"/>
      <c r="J59" s="65"/>
      <c r="K59" s="64"/>
      <c r="L59" s="65"/>
      <c r="M59" s="64"/>
      <c r="N59" s="65"/>
      <c r="O59" s="62"/>
      <c r="P59" s="63"/>
      <c r="Q59" s="64"/>
      <c r="R59" s="65"/>
      <c r="S59" s="64"/>
      <c r="T59" s="65"/>
      <c r="U59" s="64"/>
      <c r="V59" s="66"/>
      <c r="W59" s="64"/>
      <c r="X59" s="65"/>
      <c r="Y59" s="65">
        <v>114.24</v>
      </c>
      <c r="Z59" s="64"/>
      <c r="AA59" s="65"/>
      <c r="AB59" s="62"/>
      <c r="AC59" s="63"/>
      <c r="AD59" s="64"/>
      <c r="AE59" s="65"/>
      <c r="AF59" s="65"/>
      <c r="AG59" s="66"/>
      <c r="AH59" s="73"/>
      <c r="AI59" s="62"/>
      <c r="AJ59" s="63"/>
      <c r="AK59" s="62"/>
      <c r="AL59" s="63"/>
      <c r="AM59" s="68"/>
      <c r="AN59" s="69"/>
      <c r="AO59" s="69"/>
      <c r="AP59" s="64"/>
      <c r="AQ59" s="65"/>
      <c r="AR59" s="64"/>
      <c r="AS59" s="65"/>
      <c r="AT59" s="66"/>
      <c r="AU59" s="66"/>
      <c r="AV59" s="64"/>
      <c r="AW59" s="65"/>
      <c r="AX59" s="73"/>
      <c r="AY59" s="73"/>
      <c r="AZ59" s="63"/>
      <c r="BA59" s="63"/>
      <c r="BB59" s="63"/>
      <c r="BC59" s="65"/>
      <c r="BD59" s="73"/>
      <c r="BE59" s="64"/>
      <c r="BF59" s="65"/>
      <c r="BG59" s="70"/>
      <c r="BH59" s="66"/>
      <c r="BI59" s="70"/>
      <c r="BJ59" s="66"/>
      <c r="BK59" s="64"/>
      <c r="BL59" s="65"/>
      <c r="BM59" s="66"/>
      <c r="BN59" s="65"/>
      <c r="BO59" s="65"/>
      <c r="BP59" s="65"/>
      <c r="BQ59" s="65">
        <v>351.90681000000001</v>
      </c>
      <c r="BR59" s="66"/>
      <c r="BS59" s="73"/>
    </row>
    <row r="60" spans="1:71" ht="46.5" customHeight="1" outlineLevel="1" x14ac:dyDescent="0.35">
      <c r="A60" s="95" t="s">
        <v>158</v>
      </c>
      <c r="B60" s="75" t="s">
        <v>169</v>
      </c>
      <c r="C60" s="201">
        <v>240300564986</v>
      </c>
      <c r="D60" s="202">
        <f t="shared" si="18"/>
        <v>2940.9562100000003</v>
      </c>
      <c r="E60" s="62">
        <f t="shared" si="19"/>
        <v>289.69934000000001</v>
      </c>
      <c r="F60" s="63">
        <f t="shared" si="20"/>
        <v>2651.2568700000002</v>
      </c>
      <c r="G60" s="64"/>
      <c r="H60" s="65"/>
      <c r="I60" s="64">
        <v>132.81449000000001</v>
      </c>
      <c r="J60" s="65">
        <v>56.92051</v>
      </c>
      <c r="K60" s="64">
        <v>22.200019999999999</v>
      </c>
      <c r="L60" s="65">
        <v>9.5142900000000008</v>
      </c>
      <c r="M60" s="64"/>
      <c r="N60" s="65"/>
      <c r="O60" s="62">
        <v>134.68483000000001</v>
      </c>
      <c r="P60" s="63">
        <v>57.722070000000002</v>
      </c>
      <c r="Q60" s="64"/>
      <c r="R60" s="65"/>
      <c r="S60" s="64"/>
      <c r="T60" s="65"/>
      <c r="U60" s="64"/>
      <c r="V60" s="66"/>
      <c r="W60" s="64"/>
      <c r="X60" s="65"/>
      <c r="Y60" s="65">
        <v>319.2</v>
      </c>
      <c r="Z60" s="64"/>
      <c r="AA60" s="65"/>
      <c r="AB60" s="62"/>
      <c r="AC60" s="63"/>
      <c r="AD60" s="64"/>
      <c r="AE60" s="65"/>
      <c r="AF60" s="65"/>
      <c r="AG60" s="66"/>
      <c r="AH60" s="73"/>
      <c r="AI60" s="62"/>
      <c r="AJ60" s="63"/>
      <c r="AK60" s="62"/>
      <c r="AL60" s="63"/>
      <c r="AM60" s="68"/>
      <c r="AN60" s="69"/>
      <c r="AO60" s="69"/>
      <c r="AP60" s="64"/>
      <c r="AQ60" s="65"/>
      <c r="AR60" s="64"/>
      <c r="AS60" s="65"/>
      <c r="AT60" s="66"/>
      <c r="AU60" s="66"/>
      <c r="AV60" s="64"/>
      <c r="AW60" s="65"/>
      <c r="AX60" s="73"/>
      <c r="AY60" s="73"/>
      <c r="AZ60" s="63"/>
      <c r="BA60" s="69"/>
      <c r="BB60" s="66">
        <v>1770</v>
      </c>
      <c r="BC60" s="63"/>
      <c r="BD60" s="73">
        <v>437.9</v>
      </c>
      <c r="BE60" s="64"/>
      <c r="BF60" s="65"/>
      <c r="BG60" s="70"/>
      <c r="BH60" s="66"/>
      <c r="BI60" s="70"/>
      <c r="BJ60" s="66"/>
      <c r="BK60" s="64"/>
      <c r="BL60" s="65"/>
      <c r="BM60" s="66"/>
      <c r="BN60" s="65"/>
      <c r="BO60" s="65"/>
      <c r="BP60" s="65"/>
      <c r="BQ60" s="65"/>
      <c r="BR60" s="66"/>
      <c r="BS60" s="73"/>
    </row>
    <row r="61" spans="1:71" ht="32.25" customHeight="1" outlineLevel="1" x14ac:dyDescent="0.35">
      <c r="A61" s="95" t="s">
        <v>158</v>
      </c>
      <c r="B61" s="61" t="s">
        <v>170</v>
      </c>
      <c r="C61" s="201" t="s">
        <v>171</v>
      </c>
      <c r="D61" s="202">
        <f t="shared" si="18"/>
        <v>1957.0878899999998</v>
      </c>
      <c r="E61" s="62">
        <f t="shared" si="19"/>
        <v>568.09984999999995</v>
      </c>
      <c r="F61" s="63">
        <f t="shared" si="20"/>
        <v>1388.98804</v>
      </c>
      <c r="G61" s="64">
        <v>153.80351999999999</v>
      </c>
      <c r="H61" s="65">
        <v>65.915779999999998</v>
      </c>
      <c r="I61" s="64">
        <v>103.0063</v>
      </c>
      <c r="J61" s="65">
        <v>44.145560000000003</v>
      </c>
      <c r="K61" s="64">
        <v>77.640879999999996</v>
      </c>
      <c r="L61" s="65">
        <v>33.274659999999997</v>
      </c>
      <c r="M61" s="64"/>
      <c r="N61" s="65"/>
      <c r="O61" s="62">
        <v>233.64914999999999</v>
      </c>
      <c r="P61" s="63">
        <v>100.13535</v>
      </c>
      <c r="Q61" s="64"/>
      <c r="R61" s="65"/>
      <c r="S61" s="64"/>
      <c r="T61" s="65"/>
      <c r="U61" s="64"/>
      <c r="V61" s="66"/>
      <c r="W61" s="64"/>
      <c r="X61" s="65"/>
      <c r="Y61" s="65">
        <v>896</v>
      </c>
      <c r="Z61" s="64"/>
      <c r="AA61" s="65"/>
      <c r="AB61" s="62"/>
      <c r="AC61" s="63"/>
      <c r="AD61" s="64"/>
      <c r="AE61" s="65"/>
      <c r="AF61" s="65"/>
      <c r="AG61" s="66"/>
      <c r="AH61" s="73"/>
      <c r="AI61" s="62"/>
      <c r="AJ61" s="63"/>
      <c r="AK61" s="62"/>
      <c r="AL61" s="63"/>
      <c r="AM61" s="68"/>
      <c r="AN61" s="69"/>
      <c r="AO61" s="69"/>
      <c r="AP61" s="64"/>
      <c r="AQ61" s="65"/>
      <c r="AR61" s="64"/>
      <c r="AS61" s="65"/>
      <c r="AT61" s="66"/>
      <c r="AU61" s="66"/>
      <c r="AV61" s="64"/>
      <c r="AW61" s="65"/>
      <c r="AX61" s="73"/>
      <c r="AY61" s="73"/>
      <c r="AZ61" s="63"/>
      <c r="BA61" s="63"/>
      <c r="BB61" s="63"/>
      <c r="BC61" s="65"/>
      <c r="BD61" s="73">
        <v>87.5</v>
      </c>
      <c r="BE61" s="64"/>
      <c r="BF61" s="65"/>
      <c r="BG61" s="70"/>
      <c r="BH61" s="66"/>
      <c r="BI61" s="70"/>
      <c r="BJ61" s="66"/>
      <c r="BK61" s="64"/>
      <c r="BL61" s="65"/>
      <c r="BM61" s="66"/>
      <c r="BN61" s="65"/>
      <c r="BO61" s="65"/>
      <c r="BP61" s="65"/>
      <c r="BQ61" s="65"/>
      <c r="BR61" s="66"/>
      <c r="BS61" s="73">
        <v>162.01669000000001</v>
      </c>
    </row>
    <row r="62" spans="1:71" ht="32.25" customHeight="1" outlineLevel="1" x14ac:dyDescent="0.35">
      <c r="A62" s="82" t="s">
        <v>158</v>
      </c>
      <c r="B62" s="89" t="s">
        <v>172</v>
      </c>
      <c r="C62" s="201" t="s">
        <v>173</v>
      </c>
      <c r="D62" s="202">
        <f t="shared" si="18"/>
        <v>27408.032720000003</v>
      </c>
      <c r="E62" s="62">
        <f t="shared" si="19"/>
        <v>2572.5741400000002</v>
      </c>
      <c r="F62" s="63">
        <f t="shared" si="20"/>
        <v>24835.458580000002</v>
      </c>
      <c r="G62" s="64"/>
      <c r="H62" s="65"/>
      <c r="I62" s="64"/>
      <c r="J62" s="65"/>
      <c r="K62" s="64"/>
      <c r="L62" s="65"/>
      <c r="M62" s="64"/>
      <c r="N62" s="65"/>
      <c r="O62" s="62"/>
      <c r="P62" s="63"/>
      <c r="Q62" s="64"/>
      <c r="R62" s="65"/>
      <c r="S62" s="64"/>
      <c r="T62" s="65"/>
      <c r="U62" s="64"/>
      <c r="V62" s="66"/>
      <c r="W62" s="64"/>
      <c r="X62" s="65"/>
      <c r="Y62" s="65">
        <v>3024</v>
      </c>
      <c r="Z62" s="64"/>
      <c r="AA62" s="65"/>
      <c r="AB62" s="64">
        <v>2572.5741400000002</v>
      </c>
      <c r="AC62" s="65">
        <v>1102.5317700000001</v>
      </c>
      <c r="AD62" s="64"/>
      <c r="AE62" s="65"/>
      <c r="AF62" s="65">
        <v>7417.7358100000001</v>
      </c>
      <c r="AG62" s="66"/>
      <c r="AH62" s="73"/>
      <c r="AI62" s="62"/>
      <c r="AJ62" s="63"/>
      <c r="AK62" s="62"/>
      <c r="AL62" s="63"/>
      <c r="AM62" s="68"/>
      <c r="AN62" s="69"/>
      <c r="AO62" s="69"/>
      <c r="AP62" s="64"/>
      <c r="AQ62" s="65"/>
      <c r="AR62" s="64"/>
      <c r="AS62" s="65"/>
      <c r="AT62" s="66"/>
      <c r="AU62" s="66"/>
      <c r="AV62" s="64"/>
      <c r="AW62" s="65"/>
      <c r="AX62" s="73"/>
      <c r="AY62" s="73"/>
      <c r="AZ62" s="63"/>
      <c r="BA62" s="63"/>
      <c r="BB62" s="63"/>
      <c r="BC62" s="96">
        <f>10885.8665+2346.99116</f>
        <v>13232.85766</v>
      </c>
      <c r="BD62" s="73">
        <v>58.33334</v>
      </c>
      <c r="BE62" s="64"/>
      <c r="BF62" s="65"/>
      <c r="BG62" s="70"/>
      <c r="BH62" s="66"/>
      <c r="BI62" s="70"/>
      <c r="BJ62" s="66"/>
      <c r="BK62" s="64"/>
      <c r="BL62" s="65"/>
      <c r="BM62" s="66"/>
      <c r="BN62" s="65"/>
      <c r="BO62" s="65"/>
      <c r="BP62" s="65"/>
      <c r="BQ62" s="65"/>
      <c r="BR62" s="66"/>
      <c r="BS62" s="73"/>
    </row>
    <row r="63" spans="1:71" ht="32.25" customHeight="1" outlineLevel="1" x14ac:dyDescent="0.35">
      <c r="A63" s="95" t="s">
        <v>158</v>
      </c>
      <c r="B63" s="61" t="s">
        <v>174</v>
      </c>
      <c r="C63" s="201" t="s">
        <v>175</v>
      </c>
      <c r="D63" s="202">
        <f t="shared" si="18"/>
        <v>40159.922760000001</v>
      </c>
      <c r="E63" s="62">
        <f t="shared" si="19"/>
        <v>5891.2350500000002</v>
      </c>
      <c r="F63" s="63">
        <f t="shared" si="20"/>
        <v>34268.687709999998</v>
      </c>
      <c r="G63" s="64">
        <v>981.57829000000004</v>
      </c>
      <c r="H63" s="65">
        <v>420.67640999999998</v>
      </c>
      <c r="I63" s="64">
        <v>667.75284999999997</v>
      </c>
      <c r="J63" s="65">
        <v>286.1798</v>
      </c>
      <c r="K63" s="64">
        <v>840.43226000000004</v>
      </c>
      <c r="L63" s="65">
        <v>360.18525</v>
      </c>
      <c r="M63" s="64"/>
      <c r="N63" s="65"/>
      <c r="O63" s="62">
        <v>1365.0732599999999</v>
      </c>
      <c r="P63" s="63">
        <v>585.03139999999996</v>
      </c>
      <c r="Q63" s="64"/>
      <c r="R63" s="65"/>
      <c r="S63" s="64"/>
      <c r="T63" s="65"/>
      <c r="U63" s="64"/>
      <c r="V63" s="66"/>
      <c r="W63" s="64"/>
      <c r="X63" s="65"/>
      <c r="Y63" s="65">
        <v>2293.7600000000002</v>
      </c>
      <c r="Z63" s="64"/>
      <c r="AA63" s="65"/>
      <c r="AB63" s="64">
        <v>1838.4011399999999</v>
      </c>
      <c r="AC63" s="65">
        <v>787.88621000000001</v>
      </c>
      <c r="AD63" s="64">
        <v>197.99725000000001</v>
      </c>
      <c r="AE63" s="65">
        <v>84.855969999999999</v>
      </c>
      <c r="AF63" s="65">
        <v>7272.9303499999996</v>
      </c>
      <c r="AG63" s="66"/>
      <c r="AH63" s="73"/>
      <c r="AI63" s="62"/>
      <c r="AJ63" s="63"/>
      <c r="AK63" s="62"/>
      <c r="AL63" s="63"/>
      <c r="AM63" s="68"/>
      <c r="AN63" s="69"/>
      <c r="AO63" s="69"/>
      <c r="AP63" s="64"/>
      <c r="AQ63" s="65"/>
      <c r="AR63" s="64"/>
      <c r="AS63" s="65"/>
      <c r="AT63" s="66"/>
      <c r="AU63" s="66"/>
      <c r="AV63" s="64"/>
      <c r="AW63" s="65"/>
      <c r="AX63" s="73"/>
      <c r="AY63" s="73"/>
      <c r="AZ63" s="63"/>
      <c r="BA63" s="63"/>
      <c r="BB63" s="63"/>
      <c r="BC63" s="96">
        <f>17661.285+2338.715</f>
        <v>20000</v>
      </c>
      <c r="BD63" s="73">
        <f>746.30328+1430.87904</f>
        <v>2177.1823199999999</v>
      </c>
      <c r="BE63" s="64"/>
      <c r="BF63" s="65"/>
      <c r="BG63" s="70"/>
      <c r="BH63" s="66"/>
      <c r="BI63" s="70"/>
      <c r="BJ63" s="66"/>
      <c r="BK63" s="64"/>
      <c r="BL63" s="65"/>
      <c r="BM63" s="66"/>
      <c r="BN63" s="65"/>
      <c r="BO63" s="65"/>
      <c r="BP63" s="65"/>
      <c r="BQ63" s="65"/>
      <c r="BR63" s="66"/>
      <c r="BS63" s="73"/>
    </row>
    <row r="64" spans="1:71" ht="32.25" customHeight="1" outlineLevel="1" x14ac:dyDescent="0.35">
      <c r="A64" s="95" t="s">
        <v>158</v>
      </c>
      <c r="B64" s="61" t="s">
        <v>176</v>
      </c>
      <c r="C64" s="201" t="s">
        <v>177</v>
      </c>
      <c r="D64" s="202">
        <f t="shared" si="18"/>
        <v>28807.229180000002</v>
      </c>
      <c r="E64" s="62">
        <f t="shared" si="19"/>
        <v>5614.67821</v>
      </c>
      <c r="F64" s="63">
        <f t="shared" si="20"/>
        <v>23192.55097</v>
      </c>
      <c r="G64" s="64">
        <v>933.31343000000004</v>
      </c>
      <c r="H64" s="65">
        <v>399.99146000000002</v>
      </c>
      <c r="I64" s="64">
        <v>1197.94372</v>
      </c>
      <c r="J64" s="65">
        <v>513.40444000000002</v>
      </c>
      <c r="K64" s="64">
        <v>201.74529000000001</v>
      </c>
      <c r="L64" s="65">
        <v>86.462260000000001</v>
      </c>
      <c r="M64" s="64"/>
      <c r="N64" s="65"/>
      <c r="O64" s="62">
        <v>3281.6757699999998</v>
      </c>
      <c r="P64" s="63">
        <v>1406.4324799999999</v>
      </c>
      <c r="Q64" s="64"/>
      <c r="R64" s="65"/>
      <c r="S64" s="64"/>
      <c r="T64" s="65"/>
      <c r="U64" s="64"/>
      <c r="V64" s="66"/>
      <c r="W64" s="64"/>
      <c r="X64" s="65"/>
      <c r="Y64" s="65">
        <v>2802.8</v>
      </c>
      <c r="Z64" s="64"/>
      <c r="AA64" s="65"/>
      <c r="AB64" s="62"/>
      <c r="AC64" s="63"/>
      <c r="AD64" s="64"/>
      <c r="AE64" s="65"/>
      <c r="AF64" s="65"/>
      <c r="AG64" s="66"/>
      <c r="AH64" s="73"/>
      <c r="AI64" s="62"/>
      <c r="AJ64" s="63"/>
      <c r="AK64" s="62"/>
      <c r="AL64" s="63"/>
      <c r="AM64" s="68"/>
      <c r="AN64" s="69"/>
      <c r="AO64" s="69"/>
      <c r="AP64" s="64"/>
      <c r="AQ64" s="65"/>
      <c r="AR64" s="64"/>
      <c r="AS64" s="65"/>
      <c r="AT64" s="66"/>
      <c r="AU64" s="66"/>
      <c r="AV64" s="64"/>
      <c r="AW64" s="65"/>
      <c r="AX64" s="73"/>
      <c r="AY64" s="73"/>
      <c r="AZ64" s="63"/>
      <c r="BA64" s="63"/>
      <c r="BB64" s="63"/>
      <c r="BC64" s="96">
        <f>12600+2073.75</f>
        <v>14673.75</v>
      </c>
      <c r="BD64" s="73">
        <v>2551.4645999999998</v>
      </c>
      <c r="BE64" s="64"/>
      <c r="BF64" s="65"/>
      <c r="BG64" s="70"/>
      <c r="BH64" s="66"/>
      <c r="BI64" s="70"/>
      <c r="BJ64" s="66"/>
      <c r="BK64" s="64"/>
      <c r="BL64" s="65"/>
      <c r="BM64" s="66"/>
      <c r="BN64" s="65"/>
      <c r="BO64" s="65"/>
      <c r="BP64" s="65"/>
      <c r="BQ64" s="65">
        <v>758.24572999999998</v>
      </c>
      <c r="BR64" s="66"/>
      <c r="BS64" s="73"/>
    </row>
    <row r="65" spans="1:71" ht="32.25" customHeight="1" outlineLevel="1" x14ac:dyDescent="0.35">
      <c r="A65" s="95" t="s">
        <v>158</v>
      </c>
      <c r="B65" s="61" t="s">
        <v>178</v>
      </c>
      <c r="C65" s="201" t="s">
        <v>179</v>
      </c>
      <c r="D65" s="202">
        <f t="shared" si="18"/>
        <v>12450.42712</v>
      </c>
      <c r="E65" s="62">
        <f t="shared" si="19"/>
        <v>2123.5249899999999</v>
      </c>
      <c r="F65" s="63">
        <f t="shared" si="20"/>
        <v>10326.90213</v>
      </c>
      <c r="G65" s="64"/>
      <c r="H65" s="65"/>
      <c r="I65" s="64">
        <v>772.65308000000005</v>
      </c>
      <c r="J65" s="65">
        <v>331.13702999999998</v>
      </c>
      <c r="K65" s="64">
        <v>172.81020000000001</v>
      </c>
      <c r="L65" s="65">
        <v>74.061509999999998</v>
      </c>
      <c r="M65" s="64"/>
      <c r="N65" s="65"/>
      <c r="O65" s="62">
        <v>1178.0617099999999</v>
      </c>
      <c r="P65" s="63">
        <v>504.88359000000003</v>
      </c>
      <c r="Q65" s="64"/>
      <c r="R65" s="65"/>
      <c r="S65" s="64"/>
      <c r="T65" s="65"/>
      <c r="U65" s="64"/>
      <c r="V65" s="66"/>
      <c r="W65" s="64"/>
      <c r="X65" s="65"/>
      <c r="Y65" s="65">
        <v>1960</v>
      </c>
      <c r="Z65" s="64"/>
      <c r="AA65" s="65"/>
      <c r="AB65" s="62"/>
      <c r="AC65" s="63"/>
      <c r="AD65" s="64"/>
      <c r="AE65" s="65"/>
      <c r="AF65" s="65"/>
      <c r="AG65" s="66"/>
      <c r="AH65" s="73"/>
      <c r="AI65" s="62"/>
      <c r="AJ65" s="63"/>
      <c r="AK65" s="62"/>
      <c r="AL65" s="63"/>
      <c r="AM65" s="68"/>
      <c r="AN65" s="69"/>
      <c r="AO65" s="69"/>
      <c r="AP65" s="64"/>
      <c r="AQ65" s="65"/>
      <c r="AR65" s="64"/>
      <c r="AS65" s="65"/>
      <c r="AT65" s="66"/>
      <c r="AU65" s="66"/>
      <c r="AV65" s="64"/>
      <c r="AW65" s="65"/>
      <c r="AX65" s="73"/>
      <c r="AY65" s="73"/>
      <c r="AZ65" s="63"/>
      <c r="BA65" s="63"/>
      <c r="BB65" s="63"/>
      <c r="BC65" s="96">
        <v>3956.82</v>
      </c>
      <c r="BD65" s="73">
        <v>3500</v>
      </c>
      <c r="BE65" s="64"/>
      <c r="BF65" s="65"/>
      <c r="BG65" s="70"/>
      <c r="BH65" s="66"/>
      <c r="BI65" s="70"/>
      <c r="BJ65" s="66"/>
      <c r="BK65" s="64"/>
      <c r="BL65" s="65"/>
      <c r="BM65" s="66"/>
      <c r="BN65" s="65"/>
      <c r="BO65" s="65"/>
      <c r="BP65" s="65"/>
      <c r="BQ65" s="65"/>
      <c r="BR65" s="66"/>
      <c r="BS65" s="73"/>
    </row>
    <row r="66" spans="1:71" ht="32.25" customHeight="1" outlineLevel="1" x14ac:dyDescent="0.35">
      <c r="A66" s="95" t="s">
        <v>158</v>
      </c>
      <c r="B66" s="61" t="s">
        <v>180</v>
      </c>
      <c r="C66" s="201" t="s">
        <v>181</v>
      </c>
      <c r="D66" s="202">
        <f t="shared" si="18"/>
        <v>399.28</v>
      </c>
      <c r="E66" s="62">
        <f t="shared" si="19"/>
        <v>0</v>
      </c>
      <c r="F66" s="63">
        <f t="shared" si="20"/>
        <v>399.28</v>
      </c>
      <c r="G66" s="64"/>
      <c r="H66" s="65"/>
      <c r="I66" s="64"/>
      <c r="J66" s="65"/>
      <c r="K66" s="64"/>
      <c r="L66" s="65"/>
      <c r="M66" s="64"/>
      <c r="N66" s="65"/>
      <c r="O66" s="62"/>
      <c r="P66" s="63"/>
      <c r="Q66" s="64"/>
      <c r="R66" s="65"/>
      <c r="S66" s="64"/>
      <c r="T66" s="65"/>
      <c r="U66" s="64"/>
      <c r="V66" s="66"/>
      <c r="W66" s="64"/>
      <c r="X66" s="65"/>
      <c r="Y66" s="65">
        <v>399.28</v>
      </c>
      <c r="Z66" s="64"/>
      <c r="AA66" s="65"/>
      <c r="AB66" s="62"/>
      <c r="AC66" s="63"/>
      <c r="AD66" s="64"/>
      <c r="AE66" s="65"/>
      <c r="AF66" s="65"/>
      <c r="AG66" s="66"/>
      <c r="AH66" s="73"/>
      <c r="AI66" s="62"/>
      <c r="AJ66" s="63"/>
      <c r="AK66" s="62"/>
      <c r="AL66" s="63"/>
      <c r="AM66" s="68"/>
      <c r="AN66" s="69"/>
      <c r="AO66" s="69"/>
      <c r="AP66" s="64"/>
      <c r="AQ66" s="65"/>
      <c r="AR66" s="64"/>
      <c r="AS66" s="65"/>
      <c r="AT66" s="66"/>
      <c r="AU66" s="66"/>
      <c r="AV66" s="64"/>
      <c r="AW66" s="65"/>
      <c r="AX66" s="73"/>
      <c r="AY66" s="73"/>
      <c r="AZ66" s="63"/>
      <c r="BA66" s="63"/>
      <c r="BB66" s="63"/>
      <c r="BC66" s="65"/>
      <c r="BD66" s="73"/>
      <c r="BE66" s="64"/>
      <c r="BF66" s="65"/>
      <c r="BG66" s="70"/>
      <c r="BH66" s="66"/>
      <c r="BI66" s="70"/>
      <c r="BJ66" s="66"/>
      <c r="BK66" s="64"/>
      <c r="BL66" s="65"/>
      <c r="BM66" s="66"/>
      <c r="BN66" s="65"/>
      <c r="BO66" s="65"/>
      <c r="BP66" s="65"/>
      <c r="BQ66" s="65"/>
      <c r="BR66" s="66"/>
      <c r="BS66" s="73"/>
    </row>
    <row r="67" spans="1:71" ht="32.25" customHeight="1" outlineLevel="1" x14ac:dyDescent="0.35">
      <c r="A67" s="95" t="s">
        <v>158</v>
      </c>
      <c r="B67" s="88" t="s">
        <v>182</v>
      </c>
      <c r="C67" s="201" t="s">
        <v>183</v>
      </c>
      <c r="D67" s="202">
        <f t="shared" si="18"/>
        <v>40726.691910000001</v>
      </c>
      <c r="E67" s="62">
        <f t="shared" si="19"/>
        <v>7095.7105400000009</v>
      </c>
      <c r="F67" s="63">
        <f t="shared" si="20"/>
        <v>33630.981370000001</v>
      </c>
      <c r="G67" s="64">
        <v>333.92250999999999</v>
      </c>
      <c r="H67" s="65">
        <v>143.10964999999999</v>
      </c>
      <c r="I67" s="64"/>
      <c r="J67" s="65"/>
      <c r="K67" s="64">
        <v>1245.5685000000001</v>
      </c>
      <c r="L67" s="65">
        <v>533.81506999999999</v>
      </c>
      <c r="M67" s="64"/>
      <c r="N67" s="65"/>
      <c r="O67" s="62">
        <v>4644.2738600000002</v>
      </c>
      <c r="P67" s="63">
        <v>1990.40309</v>
      </c>
      <c r="Q67" s="64"/>
      <c r="R67" s="65"/>
      <c r="S67" s="64"/>
      <c r="T67" s="65"/>
      <c r="U67" s="64"/>
      <c r="V67" s="66"/>
      <c r="W67" s="64"/>
      <c r="X67" s="65"/>
      <c r="Y67" s="65">
        <f>6438.88+3108.35986</f>
        <v>9547.2398599999997</v>
      </c>
      <c r="Z67" s="64"/>
      <c r="AA67" s="65"/>
      <c r="AB67" s="64">
        <v>731.51828999999998</v>
      </c>
      <c r="AC67" s="65">
        <v>313.50783999999999</v>
      </c>
      <c r="AD67" s="64">
        <v>140.42738</v>
      </c>
      <c r="AE67" s="65">
        <v>60.183169999999997</v>
      </c>
      <c r="AF67" s="65">
        <v>2973.6240499999999</v>
      </c>
      <c r="AG67" s="66"/>
      <c r="AH67" s="73"/>
      <c r="AI67" s="62"/>
      <c r="AJ67" s="63"/>
      <c r="AK67" s="62"/>
      <c r="AL67" s="63"/>
      <c r="AM67" s="68"/>
      <c r="AN67" s="69"/>
      <c r="AO67" s="69"/>
      <c r="AP67" s="64"/>
      <c r="AQ67" s="65"/>
      <c r="AR67" s="64"/>
      <c r="AS67" s="65"/>
      <c r="AT67" s="66"/>
      <c r="AU67" s="66"/>
      <c r="AV67" s="64"/>
      <c r="AW67" s="65"/>
      <c r="AX67" s="73"/>
      <c r="AY67" s="73"/>
      <c r="AZ67" s="63"/>
      <c r="BA67" s="63"/>
      <c r="BB67" s="63"/>
      <c r="BC67" s="96">
        <f>11484.22636+5494.07475</f>
        <v>16978.30111</v>
      </c>
      <c r="BD67" s="73">
        <v>1090.7975300000001</v>
      </c>
      <c r="BE67" s="64"/>
      <c r="BF67" s="65"/>
      <c r="BG67" s="70"/>
      <c r="BH67" s="66"/>
      <c r="BI67" s="70"/>
      <c r="BJ67" s="66"/>
      <c r="BK67" s="64"/>
      <c r="BL67" s="65"/>
      <c r="BM67" s="66"/>
      <c r="BN67" s="65"/>
      <c r="BO67" s="65"/>
      <c r="BP67" s="65"/>
      <c r="BQ67" s="65"/>
      <c r="BR67" s="66"/>
      <c r="BS67" s="73"/>
    </row>
    <row r="68" spans="1:71" ht="44.25" customHeight="1" outlineLevel="1" x14ac:dyDescent="0.35">
      <c r="A68" s="97" t="s">
        <v>184</v>
      </c>
      <c r="B68" s="88" t="s">
        <v>185</v>
      </c>
      <c r="C68" s="201">
        <v>2403007482</v>
      </c>
      <c r="D68" s="202">
        <f t="shared" si="18"/>
        <v>149297.23084</v>
      </c>
      <c r="E68" s="62">
        <f t="shared" si="19"/>
        <v>1241.49254</v>
      </c>
      <c r="F68" s="63">
        <f t="shared" si="20"/>
        <v>148055.7383</v>
      </c>
      <c r="G68" s="64"/>
      <c r="H68" s="65"/>
      <c r="I68" s="64"/>
      <c r="J68" s="65"/>
      <c r="K68" s="64"/>
      <c r="L68" s="65"/>
      <c r="M68" s="64"/>
      <c r="N68" s="65"/>
      <c r="O68" s="62"/>
      <c r="P68" s="63"/>
      <c r="Q68" s="64"/>
      <c r="R68" s="65"/>
      <c r="S68" s="64"/>
      <c r="T68" s="65"/>
      <c r="U68" s="64"/>
      <c r="V68" s="66"/>
      <c r="W68" s="64"/>
      <c r="X68" s="65"/>
      <c r="Y68" s="65"/>
      <c r="Z68" s="64"/>
      <c r="AA68" s="65"/>
      <c r="AB68" s="62"/>
      <c r="AC68" s="63"/>
      <c r="AD68" s="64"/>
      <c r="AE68" s="65"/>
      <c r="AF68" s="65">
        <v>64762.499819999997</v>
      </c>
      <c r="AG68" s="66"/>
      <c r="AH68" s="73"/>
      <c r="AI68" s="62"/>
      <c r="AJ68" s="63"/>
      <c r="AK68" s="62"/>
      <c r="AL68" s="63"/>
      <c r="AM68" s="68"/>
      <c r="AN68" s="69"/>
      <c r="AO68" s="69"/>
      <c r="AP68" s="64"/>
      <c r="AQ68" s="65"/>
      <c r="AR68" s="64"/>
      <c r="AS68" s="65"/>
      <c r="AT68" s="66"/>
      <c r="AU68" s="66"/>
      <c r="AV68" s="64"/>
      <c r="AW68" s="65"/>
      <c r="AX68" s="73"/>
      <c r="AY68" s="73"/>
      <c r="AZ68" s="65"/>
      <c r="BA68" s="65"/>
      <c r="BB68" s="65"/>
      <c r="BC68" s="65"/>
      <c r="BD68" s="73"/>
      <c r="BE68" s="64"/>
      <c r="BF68" s="65"/>
      <c r="BG68" s="70">
        <v>203.04</v>
      </c>
      <c r="BH68" s="66">
        <v>12.96</v>
      </c>
      <c r="BI68" s="70"/>
      <c r="BJ68" s="66"/>
      <c r="BK68" s="64">
        <v>1038.45254</v>
      </c>
      <c r="BL68" s="65">
        <v>1330.7063599999999</v>
      </c>
      <c r="BM68" s="66">
        <v>3708.6840000000002</v>
      </c>
      <c r="BN68" s="65"/>
      <c r="BO68" s="65"/>
      <c r="BP68" s="65"/>
      <c r="BQ68" s="65">
        <v>40126.165139999997</v>
      </c>
      <c r="BR68" s="66"/>
      <c r="BS68" s="73">
        <v>38114.722979999999</v>
      </c>
    </row>
    <row r="69" spans="1:71" ht="44.25" customHeight="1" outlineLevel="1" x14ac:dyDescent="0.35">
      <c r="A69" s="97" t="s">
        <v>184</v>
      </c>
      <c r="B69" s="88" t="s">
        <v>186</v>
      </c>
      <c r="C69" s="201">
        <v>240300000549</v>
      </c>
      <c r="D69" s="202">
        <f t="shared" si="18"/>
        <v>18543.419999999998</v>
      </c>
      <c r="E69" s="62">
        <f t="shared" si="19"/>
        <v>0</v>
      </c>
      <c r="F69" s="63">
        <f t="shared" si="20"/>
        <v>18543.419999999998</v>
      </c>
      <c r="G69" s="64"/>
      <c r="H69" s="65"/>
      <c r="I69" s="64"/>
      <c r="J69" s="65"/>
      <c r="K69" s="64"/>
      <c r="L69" s="65"/>
      <c r="M69" s="64"/>
      <c r="N69" s="65"/>
      <c r="O69" s="62"/>
      <c r="P69" s="63"/>
      <c r="Q69" s="64"/>
      <c r="R69" s="65"/>
      <c r="S69" s="64"/>
      <c r="T69" s="65"/>
      <c r="U69" s="64"/>
      <c r="V69" s="66"/>
      <c r="W69" s="64"/>
      <c r="X69" s="65"/>
      <c r="Y69" s="65"/>
      <c r="Z69" s="64"/>
      <c r="AA69" s="65"/>
      <c r="AB69" s="62"/>
      <c r="AC69" s="63"/>
      <c r="AD69" s="64"/>
      <c r="AE69" s="65"/>
      <c r="AF69" s="65"/>
      <c r="AG69" s="66"/>
      <c r="AH69" s="73"/>
      <c r="AI69" s="62"/>
      <c r="AJ69" s="63"/>
      <c r="AK69" s="62"/>
      <c r="AL69" s="63"/>
      <c r="AM69" s="68"/>
      <c r="AN69" s="69"/>
      <c r="AO69" s="69"/>
      <c r="AP69" s="64"/>
      <c r="AQ69" s="65"/>
      <c r="AR69" s="64"/>
      <c r="AS69" s="65"/>
      <c r="AT69" s="66"/>
      <c r="AU69" s="66"/>
      <c r="AV69" s="64"/>
      <c r="AW69" s="65"/>
      <c r="AX69" s="73"/>
      <c r="AY69" s="73"/>
      <c r="AZ69" s="65"/>
      <c r="BA69" s="65"/>
      <c r="BB69" s="65"/>
      <c r="BC69" s="65"/>
      <c r="BD69" s="73"/>
      <c r="BE69" s="64"/>
      <c r="BF69" s="65"/>
      <c r="BG69" s="70"/>
      <c r="BH69" s="66"/>
      <c r="BI69" s="70"/>
      <c r="BJ69" s="66"/>
      <c r="BK69" s="64"/>
      <c r="BL69" s="65"/>
      <c r="BM69" s="66">
        <v>18543.419999999998</v>
      </c>
      <c r="BN69" s="65"/>
      <c r="BO69" s="65"/>
      <c r="BP69" s="65"/>
      <c r="BQ69" s="65"/>
      <c r="BR69" s="66"/>
      <c r="BS69" s="73"/>
    </row>
    <row r="70" spans="1:71" ht="32.25" customHeight="1" outlineLevel="1" x14ac:dyDescent="0.35">
      <c r="A70" s="82" t="s">
        <v>158</v>
      </c>
      <c r="B70" s="89" t="s">
        <v>187</v>
      </c>
      <c r="C70" s="201" t="s">
        <v>188</v>
      </c>
      <c r="D70" s="202">
        <f t="shared" si="18"/>
        <v>428.59994</v>
      </c>
      <c r="E70" s="62">
        <f t="shared" si="19"/>
        <v>175.76996</v>
      </c>
      <c r="F70" s="63">
        <f t="shared" si="20"/>
        <v>252.82998000000001</v>
      </c>
      <c r="G70" s="64"/>
      <c r="H70" s="65"/>
      <c r="I70" s="64">
        <v>175.76996</v>
      </c>
      <c r="J70" s="65">
        <v>75.329980000000006</v>
      </c>
      <c r="K70" s="64"/>
      <c r="L70" s="65"/>
      <c r="M70" s="64"/>
      <c r="N70" s="65"/>
      <c r="O70" s="62"/>
      <c r="P70" s="63"/>
      <c r="Q70" s="64"/>
      <c r="R70" s="65"/>
      <c r="S70" s="64"/>
      <c r="T70" s="65"/>
      <c r="U70" s="64"/>
      <c r="V70" s="66"/>
      <c r="W70" s="64"/>
      <c r="X70" s="65"/>
      <c r="Y70" s="65"/>
      <c r="Z70" s="64"/>
      <c r="AA70" s="65"/>
      <c r="AB70" s="62"/>
      <c r="AC70" s="63"/>
      <c r="AD70" s="64"/>
      <c r="AE70" s="65"/>
      <c r="AF70" s="65"/>
      <c r="AG70" s="66"/>
      <c r="AH70" s="73"/>
      <c r="AI70" s="62"/>
      <c r="AJ70" s="63"/>
      <c r="AK70" s="62"/>
      <c r="AL70" s="63"/>
      <c r="AM70" s="68"/>
      <c r="AN70" s="69"/>
      <c r="AO70" s="69"/>
      <c r="AP70" s="64"/>
      <c r="AQ70" s="65"/>
      <c r="AR70" s="64"/>
      <c r="AS70" s="65"/>
      <c r="AT70" s="66"/>
      <c r="AU70" s="66"/>
      <c r="AV70" s="64"/>
      <c r="AW70" s="65"/>
      <c r="AX70" s="73"/>
      <c r="AY70" s="73"/>
      <c r="AZ70" s="63"/>
      <c r="BA70" s="63"/>
      <c r="BB70" s="63"/>
      <c r="BC70" s="96">
        <v>177.5</v>
      </c>
      <c r="BD70" s="73"/>
      <c r="BE70" s="64"/>
      <c r="BF70" s="65"/>
      <c r="BG70" s="70"/>
      <c r="BH70" s="66"/>
      <c r="BI70" s="70"/>
      <c r="BJ70" s="66"/>
      <c r="BK70" s="64"/>
      <c r="BL70" s="65"/>
      <c r="BM70" s="66"/>
      <c r="BN70" s="65"/>
      <c r="BO70" s="65"/>
      <c r="BP70" s="65"/>
      <c r="BQ70" s="65"/>
      <c r="BR70" s="66"/>
      <c r="BS70" s="73"/>
    </row>
    <row r="71" spans="1:71" ht="32.25" customHeight="1" outlineLevel="1" x14ac:dyDescent="0.35">
      <c r="A71" s="95" t="s">
        <v>158</v>
      </c>
      <c r="B71" s="61" t="s">
        <v>189</v>
      </c>
      <c r="C71" s="201" t="s">
        <v>190</v>
      </c>
      <c r="D71" s="202">
        <f t="shared" si="18"/>
        <v>34786.582500000004</v>
      </c>
      <c r="E71" s="62">
        <f t="shared" si="19"/>
        <v>5353.8649800000003</v>
      </c>
      <c r="F71" s="63">
        <f t="shared" si="20"/>
        <v>29432.717520000002</v>
      </c>
      <c r="G71" s="64">
        <v>274.21478000000002</v>
      </c>
      <c r="H71" s="65">
        <v>117.52061</v>
      </c>
      <c r="I71" s="64"/>
      <c r="J71" s="65"/>
      <c r="K71" s="64">
        <v>871.10001</v>
      </c>
      <c r="L71" s="65">
        <v>373.32857000000001</v>
      </c>
      <c r="M71" s="64"/>
      <c r="N71" s="65"/>
      <c r="O71" s="62">
        <v>865.74366999999995</v>
      </c>
      <c r="P71" s="63">
        <v>371.03300000000002</v>
      </c>
      <c r="Q71" s="64"/>
      <c r="R71" s="65"/>
      <c r="S71" s="64"/>
      <c r="T71" s="65"/>
      <c r="U71" s="64"/>
      <c r="V71" s="66"/>
      <c r="W71" s="64"/>
      <c r="X71" s="65"/>
      <c r="Y71" s="65">
        <f>2558.64+923.6545</f>
        <v>3482.2945</v>
      </c>
      <c r="Z71" s="64"/>
      <c r="AA71" s="65"/>
      <c r="AB71" s="64">
        <v>3307.3490700000002</v>
      </c>
      <c r="AC71" s="65">
        <v>1417.4353100000001</v>
      </c>
      <c r="AD71" s="64">
        <v>35.457450000000001</v>
      </c>
      <c r="AE71" s="65">
        <v>15.19605</v>
      </c>
      <c r="AF71" s="65">
        <v>9353.0250699999997</v>
      </c>
      <c r="AG71" s="66"/>
      <c r="AH71" s="73"/>
      <c r="AI71" s="62"/>
      <c r="AJ71" s="63"/>
      <c r="AK71" s="62"/>
      <c r="AL71" s="63"/>
      <c r="AM71" s="68"/>
      <c r="AN71" s="69"/>
      <c r="AO71" s="69"/>
      <c r="AP71" s="64"/>
      <c r="AQ71" s="65"/>
      <c r="AR71" s="64"/>
      <c r="AS71" s="65"/>
      <c r="AT71" s="66"/>
      <c r="AU71" s="66"/>
      <c r="AV71" s="64"/>
      <c r="AW71" s="65"/>
      <c r="AX71" s="73"/>
      <c r="AY71" s="73"/>
      <c r="AZ71" s="63"/>
      <c r="BA71" s="63"/>
      <c r="BB71" s="63"/>
      <c r="BC71" s="96">
        <v>12119.629149999999</v>
      </c>
      <c r="BD71" s="73"/>
      <c r="BE71" s="64"/>
      <c r="BF71" s="65"/>
      <c r="BG71" s="70"/>
      <c r="BH71" s="66"/>
      <c r="BI71" s="70"/>
      <c r="BJ71" s="66"/>
      <c r="BK71" s="64"/>
      <c r="BL71" s="65"/>
      <c r="BM71" s="66"/>
      <c r="BN71" s="65"/>
      <c r="BO71" s="65"/>
      <c r="BP71" s="65"/>
      <c r="BQ71" s="65">
        <v>1703.13968</v>
      </c>
      <c r="BR71" s="66"/>
      <c r="BS71" s="73">
        <v>480.11558000000002</v>
      </c>
    </row>
    <row r="72" spans="1:71" ht="32.25" customHeight="1" outlineLevel="1" x14ac:dyDescent="0.35">
      <c r="A72" s="95" t="s">
        <v>158</v>
      </c>
      <c r="B72" s="61" t="s">
        <v>191</v>
      </c>
      <c r="C72" s="201" t="s">
        <v>192</v>
      </c>
      <c r="D72" s="202">
        <f t="shared" si="18"/>
        <v>13786.229589999999</v>
      </c>
      <c r="E72" s="62">
        <f t="shared" si="19"/>
        <v>6504.5280399999992</v>
      </c>
      <c r="F72" s="63">
        <f t="shared" si="20"/>
        <v>7281.7015500000007</v>
      </c>
      <c r="G72" s="64">
        <v>851.50241000000005</v>
      </c>
      <c r="H72" s="65">
        <v>364.92959999999999</v>
      </c>
      <c r="I72" s="64">
        <v>1163.7876100000001</v>
      </c>
      <c r="J72" s="65">
        <v>498.76612</v>
      </c>
      <c r="K72" s="64">
        <v>1927.7463499999999</v>
      </c>
      <c r="L72" s="65">
        <v>826.17701</v>
      </c>
      <c r="M72" s="64"/>
      <c r="N72" s="65"/>
      <c r="O72" s="62">
        <v>2561.4916699999999</v>
      </c>
      <c r="P72" s="63">
        <v>1097.78214</v>
      </c>
      <c r="Q72" s="64"/>
      <c r="R72" s="65"/>
      <c r="S72" s="64"/>
      <c r="T72" s="65"/>
      <c r="U72" s="64"/>
      <c r="V72" s="66"/>
      <c r="W72" s="64"/>
      <c r="X72" s="65"/>
      <c r="Y72" s="65">
        <v>3330.88</v>
      </c>
      <c r="Z72" s="64"/>
      <c r="AA72" s="65"/>
      <c r="AB72" s="64"/>
      <c r="AC72" s="65"/>
      <c r="AD72" s="64"/>
      <c r="AE72" s="65"/>
      <c r="AF72" s="65"/>
      <c r="AG72" s="66"/>
      <c r="AH72" s="73"/>
      <c r="AI72" s="62"/>
      <c r="AJ72" s="63"/>
      <c r="AK72" s="62"/>
      <c r="AL72" s="63"/>
      <c r="AM72" s="68"/>
      <c r="AN72" s="69"/>
      <c r="AO72" s="69"/>
      <c r="AP72" s="64"/>
      <c r="AQ72" s="65"/>
      <c r="AR72" s="64"/>
      <c r="AS72" s="65"/>
      <c r="AT72" s="66"/>
      <c r="AU72" s="66"/>
      <c r="AV72" s="64"/>
      <c r="AW72" s="65"/>
      <c r="AX72" s="73"/>
      <c r="AY72" s="73"/>
      <c r="AZ72" s="63"/>
      <c r="BA72" s="63"/>
      <c r="BB72" s="63"/>
      <c r="BC72" s="65">
        <v>490.25</v>
      </c>
      <c r="BD72" s="73">
        <f>581.25001+91.66667</f>
        <v>672.91667999999993</v>
      </c>
      <c r="BE72" s="64"/>
      <c r="BF72" s="65"/>
      <c r="BG72" s="70"/>
      <c r="BH72" s="66"/>
      <c r="BI72" s="70"/>
      <c r="BJ72" s="66"/>
      <c r="BK72" s="64"/>
      <c r="BL72" s="65"/>
      <c r="BM72" s="66"/>
      <c r="BN72" s="65"/>
      <c r="BO72" s="65"/>
      <c r="BP72" s="65"/>
      <c r="BQ72" s="65"/>
      <c r="BR72" s="66"/>
      <c r="BS72" s="73"/>
    </row>
    <row r="73" spans="1:71" ht="32.25" customHeight="1" outlineLevel="1" x14ac:dyDescent="0.35">
      <c r="A73" s="95" t="s">
        <v>158</v>
      </c>
      <c r="B73" s="61" t="s">
        <v>193</v>
      </c>
      <c r="C73" s="201" t="s">
        <v>194</v>
      </c>
      <c r="D73" s="202">
        <f t="shared" si="18"/>
        <v>301.64686</v>
      </c>
      <c r="E73" s="62">
        <f t="shared" si="19"/>
        <v>48.472799999999999</v>
      </c>
      <c r="F73" s="63">
        <f t="shared" si="20"/>
        <v>253.17406</v>
      </c>
      <c r="G73" s="64"/>
      <c r="H73" s="65"/>
      <c r="I73" s="64"/>
      <c r="J73" s="65"/>
      <c r="K73" s="64"/>
      <c r="L73" s="65"/>
      <c r="M73" s="64"/>
      <c r="N73" s="65"/>
      <c r="O73" s="62">
        <v>48.472799999999999</v>
      </c>
      <c r="P73" s="63">
        <v>20.774059999999999</v>
      </c>
      <c r="Q73" s="64"/>
      <c r="R73" s="65"/>
      <c r="S73" s="64"/>
      <c r="T73" s="65"/>
      <c r="U73" s="64"/>
      <c r="V73" s="66"/>
      <c r="W73" s="64"/>
      <c r="X73" s="65"/>
      <c r="Y73" s="65">
        <v>232.4</v>
      </c>
      <c r="Z73" s="64"/>
      <c r="AA73" s="65"/>
      <c r="AB73" s="62"/>
      <c r="AC73" s="63"/>
      <c r="AD73" s="64"/>
      <c r="AE73" s="65"/>
      <c r="AF73" s="65"/>
      <c r="AG73" s="66"/>
      <c r="AH73" s="73"/>
      <c r="AI73" s="62"/>
      <c r="AJ73" s="63"/>
      <c r="AK73" s="62"/>
      <c r="AL73" s="63"/>
      <c r="AM73" s="68"/>
      <c r="AN73" s="69"/>
      <c r="AO73" s="69"/>
      <c r="AP73" s="64"/>
      <c r="AQ73" s="65"/>
      <c r="AR73" s="64"/>
      <c r="AS73" s="65"/>
      <c r="AT73" s="66"/>
      <c r="AU73" s="66"/>
      <c r="AV73" s="64"/>
      <c r="AW73" s="65"/>
      <c r="AX73" s="73"/>
      <c r="AY73" s="73"/>
      <c r="AZ73" s="63"/>
      <c r="BA73" s="63"/>
      <c r="BB73" s="63"/>
      <c r="BC73" s="65"/>
      <c r="BD73" s="73"/>
      <c r="BE73" s="64"/>
      <c r="BF73" s="65"/>
      <c r="BG73" s="70"/>
      <c r="BH73" s="66"/>
      <c r="BI73" s="70"/>
      <c r="BJ73" s="66"/>
      <c r="BK73" s="64"/>
      <c r="BL73" s="65"/>
      <c r="BM73" s="66"/>
      <c r="BN73" s="65"/>
      <c r="BO73" s="65"/>
      <c r="BP73" s="65"/>
      <c r="BQ73" s="65"/>
      <c r="BR73" s="66"/>
      <c r="BS73" s="73"/>
    </row>
    <row r="74" spans="1:71" ht="32.25" customHeight="1" outlineLevel="1" x14ac:dyDescent="0.35">
      <c r="A74" s="95" t="s">
        <v>158</v>
      </c>
      <c r="B74" s="61" t="s">
        <v>195</v>
      </c>
      <c r="C74" s="201" t="s">
        <v>196</v>
      </c>
      <c r="D74" s="202">
        <f t="shared" si="18"/>
        <v>685.48721999999998</v>
      </c>
      <c r="E74" s="62">
        <f t="shared" si="19"/>
        <v>283.84105999999997</v>
      </c>
      <c r="F74" s="63">
        <f t="shared" si="20"/>
        <v>401.64616000000001</v>
      </c>
      <c r="G74" s="64">
        <v>70.072299999999998</v>
      </c>
      <c r="H74" s="65">
        <v>30.03098</v>
      </c>
      <c r="I74" s="64"/>
      <c r="J74" s="65"/>
      <c r="K74" s="64">
        <v>56.095939999999999</v>
      </c>
      <c r="L74" s="65">
        <v>24.04111</v>
      </c>
      <c r="M74" s="64"/>
      <c r="N74" s="65"/>
      <c r="O74" s="62">
        <v>157.67282</v>
      </c>
      <c r="P74" s="63">
        <v>67.574070000000006</v>
      </c>
      <c r="Q74" s="64"/>
      <c r="R74" s="65"/>
      <c r="S74" s="64"/>
      <c r="T74" s="65"/>
      <c r="U74" s="64"/>
      <c r="V74" s="66"/>
      <c r="W74" s="64"/>
      <c r="X74" s="65"/>
      <c r="Y74" s="65">
        <v>280</v>
      </c>
      <c r="Z74" s="64"/>
      <c r="AA74" s="65"/>
      <c r="AB74" s="62"/>
      <c r="AC74" s="63"/>
      <c r="AD74" s="64"/>
      <c r="AE74" s="65"/>
      <c r="AF74" s="65"/>
      <c r="AG74" s="66"/>
      <c r="AH74" s="73"/>
      <c r="AI74" s="62"/>
      <c r="AJ74" s="63"/>
      <c r="AK74" s="62"/>
      <c r="AL74" s="63"/>
      <c r="AM74" s="68"/>
      <c r="AN74" s="69"/>
      <c r="AO74" s="69"/>
      <c r="AP74" s="64"/>
      <c r="AQ74" s="65"/>
      <c r="AR74" s="64"/>
      <c r="AS74" s="65"/>
      <c r="AT74" s="66"/>
      <c r="AU74" s="66"/>
      <c r="AV74" s="64"/>
      <c r="AW74" s="65"/>
      <c r="AX74" s="73"/>
      <c r="AY74" s="73"/>
      <c r="AZ74" s="63"/>
      <c r="BA74" s="63"/>
      <c r="BB74" s="63"/>
      <c r="BC74" s="65"/>
      <c r="BD74" s="73"/>
      <c r="BE74" s="64"/>
      <c r="BF74" s="65"/>
      <c r="BG74" s="70"/>
      <c r="BH74" s="66"/>
      <c r="BI74" s="70"/>
      <c r="BJ74" s="66"/>
      <c r="BK74" s="64"/>
      <c r="BL74" s="65"/>
      <c r="BM74" s="66"/>
      <c r="BN74" s="65"/>
      <c r="BO74" s="65"/>
      <c r="BP74" s="65"/>
      <c r="BQ74" s="65"/>
      <c r="BR74" s="66"/>
      <c r="BS74" s="73"/>
    </row>
    <row r="75" spans="1:71" ht="32.25" customHeight="1" outlineLevel="1" x14ac:dyDescent="0.35">
      <c r="A75" s="95" t="s">
        <v>158</v>
      </c>
      <c r="B75" s="61" t="s">
        <v>197</v>
      </c>
      <c r="C75" s="201" t="s">
        <v>198</v>
      </c>
      <c r="D75" s="202">
        <f t="shared" si="18"/>
        <v>117.6</v>
      </c>
      <c r="E75" s="62">
        <f t="shared" si="19"/>
        <v>0</v>
      </c>
      <c r="F75" s="63">
        <f t="shared" si="20"/>
        <v>117.6</v>
      </c>
      <c r="G75" s="64"/>
      <c r="H75" s="65"/>
      <c r="I75" s="64"/>
      <c r="J75" s="65"/>
      <c r="K75" s="64"/>
      <c r="L75" s="65"/>
      <c r="M75" s="64"/>
      <c r="N75" s="65"/>
      <c r="O75" s="62"/>
      <c r="P75" s="63"/>
      <c r="Q75" s="64"/>
      <c r="R75" s="65"/>
      <c r="S75" s="64"/>
      <c r="T75" s="65"/>
      <c r="U75" s="64"/>
      <c r="V75" s="66"/>
      <c r="W75" s="64"/>
      <c r="X75" s="65"/>
      <c r="Y75" s="65">
        <v>117.6</v>
      </c>
      <c r="Z75" s="64"/>
      <c r="AA75" s="65"/>
      <c r="AB75" s="62"/>
      <c r="AC75" s="63"/>
      <c r="AD75" s="64"/>
      <c r="AE75" s="65"/>
      <c r="AF75" s="65"/>
      <c r="AG75" s="66"/>
      <c r="AH75" s="73"/>
      <c r="AI75" s="62"/>
      <c r="AJ75" s="63"/>
      <c r="AK75" s="62"/>
      <c r="AL75" s="63"/>
      <c r="AM75" s="68"/>
      <c r="AN75" s="69"/>
      <c r="AO75" s="69"/>
      <c r="AP75" s="64"/>
      <c r="AQ75" s="65"/>
      <c r="AR75" s="64"/>
      <c r="AS75" s="65"/>
      <c r="AT75" s="66"/>
      <c r="AU75" s="66"/>
      <c r="AV75" s="64"/>
      <c r="AW75" s="65"/>
      <c r="AX75" s="73"/>
      <c r="AY75" s="73"/>
      <c r="AZ75" s="63"/>
      <c r="BA75" s="63"/>
      <c r="BB75" s="63"/>
      <c r="BC75" s="65"/>
      <c r="BD75" s="73"/>
      <c r="BE75" s="64"/>
      <c r="BF75" s="65"/>
      <c r="BG75" s="70"/>
      <c r="BH75" s="66"/>
      <c r="BI75" s="70"/>
      <c r="BJ75" s="66"/>
      <c r="BK75" s="64"/>
      <c r="BL75" s="65"/>
      <c r="BM75" s="66"/>
      <c r="BN75" s="65"/>
      <c r="BO75" s="65"/>
      <c r="BP75" s="65"/>
      <c r="BQ75" s="65"/>
      <c r="BR75" s="66"/>
      <c r="BS75" s="73"/>
    </row>
    <row r="76" spans="1:71" ht="32.25" customHeight="1" outlineLevel="1" x14ac:dyDescent="0.35">
      <c r="A76" s="95" t="s">
        <v>158</v>
      </c>
      <c r="B76" s="61" t="s">
        <v>199</v>
      </c>
      <c r="C76" s="201" t="s">
        <v>200</v>
      </c>
      <c r="D76" s="202">
        <f t="shared" si="18"/>
        <v>2608.1933400000003</v>
      </c>
      <c r="E76" s="62">
        <f t="shared" si="19"/>
        <v>621.03778</v>
      </c>
      <c r="F76" s="63">
        <f t="shared" si="20"/>
        <v>1987.1555600000002</v>
      </c>
      <c r="G76" s="64"/>
      <c r="H76" s="65"/>
      <c r="I76" s="64">
        <v>414.70017000000001</v>
      </c>
      <c r="J76" s="65">
        <v>177.72864999999999</v>
      </c>
      <c r="K76" s="64"/>
      <c r="L76" s="65"/>
      <c r="M76" s="64"/>
      <c r="N76" s="65"/>
      <c r="O76" s="62">
        <v>206.33761000000001</v>
      </c>
      <c r="P76" s="63">
        <v>88.430409999999995</v>
      </c>
      <c r="Q76" s="64"/>
      <c r="R76" s="65"/>
      <c r="S76" s="64"/>
      <c r="T76" s="65"/>
      <c r="U76" s="64"/>
      <c r="V76" s="66"/>
      <c r="W76" s="64"/>
      <c r="X76" s="65"/>
      <c r="Y76" s="65">
        <v>1184.4000000000001</v>
      </c>
      <c r="Z76" s="64"/>
      <c r="AA76" s="65"/>
      <c r="AB76" s="62"/>
      <c r="AC76" s="63"/>
      <c r="AD76" s="64"/>
      <c r="AE76" s="65"/>
      <c r="AF76" s="65"/>
      <c r="AG76" s="66"/>
      <c r="AH76" s="73"/>
      <c r="AI76" s="62"/>
      <c r="AJ76" s="63"/>
      <c r="AK76" s="62"/>
      <c r="AL76" s="63"/>
      <c r="AM76" s="68"/>
      <c r="AN76" s="69"/>
      <c r="AO76" s="69"/>
      <c r="AP76" s="64"/>
      <c r="AQ76" s="65"/>
      <c r="AR76" s="64"/>
      <c r="AS76" s="65"/>
      <c r="AT76" s="66"/>
      <c r="AU76" s="66"/>
      <c r="AV76" s="64"/>
      <c r="AW76" s="65"/>
      <c r="AX76" s="73"/>
      <c r="AY76" s="73"/>
      <c r="AZ76" s="63"/>
      <c r="BA76" s="63"/>
      <c r="BB76" s="63"/>
      <c r="BC76" s="96">
        <v>536.59649999999999</v>
      </c>
      <c r="BD76" s="73"/>
      <c r="BE76" s="64"/>
      <c r="BF76" s="65"/>
      <c r="BG76" s="70"/>
      <c r="BH76" s="66"/>
      <c r="BI76" s="70"/>
      <c r="BJ76" s="66"/>
      <c r="BK76" s="64"/>
      <c r="BL76" s="65"/>
      <c r="BM76" s="66"/>
      <c r="BN76" s="65"/>
      <c r="BO76" s="65"/>
      <c r="BP76" s="65"/>
      <c r="BQ76" s="65"/>
      <c r="BR76" s="66"/>
      <c r="BS76" s="73"/>
    </row>
    <row r="77" spans="1:71" ht="32.25" customHeight="1" outlineLevel="1" x14ac:dyDescent="0.35">
      <c r="A77" s="95" t="s">
        <v>158</v>
      </c>
      <c r="B77" s="61" t="s">
        <v>201</v>
      </c>
      <c r="C77" s="201" t="s">
        <v>202</v>
      </c>
      <c r="D77" s="202">
        <f t="shared" si="18"/>
        <v>3649.9300599999997</v>
      </c>
      <c r="E77" s="62">
        <f t="shared" si="19"/>
        <v>193.48704000000001</v>
      </c>
      <c r="F77" s="63">
        <f t="shared" si="20"/>
        <v>3456.4430199999997</v>
      </c>
      <c r="G77" s="64"/>
      <c r="H77" s="65"/>
      <c r="I77" s="64">
        <v>193.48704000000001</v>
      </c>
      <c r="J77" s="65">
        <v>82.923019999999994</v>
      </c>
      <c r="K77" s="64"/>
      <c r="L77" s="65"/>
      <c r="M77" s="64"/>
      <c r="N77" s="65"/>
      <c r="O77" s="62"/>
      <c r="P77" s="63"/>
      <c r="Q77" s="64"/>
      <c r="R77" s="65"/>
      <c r="S77" s="64"/>
      <c r="T77" s="65"/>
      <c r="U77" s="64"/>
      <c r="V77" s="66"/>
      <c r="W77" s="64"/>
      <c r="X77" s="65"/>
      <c r="Y77" s="65">
        <v>657.44</v>
      </c>
      <c r="Z77" s="64"/>
      <c r="AA77" s="65"/>
      <c r="AB77" s="62"/>
      <c r="AC77" s="63"/>
      <c r="AD77" s="64"/>
      <c r="AE77" s="65"/>
      <c r="AF77" s="65"/>
      <c r="AG77" s="66"/>
      <c r="AH77" s="73"/>
      <c r="AI77" s="62"/>
      <c r="AJ77" s="63"/>
      <c r="AK77" s="62"/>
      <c r="AL77" s="63"/>
      <c r="AM77" s="68"/>
      <c r="AN77" s="69"/>
      <c r="AO77" s="69"/>
      <c r="AP77" s="64"/>
      <c r="AQ77" s="65"/>
      <c r="AR77" s="64"/>
      <c r="AS77" s="65"/>
      <c r="AT77" s="66"/>
      <c r="AU77" s="66"/>
      <c r="AV77" s="64"/>
      <c r="AW77" s="65"/>
      <c r="AX77" s="73"/>
      <c r="AY77" s="73"/>
      <c r="AZ77" s="63"/>
      <c r="BA77" s="63"/>
      <c r="BB77" s="63"/>
      <c r="BC77" s="96">
        <v>2716.08</v>
      </c>
      <c r="BD77" s="73"/>
      <c r="BE77" s="64"/>
      <c r="BF77" s="65"/>
      <c r="BG77" s="70"/>
      <c r="BH77" s="66"/>
      <c r="BI77" s="70"/>
      <c r="BJ77" s="66"/>
      <c r="BK77" s="64"/>
      <c r="BL77" s="65"/>
      <c r="BM77" s="66"/>
      <c r="BN77" s="65"/>
      <c r="BO77" s="65"/>
      <c r="BP77" s="65"/>
      <c r="BQ77" s="65"/>
      <c r="BR77" s="66"/>
      <c r="BS77" s="73"/>
    </row>
    <row r="78" spans="1:71" ht="32.25" customHeight="1" outlineLevel="1" x14ac:dyDescent="0.35">
      <c r="A78" s="95" t="s">
        <v>158</v>
      </c>
      <c r="B78" s="61" t="s">
        <v>203</v>
      </c>
      <c r="C78" s="201" t="s">
        <v>204</v>
      </c>
      <c r="D78" s="202">
        <f t="shared" si="18"/>
        <v>4373.9410399999997</v>
      </c>
      <c r="E78" s="62">
        <f t="shared" si="19"/>
        <v>477.31939</v>
      </c>
      <c r="F78" s="63">
        <f t="shared" si="20"/>
        <v>3896.62165</v>
      </c>
      <c r="G78" s="64"/>
      <c r="H78" s="65"/>
      <c r="I78" s="62">
        <v>272.49700000000001</v>
      </c>
      <c r="J78" s="65">
        <v>116.78443</v>
      </c>
      <c r="K78" s="64"/>
      <c r="L78" s="65"/>
      <c r="M78" s="62"/>
      <c r="N78" s="65"/>
      <c r="O78" s="62">
        <v>204.82239000000001</v>
      </c>
      <c r="P78" s="63">
        <v>87.781030000000001</v>
      </c>
      <c r="Q78" s="64"/>
      <c r="R78" s="65"/>
      <c r="S78" s="64"/>
      <c r="T78" s="65"/>
      <c r="U78" s="64"/>
      <c r="V78" s="66"/>
      <c r="W78" s="64"/>
      <c r="X78" s="65"/>
      <c r="Y78" s="65">
        <v>760.48</v>
      </c>
      <c r="Z78" s="64"/>
      <c r="AA78" s="65"/>
      <c r="AB78" s="62"/>
      <c r="AC78" s="63"/>
      <c r="AD78" s="64"/>
      <c r="AE78" s="65"/>
      <c r="AF78" s="65"/>
      <c r="AG78" s="66"/>
      <c r="AH78" s="73"/>
      <c r="AI78" s="62"/>
      <c r="AJ78" s="63"/>
      <c r="AK78" s="62"/>
      <c r="AL78" s="63"/>
      <c r="AM78" s="68"/>
      <c r="AN78" s="69"/>
      <c r="AO78" s="69"/>
      <c r="AP78" s="64"/>
      <c r="AQ78" s="65"/>
      <c r="AR78" s="64"/>
      <c r="AS78" s="65"/>
      <c r="AT78" s="66"/>
      <c r="AU78" s="66"/>
      <c r="AV78" s="64"/>
      <c r="AW78" s="65"/>
      <c r="AX78" s="73"/>
      <c r="AY78" s="73"/>
      <c r="AZ78" s="63"/>
      <c r="BA78" s="63"/>
      <c r="BB78" s="63"/>
      <c r="BC78" s="96">
        <f>569.0345+149.625</f>
        <v>718.65949999999998</v>
      </c>
      <c r="BD78" s="73">
        <v>2212.91669</v>
      </c>
      <c r="BE78" s="64"/>
      <c r="BF78" s="65"/>
      <c r="BG78" s="70"/>
      <c r="BH78" s="66"/>
      <c r="BI78" s="70"/>
      <c r="BJ78" s="66"/>
      <c r="BK78" s="64"/>
      <c r="BL78" s="65"/>
      <c r="BM78" s="66"/>
      <c r="BN78" s="65"/>
      <c r="BO78" s="65"/>
      <c r="BP78" s="65"/>
      <c r="BQ78" s="65"/>
      <c r="BR78" s="66"/>
      <c r="BS78" s="73"/>
    </row>
    <row r="79" spans="1:71" ht="23.25" customHeight="1" outlineLevel="1" x14ac:dyDescent="0.35">
      <c r="A79" s="95" t="s">
        <v>158</v>
      </c>
      <c r="B79" s="61" t="s">
        <v>205</v>
      </c>
      <c r="C79" s="201" t="s">
        <v>206</v>
      </c>
      <c r="D79" s="202">
        <f t="shared" si="18"/>
        <v>107.52</v>
      </c>
      <c r="E79" s="62">
        <f t="shared" si="19"/>
        <v>0</v>
      </c>
      <c r="F79" s="63">
        <f t="shared" si="20"/>
        <v>107.52</v>
      </c>
      <c r="G79" s="64"/>
      <c r="H79" s="65"/>
      <c r="I79" s="64"/>
      <c r="J79" s="65"/>
      <c r="K79" s="64"/>
      <c r="L79" s="65"/>
      <c r="M79" s="64"/>
      <c r="N79" s="65"/>
      <c r="O79" s="62"/>
      <c r="P79" s="63"/>
      <c r="Q79" s="64"/>
      <c r="R79" s="65"/>
      <c r="S79" s="64"/>
      <c r="T79" s="65"/>
      <c r="U79" s="64"/>
      <c r="V79" s="66"/>
      <c r="W79" s="64"/>
      <c r="X79" s="65"/>
      <c r="Y79" s="65">
        <v>107.52</v>
      </c>
      <c r="Z79" s="64"/>
      <c r="AA79" s="65"/>
      <c r="AB79" s="62"/>
      <c r="AC79" s="63"/>
      <c r="AD79" s="64"/>
      <c r="AE79" s="65"/>
      <c r="AF79" s="65"/>
      <c r="AG79" s="66"/>
      <c r="AH79" s="73"/>
      <c r="AI79" s="62"/>
      <c r="AJ79" s="63"/>
      <c r="AK79" s="62"/>
      <c r="AL79" s="63"/>
      <c r="AM79" s="68"/>
      <c r="AN79" s="69"/>
      <c r="AO79" s="69"/>
      <c r="AP79" s="64"/>
      <c r="AQ79" s="65"/>
      <c r="AR79" s="64"/>
      <c r="AS79" s="65"/>
      <c r="AT79" s="66"/>
      <c r="AU79" s="66"/>
      <c r="AV79" s="64"/>
      <c r="AW79" s="65"/>
      <c r="AX79" s="73"/>
      <c r="AY79" s="73"/>
      <c r="AZ79" s="63"/>
      <c r="BA79" s="63"/>
      <c r="BB79" s="63"/>
      <c r="BC79" s="65"/>
      <c r="BD79" s="73"/>
      <c r="BE79" s="64"/>
      <c r="BF79" s="65"/>
      <c r="BG79" s="70"/>
      <c r="BH79" s="66"/>
      <c r="BI79" s="70"/>
      <c r="BJ79" s="66"/>
      <c r="BK79" s="64"/>
      <c r="BL79" s="65"/>
      <c r="BM79" s="66"/>
      <c r="BN79" s="65"/>
      <c r="BO79" s="65"/>
      <c r="BP79" s="65"/>
      <c r="BQ79" s="65"/>
      <c r="BR79" s="66"/>
      <c r="BS79" s="73"/>
    </row>
    <row r="80" spans="1:71" ht="69.75" customHeight="1" outlineLevel="1" x14ac:dyDescent="0.35">
      <c r="A80" s="82" t="s">
        <v>158</v>
      </c>
      <c r="B80" s="88" t="s">
        <v>207</v>
      </c>
      <c r="C80" s="201" t="s">
        <v>208</v>
      </c>
      <c r="D80" s="202">
        <f t="shared" si="18"/>
        <v>31448.222690000002</v>
      </c>
      <c r="E80" s="62">
        <f t="shared" si="19"/>
        <v>3711.8608899999995</v>
      </c>
      <c r="F80" s="63">
        <f t="shared" si="20"/>
        <v>27736.361800000002</v>
      </c>
      <c r="G80" s="64">
        <v>250.44189</v>
      </c>
      <c r="H80" s="65">
        <v>107.33223</v>
      </c>
      <c r="I80" s="64">
        <v>703.87503000000004</v>
      </c>
      <c r="J80" s="65">
        <v>301.66073</v>
      </c>
      <c r="K80" s="64">
        <v>146.09965</v>
      </c>
      <c r="L80" s="65">
        <v>62.614130000000003</v>
      </c>
      <c r="M80" s="64"/>
      <c r="N80" s="65"/>
      <c r="O80" s="62">
        <v>621.63859000000002</v>
      </c>
      <c r="P80" s="63">
        <v>266.41654</v>
      </c>
      <c r="Q80" s="64"/>
      <c r="R80" s="65"/>
      <c r="S80" s="64"/>
      <c r="T80" s="65"/>
      <c r="U80" s="64"/>
      <c r="V80" s="66"/>
      <c r="W80" s="64"/>
      <c r="X80" s="65"/>
      <c r="Y80" s="65">
        <v>2607.92</v>
      </c>
      <c r="Z80" s="64"/>
      <c r="AA80" s="65"/>
      <c r="AB80" s="64">
        <v>1766.16839</v>
      </c>
      <c r="AC80" s="65">
        <v>756.92930999999999</v>
      </c>
      <c r="AD80" s="64">
        <v>20.599170000000001</v>
      </c>
      <c r="AE80" s="65">
        <v>8.82822</v>
      </c>
      <c r="AF80" s="65">
        <v>7795.6735099999996</v>
      </c>
      <c r="AG80" s="66"/>
      <c r="AH80" s="73"/>
      <c r="AI80" s="62"/>
      <c r="AJ80" s="63"/>
      <c r="AK80" s="62"/>
      <c r="AL80" s="63"/>
      <c r="AM80" s="68"/>
      <c r="AN80" s="69"/>
      <c r="AO80" s="69"/>
      <c r="AP80" s="64"/>
      <c r="AQ80" s="65"/>
      <c r="AR80" s="64"/>
      <c r="AS80" s="65"/>
      <c r="AT80" s="66"/>
      <c r="AU80" s="66"/>
      <c r="AV80" s="64"/>
      <c r="AW80" s="65"/>
      <c r="AX80" s="73"/>
      <c r="AY80" s="73"/>
      <c r="AZ80" s="63"/>
      <c r="BA80" s="63"/>
      <c r="BB80" s="63"/>
      <c r="BC80" s="96">
        <f>11200.61049+3081.175</f>
        <v>14281.785489999998</v>
      </c>
      <c r="BD80" s="73">
        <v>1436.2433100000001</v>
      </c>
      <c r="BE80" s="64"/>
      <c r="BF80" s="65"/>
      <c r="BG80" s="70"/>
      <c r="BH80" s="66"/>
      <c r="BI80" s="70">
        <v>203.03817000000001</v>
      </c>
      <c r="BJ80" s="66">
        <v>12.961830000000001</v>
      </c>
      <c r="BK80" s="64"/>
      <c r="BL80" s="65"/>
      <c r="BM80" s="66"/>
      <c r="BN80" s="65"/>
      <c r="BO80" s="65"/>
      <c r="BP80" s="65"/>
      <c r="BQ80" s="65">
        <v>97.996499999999997</v>
      </c>
      <c r="BR80" s="66"/>
      <c r="BS80" s="73"/>
    </row>
    <row r="81" spans="1:71" s="78" customFormat="1" ht="22.5" customHeight="1" x14ac:dyDescent="0.35">
      <c r="A81" s="98" t="s">
        <v>209</v>
      </c>
      <c r="B81" s="99"/>
      <c r="C81" s="204"/>
      <c r="D81" s="207">
        <f>SUBTOTAL(9,D53:D80)</f>
        <v>422796.09386000002</v>
      </c>
      <c r="E81" s="100">
        <f t="shared" ref="E81:BP81" si="21">SUBTOTAL(9,E53:E80)</f>
        <v>44416.543359999996</v>
      </c>
      <c r="F81" s="100">
        <f t="shared" si="21"/>
        <v>378379.55049999995</v>
      </c>
      <c r="G81" s="100">
        <f t="shared" si="21"/>
        <v>3848.8491299999996</v>
      </c>
      <c r="H81" s="100">
        <f t="shared" si="21"/>
        <v>1649.5067199999999</v>
      </c>
      <c r="I81" s="100">
        <f t="shared" si="21"/>
        <v>6190.8442800000003</v>
      </c>
      <c r="J81" s="100">
        <f t="shared" si="21"/>
        <v>2653.2189900000003</v>
      </c>
      <c r="K81" s="100">
        <f t="shared" si="21"/>
        <v>5561.4391000000005</v>
      </c>
      <c r="L81" s="100">
        <f t="shared" si="21"/>
        <v>2383.4738600000001</v>
      </c>
      <c r="M81" s="100">
        <f t="shared" si="21"/>
        <v>0</v>
      </c>
      <c r="N81" s="100">
        <f t="shared" si="21"/>
        <v>0</v>
      </c>
      <c r="O81" s="100">
        <f t="shared" si="21"/>
        <v>16218.540499999999</v>
      </c>
      <c r="P81" s="100">
        <f t="shared" si="21"/>
        <v>6950.8031099999998</v>
      </c>
      <c r="Q81" s="100">
        <f t="shared" si="21"/>
        <v>0</v>
      </c>
      <c r="R81" s="100">
        <f t="shared" si="21"/>
        <v>0</v>
      </c>
      <c r="S81" s="100">
        <f t="shared" si="21"/>
        <v>0</v>
      </c>
      <c r="T81" s="100">
        <f t="shared" si="21"/>
        <v>0</v>
      </c>
      <c r="U81" s="100">
        <f t="shared" si="21"/>
        <v>0</v>
      </c>
      <c r="V81" s="100">
        <f t="shared" si="21"/>
        <v>0</v>
      </c>
      <c r="W81" s="100">
        <f t="shared" si="21"/>
        <v>0</v>
      </c>
      <c r="X81" s="100">
        <f t="shared" si="21"/>
        <v>0</v>
      </c>
      <c r="Y81" s="100">
        <f t="shared" si="21"/>
        <v>35271.054360000002</v>
      </c>
      <c r="Z81" s="100">
        <f t="shared" si="21"/>
        <v>0</v>
      </c>
      <c r="AA81" s="100">
        <f t="shared" si="21"/>
        <v>0</v>
      </c>
      <c r="AB81" s="100">
        <f t="shared" si="21"/>
        <v>10482.776400000001</v>
      </c>
      <c r="AC81" s="100">
        <f t="shared" si="21"/>
        <v>4492.6184499999999</v>
      </c>
      <c r="AD81" s="100">
        <f t="shared" si="21"/>
        <v>394.48124999999999</v>
      </c>
      <c r="AE81" s="100">
        <f t="shared" si="21"/>
        <v>169.06340999999998</v>
      </c>
      <c r="AF81" s="100">
        <f t="shared" si="21"/>
        <v>101572.49414</v>
      </c>
      <c r="AG81" s="100">
        <f t="shared" si="21"/>
        <v>0</v>
      </c>
      <c r="AH81" s="100">
        <f t="shared" si="21"/>
        <v>0</v>
      </c>
      <c r="AI81" s="100">
        <f t="shared" si="21"/>
        <v>0</v>
      </c>
      <c r="AJ81" s="100">
        <f t="shared" si="21"/>
        <v>0</v>
      </c>
      <c r="AK81" s="100">
        <f t="shared" si="21"/>
        <v>275.08199000000002</v>
      </c>
      <c r="AL81" s="100">
        <f t="shared" si="21"/>
        <v>117.89228</v>
      </c>
      <c r="AM81" s="100">
        <f t="shared" si="21"/>
        <v>0</v>
      </c>
      <c r="AN81" s="100">
        <f t="shared" si="21"/>
        <v>0</v>
      </c>
      <c r="AO81" s="100">
        <f t="shared" si="21"/>
        <v>0</v>
      </c>
      <c r="AP81" s="100">
        <f t="shared" si="21"/>
        <v>0</v>
      </c>
      <c r="AQ81" s="100">
        <f t="shared" si="21"/>
        <v>0</v>
      </c>
      <c r="AR81" s="100">
        <f t="shared" si="21"/>
        <v>0</v>
      </c>
      <c r="AS81" s="100">
        <f t="shared" si="21"/>
        <v>0</v>
      </c>
      <c r="AT81" s="100">
        <f t="shared" si="21"/>
        <v>0</v>
      </c>
      <c r="AU81" s="100">
        <f t="shared" si="21"/>
        <v>0</v>
      </c>
      <c r="AV81" s="100">
        <f t="shared" si="21"/>
        <v>0</v>
      </c>
      <c r="AW81" s="100">
        <f t="shared" si="21"/>
        <v>0</v>
      </c>
      <c r="AX81" s="100">
        <f t="shared" si="21"/>
        <v>0</v>
      </c>
      <c r="AY81" s="100">
        <f t="shared" si="21"/>
        <v>0</v>
      </c>
      <c r="AZ81" s="100">
        <f t="shared" si="21"/>
        <v>0</v>
      </c>
      <c r="BA81" s="100">
        <f t="shared" si="21"/>
        <v>0</v>
      </c>
      <c r="BB81" s="100">
        <f t="shared" si="21"/>
        <v>3423.9</v>
      </c>
      <c r="BC81" s="100">
        <f t="shared" si="21"/>
        <v>99882.229409999985</v>
      </c>
      <c r="BD81" s="100">
        <f t="shared" si="21"/>
        <v>14410.25447</v>
      </c>
      <c r="BE81" s="100">
        <f t="shared" si="21"/>
        <v>0</v>
      </c>
      <c r="BF81" s="100">
        <f t="shared" si="21"/>
        <v>0</v>
      </c>
      <c r="BG81" s="100">
        <f t="shared" si="21"/>
        <v>203.04</v>
      </c>
      <c r="BH81" s="100">
        <f t="shared" si="21"/>
        <v>12.96</v>
      </c>
      <c r="BI81" s="100">
        <f t="shared" si="21"/>
        <v>203.03817000000001</v>
      </c>
      <c r="BJ81" s="100">
        <f t="shared" si="21"/>
        <v>12.961830000000001</v>
      </c>
      <c r="BK81" s="100">
        <f t="shared" si="21"/>
        <v>1038.45254</v>
      </c>
      <c r="BL81" s="100">
        <f t="shared" si="21"/>
        <v>1330.7063599999999</v>
      </c>
      <c r="BM81" s="100">
        <f t="shared" si="21"/>
        <v>22252.103999999999</v>
      </c>
      <c r="BN81" s="100">
        <f t="shared" si="21"/>
        <v>0</v>
      </c>
      <c r="BO81" s="100">
        <f t="shared" si="21"/>
        <v>0</v>
      </c>
      <c r="BP81" s="100">
        <f t="shared" si="21"/>
        <v>0</v>
      </c>
      <c r="BQ81" s="100">
        <f t="shared" ref="BQ81:BS81" si="22">SUBTOTAL(9,BQ53:BQ80)</f>
        <v>43037.453860000001</v>
      </c>
      <c r="BR81" s="100">
        <f t="shared" si="22"/>
        <v>0</v>
      </c>
      <c r="BS81" s="100">
        <f t="shared" si="22"/>
        <v>38756.855249999993</v>
      </c>
    </row>
    <row r="82" spans="1:71" ht="69.75" customHeight="1" outlineLevel="1" collapsed="1" x14ac:dyDescent="0.35">
      <c r="A82" s="82" t="s">
        <v>210</v>
      </c>
      <c r="B82" s="88" t="s">
        <v>211</v>
      </c>
      <c r="C82" s="201">
        <v>246605078942</v>
      </c>
      <c r="D82" s="202">
        <f t="shared" ref="D82" si="23">E82+F82</f>
        <v>1478.6022299999997</v>
      </c>
      <c r="E82" s="62">
        <f t="shared" ref="E82" si="24">SUMIF($G$5:$BS$5,"федеральный бюджет",G82:BS82)</f>
        <v>207.62503000000001</v>
      </c>
      <c r="F82" s="63">
        <f t="shared" ref="F82" si="25">SUMIF($G$5:$BS$5,"краевой бюджет",G82:BS82)</f>
        <v>1270.9771999999998</v>
      </c>
      <c r="G82" s="64"/>
      <c r="H82" s="65"/>
      <c r="I82" s="64"/>
      <c r="J82" s="65"/>
      <c r="K82" s="64"/>
      <c r="L82" s="65"/>
      <c r="M82" s="64">
        <v>101.41249999999999</v>
      </c>
      <c r="N82" s="65">
        <v>43.462499999999999</v>
      </c>
      <c r="O82" s="62"/>
      <c r="P82" s="63"/>
      <c r="Q82" s="64">
        <f>52.40758+20.84727</f>
        <v>73.254850000000005</v>
      </c>
      <c r="R82" s="65">
        <f>22.46039+8.93455</f>
        <v>31.394939999999998</v>
      </c>
      <c r="S82" s="64"/>
      <c r="T82" s="65"/>
      <c r="U82" s="64"/>
      <c r="V82" s="66"/>
      <c r="W82" s="64">
        <v>32.957680000000003</v>
      </c>
      <c r="X82" s="65">
        <v>14.12472</v>
      </c>
      <c r="Y82" s="65">
        <v>373.31</v>
      </c>
      <c r="Z82" s="64"/>
      <c r="AA82" s="65"/>
      <c r="AB82" s="62"/>
      <c r="AC82" s="63"/>
      <c r="AD82" s="64"/>
      <c r="AE82" s="65"/>
      <c r="AF82" s="65"/>
      <c r="AG82" s="66"/>
      <c r="AH82" s="73"/>
      <c r="AI82" s="62"/>
      <c r="AJ82" s="63"/>
      <c r="AK82" s="62"/>
      <c r="AL82" s="63"/>
      <c r="AM82" s="68"/>
      <c r="AN82" s="69"/>
      <c r="AO82" s="69"/>
      <c r="AP82" s="64"/>
      <c r="AQ82" s="65"/>
      <c r="AR82" s="64"/>
      <c r="AS82" s="65"/>
      <c r="AT82" s="66"/>
      <c r="AU82" s="66"/>
      <c r="AV82" s="64"/>
      <c r="AW82" s="65"/>
      <c r="AX82" s="73"/>
      <c r="AY82" s="73"/>
      <c r="AZ82" s="65"/>
      <c r="BA82" s="66"/>
      <c r="BB82" s="66">
        <v>808.68503999999996</v>
      </c>
      <c r="BC82" s="63"/>
      <c r="BD82" s="73"/>
      <c r="BE82" s="64"/>
      <c r="BF82" s="65"/>
      <c r="BG82" s="70"/>
      <c r="BH82" s="66"/>
      <c r="BI82" s="70"/>
      <c r="BJ82" s="66"/>
      <c r="BK82" s="64"/>
      <c r="BL82" s="65"/>
      <c r="BM82" s="66"/>
      <c r="BN82" s="65"/>
      <c r="BO82" s="65"/>
      <c r="BP82" s="65"/>
      <c r="BQ82" s="65"/>
      <c r="BR82" s="66"/>
      <c r="BS82" s="73"/>
    </row>
    <row r="83" spans="1:71" ht="69.75" customHeight="1" outlineLevel="1" x14ac:dyDescent="0.35">
      <c r="A83" s="82" t="s">
        <v>210</v>
      </c>
      <c r="B83" s="88" t="s">
        <v>212</v>
      </c>
      <c r="C83" s="201">
        <v>246500567304</v>
      </c>
      <c r="D83" s="202">
        <f t="shared" ref="D83:D88" si="26">E83+F83</f>
        <v>242.54156999999998</v>
      </c>
      <c r="E83" s="62">
        <f t="shared" ref="E83:E88" si="27">SUMIF($G$5:$BS$5,"федеральный бюджет",G83:BS83)</f>
        <v>60.789100000000005</v>
      </c>
      <c r="F83" s="63">
        <f t="shared" ref="F83:F88" si="28">SUMIF($G$5:$BS$5,"краевой бюджет",G83:BS83)</f>
        <v>181.75246999999999</v>
      </c>
      <c r="G83" s="64"/>
      <c r="H83" s="65"/>
      <c r="I83" s="64"/>
      <c r="J83" s="65"/>
      <c r="K83" s="64"/>
      <c r="L83" s="65"/>
      <c r="M83" s="64">
        <v>44.403460000000003</v>
      </c>
      <c r="N83" s="65">
        <v>19.030049999999999</v>
      </c>
      <c r="O83" s="62"/>
      <c r="P83" s="63"/>
      <c r="Q83" s="64"/>
      <c r="R83" s="65"/>
      <c r="S83" s="64"/>
      <c r="T83" s="65"/>
      <c r="U83" s="64"/>
      <c r="V83" s="66"/>
      <c r="W83" s="64">
        <v>16.385639999999999</v>
      </c>
      <c r="X83" s="65">
        <v>7.0224200000000003</v>
      </c>
      <c r="Y83" s="65">
        <v>155.69999999999999</v>
      </c>
      <c r="Z83" s="64"/>
      <c r="AA83" s="65"/>
      <c r="AB83" s="62"/>
      <c r="AC83" s="63"/>
      <c r="AD83" s="64"/>
      <c r="AE83" s="65"/>
      <c r="AF83" s="65"/>
      <c r="AG83" s="66"/>
      <c r="AH83" s="73"/>
      <c r="AI83" s="62"/>
      <c r="AJ83" s="63"/>
      <c r="AK83" s="62"/>
      <c r="AL83" s="63"/>
      <c r="AM83" s="68"/>
      <c r="AN83" s="69"/>
      <c r="AO83" s="69"/>
      <c r="AP83" s="64"/>
      <c r="AQ83" s="65"/>
      <c r="AR83" s="64"/>
      <c r="AS83" s="65"/>
      <c r="AT83" s="66"/>
      <c r="AU83" s="66"/>
      <c r="AV83" s="64"/>
      <c r="AW83" s="65"/>
      <c r="AX83" s="73"/>
      <c r="AY83" s="73"/>
      <c r="AZ83" s="65"/>
      <c r="BA83" s="65"/>
      <c r="BB83" s="65"/>
      <c r="BC83" s="63"/>
      <c r="BD83" s="73"/>
      <c r="BE83" s="64"/>
      <c r="BF83" s="65"/>
      <c r="BG83" s="70"/>
      <c r="BH83" s="66"/>
      <c r="BI83" s="70"/>
      <c r="BJ83" s="66"/>
      <c r="BK83" s="64"/>
      <c r="BL83" s="65"/>
      <c r="BM83" s="66"/>
      <c r="BN83" s="65"/>
      <c r="BO83" s="65"/>
      <c r="BP83" s="65"/>
      <c r="BQ83" s="65"/>
      <c r="BR83" s="66"/>
      <c r="BS83" s="73"/>
    </row>
    <row r="84" spans="1:71" ht="69.75" customHeight="1" outlineLevel="1" x14ac:dyDescent="0.35">
      <c r="A84" s="82" t="s">
        <v>210</v>
      </c>
      <c r="B84" s="88" t="s">
        <v>213</v>
      </c>
      <c r="C84" s="201">
        <v>240400100201</v>
      </c>
      <c r="D84" s="202">
        <f t="shared" si="26"/>
        <v>4030.4421299999999</v>
      </c>
      <c r="E84" s="62">
        <f t="shared" si="27"/>
        <v>670.83499999999992</v>
      </c>
      <c r="F84" s="63">
        <f t="shared" si="28"/>
        <v>3359.6071299999999</v>
      </c>
      <c r="G84" s="64"/>
      <c r="H84" s="65"/>
      <c r="I84" s="64"/>
      <c r="J84" s="65"/>
      <c r="K84" s="64"/>
      <c r="L84" s="65"/>
      <c r="M84" s="64">
        <v>372.85822000000002</v>
      </c>
      <c r="N84" s="65">
        <v>159.79639</v>
      </c>
      <c r="O84" s="62"/>
      <c r="P84" s="63"/>
      <c r="Q84" s="64">
        <f>142.28302+111.95757</f>
        <v>254.24059</v>
      </c>
      <c r="R84" s="65">
        <f>60.97844+47.98181</f>
        <v>108.96025</v>
      </c>
      <c r="S84" s="64"/>
      <c r="T84" s="65"/>
      <c r="U84" s="64"/>
      <c r="V84" s="66"/>
      <c r="W84" s="64">
        <v>43.736190000000001</v>
      </c>
      <c r="X84" s="65">
        <v>18.74408</v>
      </c>
      <c r="Y84" s="65">
        <v>1602.79</v>
      </c>
      <c r="Z84" s="64"/>
      <c r="AA84" s="65"/>
      <c r="AB84" s="62"/>
      <c r="AC84" s="63"/>
      <c r="AD84" s="64"/>
      <c r="AE84" s="65"/>
      <c r="AF84" s="65"/>
      <c r="AG84" s="66"/>
      <c r="AH84" s="73"/>
      <c r="AI84" s="62"/>
      <c r="AJ84" s="63"/>
      <c r="AK84" s="62"/>
      <c r="AL84" s="63"/>
      <c r="AM84" s="68"/>
      <c r="AN84" s="69"/>
      <c r="AO84" s="69"/>
      <c r="AP84" s="64"/>
      <c r="AQ84" s="65"/>
      <c r="AR84" s="64"/>
      <c r="AS84" s="65"/>
      <c r="AT84" s="66"/>
      <c r="AU84" s="66"/>
      <c r="AV84" s="64"/>
      <c r="AW84" s="65"/>
      <c r="AX84" s="73"/>
      <c r="AY84" s="73"/>
      <c r="AZ84" s="65"/>
      <c r="BA84" s="66"/>
      <c r="BB84" s="66">
        <v>538.85726</v>
      </c>
      <c r="BC84" s="63"/>
      <c r="BD84" s="73">
        <v>930.45915000000002</v>
      </c>
      <c r="BE84" s="64"/>
      <c r="BF84" s="65"/>
      <c r="BG84" s="70"/>
      <c r="BH84" s="66"/>
      <c r="BI84" s="70"/>
      <c r="BJ84" s="66"/>
      <c r="BK84" s="64"/>
      <c r="BL84" s="65"/>
      <c r="BM84" s="66"/>
      <c r="BN84" s="65"/>
      <c r="BO84" s="65"/>
      <c r="BP84" s="65"/>
      <c r="BQ84" s="65"/>
      <c r="BR84" s="66"/>
      <c r="BS84" s="73"/>
    </row>
    <row r="85" spans="1:71" ht="69.75" customHeight="1" outlineLevel="1" x14ac:dyDescent="0.35">
      <c r="A85" s="82" t="s">
        <v>210</v>
      </c>
      <c r="B85" s="88" t="s">
        <v>214</v>
      </c>
      <c r="C85" s="201">
        <v>240401631460</v>
      </c>
      <c r="D85" s="202">
        <f t="shared" si="26"/>
        <v>97.659649999999999</v>
      </c>
      <c r="E85" s="62">
        <f t="shared" si="27"/>
        <v>44.141750000000002</v>
      </c>
      <c r="F85" s="63">
        <f t="shared" si="28"/>
        <v>53.517899999999997</v>
      </c>
      <c r="G85" s="64"/>
      <c r="H85" s="65"/>
      <c r="I85" s="64"/>
      <c r="J85" s="65"/>
      <c r="K85" s="64"/>
      <c r="L85" s="65"/>
      <c r="M85" s="64">
        <v>14.80115</v>
      </c>
      <c r="N85" s="65">
        <v>6.34335</v>
      </c>
      <c r="O85" s="62"/>
      <c r="P85" s="63"/>
      <c r="Q85" s="64">
        <v>29.340599999999998</v>
      </c>
      <c r="R85" s="65">
        <v>12.57455</v>
      </c>
      <c r="S85" s="64"/>
      <c r="T85" s="65"/>
      <c r="U85" s="64"/>
      <c r="V85" s="66"/>
      <c r="W85" s="64"/>
      <c r="X85" s="65"/>
      <c r="Y85" s="65">
        <v>34.6</v>
      </c>
      <c r="Z85" s="64"/>
      <c r="AA85" s="65"/>
      <c r="AB85" s="62"/>
      <c r="AC85" s="63"/>
      <c r="AD85" s="64"/>
      <c r="AE85" s="65"/>
      <c r="AF85" s="65"/>
      <c r="AG85" s="66"/>
      <c r="AH85" s="73"/>
      <c r="AI85" s="62"/>
      <c r="AJ85" s="63"/>
      <c r="AK85" s="62"/>
      <c r="AL85" s="63"/>
      <c r="AM85" s="68"/>
      <c r="AN85" s="69"/>
      <c r="AO85" s="69"/>
      <c r="AP85" s="64"/>
      <c r="AQ85" s="65"/>
      <c r="AR85" s="64"/>
      <c r="AS85" s="65"/>
      <c r="AT85" s="66"/>
      <c r="AU85" s="66"/>
      <c r="AV85" s="64"/>
      <c r="AW85" s="65"/>
      <c r="AX85" s="73"/>
      <c r="AY85" s="73"/>
      <c r="AZ85" s="65"/>
      <c r="BA85" s="65"/>
      <c r="BB85" s="65"/>
      <c r="BC85" s="63"/>
      <c r="BD85" s="73"/>
      <c r="BE85" s="64"/>
      <c r="BF85" s="65"/>
      <c r="BG85" s="70"/>
      <c r="BH85" s="66"/>
      <c r="BI85" s="70"/>
      <c r="BJ85" s="66"/>
      <c r="BK85" s="64"/>
      <c r="BL85" s="65"/>
      <c r="BM85" s="66"/>
      <c r="BN85" s="65"/>
      <c r="BO85" s="65"/>
      <c r="BP85" s="65"/>
      <c r="BQ85" s="65"/>
      <c r="BR85" s="66"/>
      <c r="BS85" s="73"/>
    </row>
    <row r="86" spans="1:71" ht="46.5" customHeight="1" outlineLevel="1" x14ac:dyDescent="0.35">
      <c r="A86" s="82" t="s">
        <v>210</v>
      </c>
      <c r="B86" s="88" t="s">
        <v>215</v>
      </c>
      <c r="C86" s="201">
        <v>240401637172</v>
      </c>
      <c r="D86" s="202">
        <f t="shared" si="26"/>
        <v>787.52909999999997</v>
      </c>
      <c r="E86" s="62">
        <f t="shared" si="27"/>
        <v>123.70457</v>
      </c>
      <c r="F86" s="63">
        <f t="shared" si="28"/>
        <v>663.82452999999998</v>
      </c>
      <c r="G86" s="64"/>
      <c r="H86" s="65"/>
      <c r="I86" s="64"/>
      <c r="J86" s="65"/>
      <c r="K86" s="64"/>
      <c r="L86" s="65"/>
      <c r="M86" s="64">
        <v>79.271770000000004</v>
      </c>
      <c r="N86" s="65">
        <v>33.973610000000001</v>
      </c>
      <c r="O86" s="62"/>
      <c r="P86" s="63"/>
      <c r="Q86" s="64">
        <f>12.8052+31.6276</f>
        <v>44.4328</v>
      </c>
      <c r="R86" s="65">
        <f>5.48794+13.55469</f>
        <v>19.042630000000003</v>
      </c>
      <c r="S86" s="64"/>
      <c r="T86" s="65"/>
      <c r="U86" s="64"/>
      <c r="V86" s="66"/>
      <c r="W86" s="64"/>
      <c r="X86" s="65"/>
      <c r="Y86" s="65">
        <v>297.30829</v>
      </c>
      <c r="Z86" s="64"/>
      <c r="AA86" s="65"/>
      <c r="AB86" s="62"/>
      <c r="AC86" s="63"/>
      <c r="AD86" s="64"/>
      <c r="AE86" s="65"/>
      <c r="AF86" s="65"/>
      <c r="AG86" s="66"/>
      <c r="AH86" s="73"/>
      <c r="AI86" s="62"/>
      <c r="AJ86" s="63"/>
      <c r="AK86" s="62"/>
      <c r="AL86" s="63"/>
      <c r="AM86" s="68"/>
      <c r="AN86" s="69"/>
      <c r="AO86" s="69"/>
      <c r="AP86" s="64"/>
      <c r="AQ86" s="65"/>
      <c r="AR86" s="64"/>
      <c r="AS86" s="65"/>
      <c r="AT86" s="66"/>
      <c r="AU86" s="66"/>
      <c r="AV86" s="64"/>
      <c r="AW86" s="65"/>
      <c r="AX86" s="73"/>
      <c r="AY86" s="73"/>
      <c r="AZ86" s="65"/>
      <c r="BA86" s="66"/>
      <c r="BB86" s="66">
        <v>313.5</v>
      </c>
      <c r="BC86" s="63"/>
      <c r="BD86" s="73"/>
      <c r="BE86" s="64"/>
      <c r="BF86" s="65"/>
      <c r="BG86" s="70"/>
      <c r="BH86" s="66"/>
      <c r="BI86" s="70"/>
      <c r="BJ86" s="66"/>
      <c r="BK86" s="64"/>
      <c r="BL86" s="65"/>
      <c r="BM86" s="66"/>
      <c r="BN86" s="65"/>
      <c r="BO86" s="65"/>
      <c r="BP86" s="65"/>
      <c r="BQ86" s="65"/>
      <c r="BR86" s="66"/>
      <c r="BS86" s="73"/>
    </row>
    <row r="87" spans="1:71" ht="46.5" customHeight="1" outlineLevel="1" x14ac:dyDescent="0.35">
      <c r="A87" s="82" t="s">
        <v>210</v>
      </c>
      <c r="B87" s="88" t="s">
        <v>216</v>
      </c>
      <c r="C87" s="201" t="s">
        <v>217</v>
      </c>
      <c r="D87" s="202">
        <f t="shared" si="26"/>
        <v>378.27174000000002</v>
      </c>
      <c r="E87" s="62">
        <f t="shared" si="27"/>
        <v>0</v>
      </c>
      <c r="F87" s="63">
        <f t="shared" si="28"/>
        <v>378.27174000000002</v>
      </c>
      <c r="G87" s="64"/>
      <c r="H87" s="65"/>
      <c r="I87" s="64"/>
      <c r="J87" s="65"/>
      <c r="K87" s="64"/>
      <c r="L87" s="65"/>
      <c r="M87" s="64"/>
      <c r="N87" s="65"/>
      <c r="O87" s="62"/>
      <c r="P87" s="63"/>
      <c r="Q87" s="64"/>
      <c r="R87" s="65"/>
      <c r="S87" s="64"/>
      <c r="T87" s="65"/>
      <c r="U87" s="64"/>
      <c r="V87" s="66"/>
      <c r="W87" s="64"/>
      <c r="X87" s="65"/>
      <c r="Y87" s="65"/>
      <c r="Z87" s="64"/>
      <c r="AA87" s="65"/>
      <c r="AB87" s="62"/>
      <c r="AC87" s="63"/>
      <c r="AD87" s="64"/>
      <c r="AE87" s="65"/>
      <c r="AF87" s="65"/>
      <c r="AG87" s="66"/>
      <c r="AH87" s="67"/>
      <c r="AI87" s="62"/>
      <c r="AJ87" s="63"/>
      <c r="AK87" s="62"/>
      <c r="AL87" s="63"/>
      <c r="AM87" s="68"/>
      <c r="AN87" s="69"/>
      <c r="AO87" s="69"/>
      <c r="AP87" s="64"/>
      <c r="AQ87" s="65"/>
      <c r="AR87" s="64"/>
      <c r="AS87" s="65"/>
      <c r="AT87" s="66"/>
      <c r="AU87" s="66"/>
      <c r="AV87" s="64"/>
      <c r="AW87" s="65"/>
      <c r="AX87" s="67"/>
      <c r="AY87" s="67"/>
      <c r="AZ87" s="65"/>
      <c r="BA87" s="65"/>
      <c r="BB87" s="65"/>
      <c r="BC87" s="65"/>
      <c r="BD87" s="67"/>
      <c r="BE87" s="64"/>
      <c r="BF87" s="65"/>
      <c r="BG87" s="70"/>
      <c r="BH87" s="66"/>
      <c r="BI87" s="70"/>
      <c r="BJ87" s="66"/>
      <c r="BK87" s="64"/>
      <c r="BL87" s="65"/>
      <c r="BM87" s="66"/>
      <c r="BN87" s="65"/>
      <c r="BO87" s="65"/>
      <c r="BP87" s="65"/>
      <c r="BQ87" s="65">
        <v>378.27174000000002</v>
      </c>
      <c r="BR87" s="66"/>
      <c r="BS87" s="67"/>
    </row>
    <row r="88" spans="1:71" ht="46.5" customHeight="1" outlineLevel="1" x14ac:dyDescent="0.35">
      <c r="A88" s="82" t="s">
        <v>210</v>
      </c>
      <c r="B88" s="88" t="s">
        <v>218</v>
      </c>
      <c r="C88" s="201" t="s">
        <v>219</v>
      </c>
      <c r="D88" s="202">
        <f t="shared" si="26"/>
        <v>508.09865000000002</v>
      </c>
      <c r="E88" s="62">
        <f t="shared" si="27"/>
        <v>270.89904000000001</v>
      </c>
      <c r="F88" s="63">
        <f t="shared" si="28"/>
        <v>237.19961000000001</v>
      </c>
      <c r="G88" s="64"/>
      <c r="H88" s="65"/>
      <c r="I88" s="64"/>
      <c r="J88" s="65"/>
      <c r="K88" s="64"/>
      <c r="L88" s="65"/>
      <c r="M88" s="64">
        <v>51.804029999999997</v>
      </c>
      <c r="N88" s="65">
        <v>22.201730000000001</v>
      </c>
      <c r="O88" s="62"/>
      <c r="P88" s="63"/>
      <c r="Q88" s="64">
        <v>159.31433000000001</v>
      </c>
      <c r="R88" s="65">
        <v>68.277569999999997</v>
      </c>
      <c r="S88" s="64"/>
      <c r="T88" s="65"/>
      <c r="U88" s="64"/>
      <c r="V88" s="66"/>
      <c r="W88" s="64">
        <v>59.780679999999997</v>
      </c>
      <c r="X88" s="65">
        <v>25.62031</v>
      </c>
      <c r="Y88" s="65">
        <v>121.1</v>
      </c>
      <c r="Z88" s="64"/>
      <c r="AA88" s="65"/>
      <c r="AB88" s="62"/>
      <c r="AC88" s="63"/>
      <c r="AD88" s="64"/>
      <c r="AE88" s="65"/>
      <c r="AF88" s="65"/>
      <c r="AG88" s="66"/>
      <c r="AH88" s="73"/>
      <c r="AI88" s="62"/>
      <c r="AJ88" s="63"/>
      <c r="AK88" s="62"/>
      <c r="AL88" s="63"/>
      <c r="AM88" s="68"/>
      <c r="AN88" s="69"/>
      <c r="AO88" s="69"/>
      <c r="AP88" s="64"/>
      <c r="AQ88" s="65"/>
      <c r="AR88" s="64"/>
      <c r="AS88" s="65"/>
      <c r="AT88" s="66"/>
      <c r="AU88" s="66"/>
      <c r="AV88" s="64"/>
      <c r="AW88" s="65"/>
      <c r="AX88" s="73"/>
      <c r="AY88" s="73"/>
      <c r="AZ88" s="65"/>
      <c r="BA88" s="65"/>
      <c r="BB88" s="65"/>
      <c r="BC88" s="65"/>
      <c r="BD88" s="73"/>
      <c r="BE88" s="64"/>
      <c r="BF88" s="65"/>
      <c r="BG88" s="70"/>
      <c r="BH88" s="66"/>
      <c r="BI88" s="70"/>
      <c r="BJ88" s="66"/>
      <c r="BK88" s="64"/>
      <c r="BL88" s="65"/>
      <c r="BM88" s="66"/>
      <c r="BN88" s="65"/>
      <c r="BO88" s="65"/>
      <c r="BP88" s="65"/>
      <c r="BQ88" s="65"/>
      <c r="BR88" s="66"/>
      <c r="BS88" s="73"/>
    </row>
    <row r="89" spans="1:71" ht="46.5" customHeight="1" outlineLevel="1" x14ac:dyDescent="0.35">
      <c r="A89" s="82" t="s">
        <v>210</v>
      </c>
      <c r="B89" s="88" t="s">
        <v>220</v>
      </c>
      <c r="C89" s="201" t="s">
        <v>221</v>
      </c>
      <c r="D89" s="202">
        <f t="shared" ref="D89:D110" si="29">E89+F89</f>
        <v>1453.2096300000001</v>
      </c>
      <c r="E89" s="62">
        <f t="shared" ref="E89:E110" si="30">SUMIF($G$5:$BS$5,"федеральный бюджет",G89:BS89)</f>
        <v>341.92874999999998</v>
      </c>
      <c r="F89" s="63">
        <f t="shared" ref="F89:F110" si="31">SUMIF($G$5:$BS$5,"краевой бюджет",G89:BS89)</f>
        <v>1111.28088</v>
      </c>
      <c r="G89" s="64"/>
      <c r="H89" s="65"/>
      <c r="I89" s="64"/>
      <c r="J89" s="65"/>
      <c r="K89" s="64"/>
      <c r="L89" s="65"/>
      <c r="M89" s="64">
        <v>161.38176999999999</v>
      </c>
      <c r="N89" s="65">
        <v>69.163619999999995</v>
      </c>
      <c r="O89" s="62"/>
      <c r="P89" s="63"/>
      <c r="Q89" s="64">
        <v>160.46362999999999</v>
      </c>
      <c r="R89" s="65">
        <v>68.770129999999995</v>
      </c>
      <c r="S89" s="64"/>
      <c r="T89" s="65"/>
      <c r="U89" s="64"/>
      <c r="V89" s="66"/>
      <c r="W89" s="64">
        <v>20.083349999999999</v>
      </c>
      <c r="X89" s="65">
        <v>8.6071299999999997</v>
      </c>
      <c r="Y89" s="65">
        <v>649.74</v>
      </c>
      <c r="Z89" s="64"/>
      <c r="AA89" s="65"/>
      <c r="AB89" s="62"/>
      <c r="AC89" s="63"/>
      <c r="AD89" s="64"/>
      <c r="AE89" s="65"/>
      <c r="AF89" s="65"/>
      <c r="AG89" s="66"/>
      <c r="AH89" s="73"/>
      <c r="AI89" s="62"/>
      <c r="AJ89" s="63"/>
      <c r="AK89" s="62"/>
      <c r="AL89" s="63"/>
      <c r="AM89" s="68"/>
      <c r="AN89" s="69"/>
      <c r="AO89" s="69"/>
      <c r="AP89" s="64"/>
      <c r="AQ89" s="65"/>
      <c r="AR89" s="64"/>
      <c r="AS89" s="65"/>
      <c r="AT89" s="66"/>
      <c r="AU89" s="66"/>
      <c r="AV89" s="64"/>
      <c r="AW89" s="65"/>
      <c r="AX89" s="73"/>
      <c r="AY89" s="73"/>
      <c r="AZ89" s="65"/>
      <c r="BA89" s="66"/>
      <c r="BB89" s="66">
        <v>315</v>
      </c>
      <c r="BC89" s="65"/>
      <c r="BD89" s="73"/>
      <c r="BE89" s="64"/>
      <c r="BF89" s="65"/>
      <c r="BG89" s="70"/>
      <c r="BH89" s="66"/>
      <c r="BI89" s="70"/>
      <c r="BJ89" s="66"/>
      <c r="BK89" s="64"/>
      <c r="BL89" s="65"/>
      <c r="BM89" s="66"/>
      <c r="BN89" s="65"/>
      <c r="BO89" s="65"/>
      <c r="BP89" s="65"/>
      <c r="BQ89" s="65"/>
      <c r="BR89" s="66"/>
      <c r="BS89" s="73"/>
    </row>
    <row r="90" spans="1:71" ht="46.5" customHeight="1" outlineLevel="1" x14ac:dyDescent="0.35">
      <c r="A90" s="82" t="s">
        <v>210</v>
      </c>
      <c r="B90" s="88" t="s">
        <v>222</v>
      </c>
      <c r="C90" s="201">
        <v>246523785965</v>
      </c>
      <c r="D90" s="202">
        <f t="shared" si="29"/>
        <v>3248.0137199999999</v>
      </c>
      <c r="E90" s="62">
        <f t="shared" si="30"/>
        <v>920.41159999999991</v>
      </c>
      <c r="F90" s="63">
        <f t="shared" si="31"/>
        <v>2327.60212</v>
      </c>
      <c r="G90" s="64"/>
      <c r="H90" s="65"/>
      <c r="I90" s="64"/>
      <c r="J90" s="65"/>
      <c r="K90" s="64"/>
      <c r="L90" s="65"/>
      <c r="M90" s="64">
        <v>499.25421</v>
      </c>
      <c r="N90" s="65">
        <v>213.96609000000001</v>
      </c>
      <c r="O90" s="62"/>
      <c r="P90" s="63"/>
      <c r="Q90" s="64">
        <f>228.12711+193.03028</f>
        <v>421.15738999999996</v>
      </c>
      <c r="R90" s="65">
        <f>97.76876+82.72727</f>
        <v>180.49603000000002</v>
      </c>
      <c r="S90" s="64"/>
      <c r="T90" s="65"/>
      <c r="U90" s="64"/>
      <c r="V90" s="66"/>
      <c r="W90" s="64"/>
      <c r="X90" s="65"/>
      <c r="Y90" s="65">
        <v>1933.14</v>
      </c>
      <c r="Z90" s="64"/>
      <c r="AA90" s="65"/>
      <c r="AB90" s="62"/>
      <c r="AC90" s="63"/>
      <c r="AD90" s="64"/>
      <c r="AE90" s="65"/>
      <c r="AF90" s="65"/>
      <c r="AG90" s="66"/>
      <c r="AH90" s="73"/>
      <c r="AI90" s="62"/>
      <c r="AJ90" s="63"/>
      <c r="AK90" s="62"/>
      <c r="AL90" s="63"/>
      <c r="AM90" s="68"/>
      <c r="AN90" s="69"/>
      <c r="AO90" s="69"/>
      <c r="AP90" s="64"/>
      <c r="AQ90" s="65"/>
      <c r="AR90" s="64"/>
      <c r="AS90" s="65"/>
      <c r="AT90" s="66"/>
      <c r="AU90" s="66"/>
      <c r="AV90" s="64"/>
      <c r="AW90" s="65"/>
      <c r="AX90" s="73"/>
      <c r="AY90" s="73"/>
      <c r="AZ90" s="65"/>
      <c r="BA90" s="65"/>
      <c r="BB90" s="65"/>
      <c r="BC90" s="65"/>
      <c r="BD90" s="73"/>
      <c r="BE90" s="64"/>
      <c r="BF90" s="65"/>
      <c r="BG90" s="70"/>
      <c r="BH90" s="66"/>
      <c r="BI90" s="70"/>
      <c r="BJ90" s="66"/>
      <c r="BK90" s="64"/>
      <c r="BL90" s="65"/>
      <c r="BM90" s="66"/>
      <c r="BN90" s="65"/>
      <c r="BO90" s="65"/>
      <c r="BP90" s="65"/>
      <c r="BQ90" s="65"/>
      <c r="BR90" s="66"/>
      <c r="BS90" s="73"/>
    </row>
    <row r="91" spans="1:71" ht="46.5" customHeight="1" outlineLevel="1" x14ac:dyDescent="0.35">
      <c r="A91" s="97" t="s">
        <v>210</v>
      </c>
      <c r="B91" s="88" t="s">
        <v>223</v>
      </c>
      <c r="C91" s="201">
        <v>240404910101</v>
      </c>
      <c r="D91" s="202">
        <f t="shared" si="29"/>
        <v>15.528</v>
      </c>
      <c r="E91" s="62">
        <f t="shared" si="30"/>
        <v>10.8696</v>
      </c>
      <c r="F91" s="63">
        <f t="shared" si="31"/>
        <v>4.6584000000000003</v>
      </c>
      <c r="G91" s="64"/>
      <c r="H91" s="65"/>
      <c r="I91" s="64"/>
      <c r="J91" s="65"/>
      <c r="K91" s="64"/>
      <c r="L91" s="65"/>
      <c r="M91" s="64">
        <v>10.8696</v>
      </c>
      <c r="N91" s="65">
        <v>4.6584000000000003</v>
      </c>
      <c r="O91" s="62"/>
      <c r="P91" s="63"/>
      <c r="Q91" s="64"/>
      <c r="R91" s="65"/>
      <c r="S91" s="64"/>
      <c r="T91" s="65"/>
      <c r="U91" s="64"/>
      <c r="V91" s="66"/>
      <c r="W91" s="64"/>
      <c r="X91" s="65"/>
      <c r="Y91" s="65"/>
      <c r="Z91" s="64"/>
      <c r="AA91" s="65"/>
      <c r="AB91" s="62"/>
      <c r="AC91" s="63"/>
      <c r="AD91" s="64"/>
      <c r="AE91" s="65"/>
      <c r="AF91" s="65"/>
      <c r="AG91" s="66"/>
      <c r="AH91" s="73"/>
      <c r="AI91" s="62"/>
      <c r="AJ91" s="63"/>
      <c r="AK91" s="62"/>
      <c r="AL91" s="63"/>
      <c r="AM91" s="68"/>
      <c r="AN91" s="69"/>
      <c r="AO91" s="69"/>
      <c r="AP91" s="64"/>
      <c r="AQ91" s="65"/>
      <c r="AR91" s="64"/>
      <c r="AS91" s="65"/>
      <c r="AT91" s="66"/>
      <c r="AU91" s="66"/>
      <c r="AV91" s="64"/>
      <c r="AW91" s="65"/>
      <c r="AX91" s="73"/>
      <c r="AY91" s="73"/>
      <c r="AZ91" s="65"/>
      <c r="BA91" s="65"/>
      <c r="BB91" s="65"/>
      <c r="BC91" s="65"/>
      <c r="BD91" s="73"/>
      <c r="BE91" s="64"/>
      <c r="BF91" s="65"/>
      <c r="BG91" s="70"/>
      <c r="BH91" s="66"/>
      <c r="BI91" s="70"/>
      <c r="BJ91" s="66"/>
      <c r="BK91" s="64"/>
      <c r="BL91" s="65"/>
      <c r="BM91" s="66"/>
      <c r="BN91" s="65"/>
      <c r="BO91" s="65"/>
      <c r="BP91" s="65"/>
      <c r="BQ91" s="65"/>
      <c r="BR91" s="66"/>
      <c r="BS91" s="73"/>
    </row>
    <row r="92" spans="1:71" ht="46.5" customHeight="1" outlineLevel="1" x14ac:dyDescent="0.35">
      <c r="A92" s="82" t="s">
        <v>210</v>
      </c>
      <c r="B92" s="88" t="s">
        <v>224</v>
      </c>
      <c r="C92" s="201">
        <v>246521919821</v>
      </c>
      <c r="D92" s="202">
        <f t="shared" si="29"/>
        <v>5140.5389500000001</v>
      </c>
      <c r="E92" s="62">
        <f t="shared" si="30"/>
        <v>636.27074000000005</v>
      </c>
      <c r="F92" s="63">
        <f t="shared" si="31"/>
        <v>4504.2682100000002</v>
      </c>
      <c r="G92" s="64"/>
      <c r="H92" s="65"/>
      <c r="I92" s="64"/>
      <c r="J92" s="65"/>
      <c r="K92" s="64"/>
      <c r="L92" s="65"/>
      <c r="M92" s="64">
        <v>267.03782000000001</v>
      </c>
      <c r="N92" s="65">
        <v>114.44477999999999</v>
      </c>
      <c r="O92" s="62"/>
      <c r="P92" s="63"/>
      <c r="Q92" s="64">
        <f>113.82642+167.49882</f>
        <v>281.32524000000001</v>
      </c>
      <c r="R92" s="65">
        <f>48.78275+71.78521</f>
        <v>120.56796</v>
      </c>
      <c r="S92" s="64"/>
      <c r="T92" s="65"/>
      <c r="U92" s="64"/>
      <c r="V92" s="66"/>
      <c r="W92" s="64">
        <v>87.907679999999999</v>
      </c>
      <c r="X92" s="65">
        <v>37.674689999999998</v>
      </c>
      <c r="Y92" s="65">
        <v>1035.0195799999999</v>
      </c>
      <c r="Z92" s="64"/>
      <c r="AA92" s="65"/>
      <c r="AB92" s="62"/>
      <c r="AC92" s="63"/>
      <c r="AD92" s="64"/>
      <c r="AE92" s="65"/>
      <c r="AF92" s="65"/>
      <c r="AG92" s="66"/>
      <c r="AH92" s="73"/>
      <c r="AI92" s="62"/>
      <c r="AJ92" s="63"/>
      <c r="AK92" s="62"/>
      <c r="AL92" s="63"/>
      <c r="AM92" s="68"/>
      <c r="AN92" s="69"/>
      <c r="AO92" s="69"/>
      <c r="AP92" s="64"/>
      <c r="AQ92" s="65"/>
      <c r="AR92" s="64"/>
      <c r="AS92" s="65"/>
      <c r="AT92" s="66"/>
      <c r="AU92" s="66"/>
      <c r="AV92" s="64"/>
      <c r="AW92" s="65"/>
      <c r="AX92" s="73"/>
      <c r="AY92" s="73"/>
      <c r="AZ92" s="65"/>
      <c r="BA92" s="66"/>
      <c r="BB92" s="66">
        <v>3196.5612000000001</v>
      </c>
      <c r="BC92" s="63"/>
      <c r="BD92" s="73"/>
      <c r="BE92" s="64"/>
      <c r="BF92" s="65"/>
      <c r="BG92" s="70"/>
      <c r="BH92" s="66"/>
      <c r="BI92" s="70"/>
      <c r="BJ92" s="66"/>
      <c r="BK92" s="64"/>
      <c r="BL92" s="65"/>
      <c r="BM92" s="66"/>
      <c r="BN92" s="65"/>
      <c r="BO92" s="65"/>
      <c r="BP92" s="65"/>
      <c r="BQ92" s="65"/>
      <c r="BR92" s="66"/>
      <c r="BS92" s="73"/>
    </row>
    <row r="93" spans="1:71" ht="46.5" customHeight="1" outlineLevel="1" x14ac:dyDescent="0.35">
      <c r="A93" s="82" t="s">
        <v>210</v>
      </c>
      <c r="B93" s="88" t="s">
        <v>225</v>
      </c>
      <c r="C93" s="201">
        <v>240401875314</v>
      </c>
      <c r="D93" s="202">
        <f t="shared" si="29"/>
        <v>550.89122999999995</v>
      </c>
      <c r="E93" s="62">
        <f t="shared" si="30"/>
        <v>161.93871999999999</v>
      </c>
      <c r="F93" s="63">
        <f t="shared" si="31"/>
        <v>388.95251000000002</v>
      </c>
      <c r="G93" s="64"/>
      <c r="H93" s="65"/>
      <c r="I93" s="64"/>
      <c r="J93" s="65"/>
      <c r="K93" s="64"/>
      <c r="L93" s="65"/>
      <c r="M93" s="64"/>
      <c r="N93" s="65"/>
      <c r="O93" s="62"/>
      <c r="P93" s="63"/>
      <c r="Q93" s="64">
        <f>120.75892+41.1798</f>
        <v>161.93871999999999</v>
      </c>
      <c r="R93" s="65">
        <f>51.75383+17.64848</f>
        <v>69.40231</v>
      </c>
      <c r="S93" s="64"/>
      <c r="T93" s="65"/>
      <c r="U93" s="64"/>
      <c r="V93" s="66"/>
      <c r="W93" s="64"/>
      <c r="X93" s="65"/>
      <c r="Y93" s="65">
        <v>319.55020000000002</v>
      </c>
      <c r="Z93" s="64"/>
      <c r="AA93" s="65"/>
      <c r="AB93" s="62"/>
      <c r="AC93" s="63"/>
      <c r="AD93" s="64"/>
      <c r="AE93" s="65"/>
      <c r="AF93" s="65"/>
      <c r="AG93" s="66"/>
      <c r="AH93" s="73"/>
      <c r="AI93" s="62"/>
      <c r="AJ93" s="63"/>
      <c r="AK93" s="62"/>
      <c r="AL93" s="63"/>
      <c r="AM93" s="68"/>
      <c r="AN93" s="69"/>
      <c r="AO93" s="69"/>
      <c r="AP93" s="64"/>
      <c r="AQ93" s="65"/>
      <c r="AR93" s="64"/>
      <c r="AS93" s="65"/>
      <c r="AT93" s="66"/>
      <c r="AU93" s="66"/>
      <c r="AV93" s="64"/>
      <c r="AW93" s="65"/>
      <c r="AX93" s="73"/>
      <c r="AY93" s="73"/>
      <c r="AZ93" s="65"/>
      <c r="BA93" s="65"/>
      <c r="BB93" s="65"/>
      <c r="BC93" s="63"/>
      <c r="BD93" s="73"/>
      <c r="BE93" s="64"/>
      <c r="BF93" s="65"/>
      <c r="BG93" s="70"/>
      <c r="BH93" s="66"/>
      <c r="BI93" s="70"/>
      <c r="BJ93" s="66"/>
      <c r="BK93" s="64"/>
      <c r="BL93" s="65"/>
      <c r="BM93" s="66"/>
      <c r="BN93" s="65"/>
      <c r="BO93" s="65"/>
      <c r="BP93" s="65"/>
      <c r="BQ93" s="65"/>
      <c r="BR93" s="66"/>
      <c r="BS93" s="73"/>
    </row>
    <row r="94" spans="1:71" ht="46.5" customHeight="1" outlineLevel="1" x14ac:dyDescent="0.35">
      <c r="A94" s="82" t="s">
        <v>210</v>
      </c>
      <c r="B94" s="88" t="s">
        <v>226</v>
      </c>
      <c r="C94" s="201">
        <v>246518277606</v>
      </c>
      <c r="D94" s="202">
        <f t="shared" si="29"/>
        <v>1894.1886299999999</v>
      </c>
      <c r="E94" s="62">
        <f t="shared" si="30"/>
        <v>688.91105999999991</v>
      </c>
      <c r="F94" s="63">
        <f t="shared" si="31"/>
        <v>1205.27757</v>
      </c>
      <c r="G94" s="64"/>
      <c r="H94" s="65"/>
      <c r="I94" s="64"/>
      <c r="J94" s="65"/>
      <c r="K94" s="64"/>
      <c r="L94" s="65"/>
      <c r="M94" s="64">
        <v>263.58614999999998</v>
      </c>
      <c r="N94" s="65">
        <v>112.96548</v>
      </c>
      <c r="O94" s="62"/>
      <c r="P94" s="63"/>
      <c r="Q94" s="64">
        <f>130.4261+204.86948</f>
        <v>335.29557999999997</v>
      </c>
      <c r="R94" s="65">
        <f>55.8969+87.8012</f>
        <v>143.69810000000001</v>
      </c>
      <c r="S94" s="64"/>
      <c r="T94" s="65"/>
      <c r="U94" s="64"/>
      <c r="V94" s="66"/>
      <c r="W94" s="64">
        <v>90.029330000000002</v>
      </c>
      <c r="X94" s="65">
        <v>38.58399</v>
      </c>
      <c r="Y94" s="65">
        <v>910.03</v>
      </c>
      <c r="Z94" s="64"/>
      <c r="AA94" s="65"/>
      <c r="AB94" s="62"/>
      <c r="AC94" s="63"/>
      <c r="AD94" s="64"/>
      <c r="AE94" s="65"/>
      <c r="AF94" s="65"/>
      <c r="AG94" s="66"/>
      <c r="AH94" s="73"/>
      <c r="AI94" s="62"/>
      <c r="AJ94" s="63"/>
      <c r="AK94" s="62"/>
      <c r="AL94" s="63"/>
      <c r="AM94" s="68"/>
      <c r="AN94" s="69"/>
      <c r="AO94" s="69"/>
      <c r="AP94" s="64"/>
      <c r="AQ94" s="65"/>
      <c r="AR94" s="64"/>
      <c r="AS94" s="65"/>
      <c r="AT94" s="66"/>
      <c r="AU94" s="66"/>
      <c r="AV94" s="64"/>
      <c r="AW94" s="65"/>
      <c r="AX94" s="73"/>
      <c r="AY94" s="73"/>
      <c r="AZ94" s="65"/>
      <c r="BA94" s="65"/>
      <c r="BB94" s="65"/>
      <c r="BC94" s="63"/>
      <c r="BD94" s="73"/>
      <c r="BE94" s="64"/>
      <c r="BF94" s="65"/>
      <c r="BG94" s="70"/>
      <c r="BH94" s="66"/>
      <c r="BI94" s="70"/>
      <c r="BJ94" s="66"/>
      <c r="BK94" s="64"/>
      <c r="BL94" s="65"/>
      <c r="BM94" s="66"/>
      <c r="BN94" s="65"/>
      <c r="BO94" s="65"/>
      <c r="BP94" s="65"/>
      <c r="BQ94" s="65"/>
      <c r="BR94" s="66"/>
      <c r="BS94" s="73"/>
    </row>
    <row r="95" spans="1:71" ht="46.5" customHeight="1" outlineLevel="1" x14ac:dyDescent="0.35">
      <c r="A95" s="82" t="s">
        <v>210</v>
      </c>
      <c r="B95" s="88" t="s">
        <v>227</v>
      </c>
      <c r="C95" s="201">
        <v>242401927615</v>
      </c>
      <c r="D95" s="202">
        <f t="shared" si="29"/>
        <v>1196.0912099999998</v>
      </c>
      <c r="E95" s="62">
        <f t="shared" si="30"/>
        <v>460.53784999999999</v>
      </c>
      <c r="F95" s="63">
        <f t="shared" si="31"/>
        <v>735.55335999999988</v>
      </c>
      <c r="G95" s="64"/>
      <c r="H95" s="65"/>
      <c r="I95" s="64"/>
      <c r="J95" s="65"/>
      <c r="K95" s="64"/>
      <c r="L95" s="65"/>
      <c r="M95" s="64">
        <v>239.82688999999999</v>
      </c>
      <c r="N95" s="65">
        <v>102.78295</v>
      </c>
      <c r="O95" s="62"/>
      <c r="P95" s="63"/>
      <c r="Q95" s="64">
        <f>85.36981+135.34115</f>
        <v>220.71096</v>
      </c>
      <c r="R95" s="65">
        <f>36.58706+58.00335</f>
        <v>94.590409999999991</v>
      </c>
      <c r="S95" s="64"/>
      <c r="T95" s="65"/>
      <c r="U95" s="64"/>
      <c r="V95" s="66"/>
      <c r="W95" s="64"/>
      <c r="X95" s="65"/>
      <c r="Y95" s="65">
        <v>538.17999999999995</v>
      </c>
      <c r="Z95" s="64"/>
      <c r="AA95" s="65"/>
      <c r="AB95" s="62"/>
      <c r="AC95" s="63"/>
      <c r="AD95" s="64"/>
      <c r="AE95" s="65"/>
      <c r="AF95" s="65"/>
      <c r="AG95" s="66"/>
      <c r="AH95" s="73"/>
      <c r="AI95" s="62"/>
      <c r="AJ95" s="63"/>
      <c r="AK95" s="62"/>
      <c r="AL95" s="63"/>
      <c r="AM95" s="68"/>
      <c r="AN95" s="69"/>
      <c r="AO95" s="69"/>
      <c r="AP95" s="64"/>
      <c r="AQ95" s="65"/>
      <c r="AR95" s="64"/>
      <c r="AS95" s="65"/>
      <c r="AT95" s="66"/>
      <c r="AU95" s="66"/>
      <c r="AV95" s="64"/>
      <c r="AW95" s="65"/>
      <c r="AX95" s="73"/>
      <c r="AY95" s="73"/>
      <c r="AZ95" s="65"/>
      <c r="BA95" s="65"/>
      <c r="BB95" s="65"/>
      <c r="BC95" s="63"/>
      <c r="BD95" s="73"/>
      <c r="BE95" s="64"/>
      <c r="BF95" s="65"/>
      <c r="BG95" s="70"/>
      <c r="BH95" s="66"/>
      <c r="BI95" s="70"/>
      <c r="BJ95" s="66"/>
      <c r="BK95" s="64"/>
      <c r="BL95" s="65"/>
      <c r="BM95" s="66"/>
      <c r="BN95" s="65"/>
      <c r="BO95" s="65"/>
      <c r="BP95" s="65"/>
      <c r="BQ95" s="65"/>
      <c r="BR95" s="66"/>
      <c r="BS95" s="73"/>
    </row>
    <row r="96" spans="1:71" ht="46.5" customHeight="1" outlineLevel="1" x14ac:dyDescent="0.35">
      <c r="A96" s="82" t="s">
        <v>210</v>
      </c>
      <c r="B96" s="88" t="s">
        <v>228</v>
      </c>
      <c r="C96" s="201">
        <v>246408466590</v>
      </c>
      <c r="D96" s="202">
        <f t="shared" si="29"/>
        <v>147.20302000000001</v>
      </c>
      <c r="E96" s="62">
        <f t="shared" si="30"/>
        <v>103.04211000000001</v>
      </c>
      <c r="F96" s="63">
        <f t="shared" si="31"/>
        <v>44.160910000000001</v>
      </c>
      <c r="G96" s="64"/>
      <c r="H96" s="65"/>
      <c r="I96" s="64"/>
      <c r="J96" s="65"/>
      <c r="K96" s="64"/>
      <c r="L96" s="65"/>
      <c r="M96" s="64">
        <v>39.445070000000001</v>
      </c>
      <c r="N96" s="65">
        <v>16.90503</v>
      </c>
      <c r="O96" s="62"/>
      <c r="P96" s="63"/>
      <c r="Q96" s="64">
        <v>63.59704</v>
      </c>
      <c r="R96" s="65">
        <v>27.255880000000001</v>
      </c>
      <c r="S96" s="64"/>
      <c r="T96" s="65"/>
      <c r="U96" s="64"/>
      <c r="V96" s="66"/>
      <c r="W96" s="64"/>
      <c r="X96" s="65"/>
      <c r="Y96" s="65"/>
      <c r="Z96" s="64"/>
      <c r="AA96" s="65"/>
      <c r="AB96" s="62"/>
      <c r="AC96" s="63"/>
      <c r="AD96" s="64"/>
      <c r="AE96" s="65"/>
      <c r="AF96" s="65"/>
      <c r="AG96" s="66"/>
      <c r="AH96" s="73"/>
      <c r="AI96" s="62"/>
      <c r="AJ96" s="63"/>
      <c r="AK96" s="62"/>
      <c r="AL96" s="63"/>
      <c r="AM96" s="68"/>
      <c r="AN96" s="69"/>
      <c r="AO96" s="69"/>
      <c r="AP96" s="64"/>
      <c r="AQ96" s="65"/>
      <c r="AR96" s="64"/>
      <c r="AS96" s="65"/>
      <c r="AT96" s="66"/>
      <c r="AU96" s="66"/>
      <c r="AV96" s="64"/>
      <c r="AW96" s="65"/>
      <c r="AX96" s="73"/>
      <c r="AY96" s="73"/>
      <c r="AZ96" s="65"/>
      <c r="BA96" s="65"/>
      <c r="BB96" s="65"/>
      <c r="BC96" s="65"/>
      <c r="BD96" s="73"/>
      <c r="BE96" s="64"/>
      <c r="BF96" s="65"/>
      <c r="BG96" s="70"/>
      <c r="BH96" s="66"/>
      <c r="BI96" s="70"/>
      <c r="BJ96" s="66"/>
      <c r="BK96" s="64"/>
      <c r="BL96" s="65"/>
      <c r="BM96" s="66"/>
      <c r="BN96" s="65"/>
      <c r="BO96" s="65"/>
      <c r="BP96" s="65"/>
      <c r="BQ96" s="65"/>
      <c r="BR96" s="66"/>
      <c r="BS96" s="73"/>
    </row>
    <row r="97" spans="1:71" ht="46.5" customHeight="1" outlineLevel="1" x14ac:dyDescent="0.35">
      <c r="A97" s="82" t="s">
        <v>210</v>
      </c>
      <c r="B97" s="88" t="s">
        <v>229</v>
      </c>
      <c r="C97" s="201">
        <v>240400869678</v>
      </c>
      <c r="D97" s="202">
        <f t="shared" si="29"/>
        <v>244.04853</v>
      </c>
      <c r="E97" s="62">
        <f t="shared" si="30"/>
        <v>0</v>
      </c>
      <c r="F97" s="63">
        <f t="shared" si="31"/>
        <v>244.04853</v>
      </c>
      <c r="G97" s="64"/>
      <c r="H97" s="65"/>
      <c r="I97" s="64"/>
      <c r="J97" s="65"/>
      <c r="K97" s="64"/>
      <c r="L97" s="65"/>
      <c r="M97" s="64"/>
      <c r="N97" s="65"/>
      <c r="O97" s="62"/>
      <c r="P97" s="63"/>
      <c r="Q97" s="64"/>
      <c r="R97" s="65"/>
      <c r="S97" s="64"/>
      <c r="T97" s="65"/>
      <c r="U97" s="64"/>
      <c r="V97" s="66"/>
      <c r="W97" s="64"/>
      <c r="X97" s="65"/>
      <c r="Y97" s="65"/>
      <c r="Z97" s="64"/>
      <c r="AA97" s="65"/>
      <c r="AB97" s="62"/>
      <c r="AC97" s="63"/>
      <c r="AD97" s="64"/>
      <c r="AE97" s="65"/>
      <c r="AF97" s="65">
        <v>244.04853</v>
      </c>
      <c r="AG97" s="66"/>
      <c r="AH97" s="73"/>
      <c r="AI97" s="62"/>
      <c r="AJ97" s="63"/>
      <c r="AK97" s="62"/>
      <c r="AL97" s="63"/>
      <c r="AM97" s="68"/>
      <c r="AN97" s="69"/>
      <c r="AO97" s="69"/>
      <c r="AP97" s="64"/>
      <c r="AQ97" s="65"/>
      <c r="AR97" s="64"/>
      <c r="AS97" s="65"/>
      <c r="AT97" s="66"/>
      <c r="AU97" s="66"/>
      <c r="AV97" s="64"/>
      <c r="AW97" s="65"/>
      <c r="AX97" s="73"/>
      <c r="AY97" s="73"/>
      <c r="AZ97" s="65"/>
      <c r="BA97" s="65"/>
      <c r="BB97" s="65"/>
      <c r="BC97" s="65"/>
      <c r="BD97" s="73"/>
      <c r="BE97" s="64"/>
      <c r="BF97" s="65"/>
      <c r="BG97" s="70"/>
      <c r="BH97" s="66"/>
      <c r="BI97" s="70"/>
      <c r="BJ97" s="66"/>
      <c r="BK97" s="64"/>
      <c r="BL97" s="65"/>
      <c r="BM97" s="66"/>
      <c r="BN97" s="65"/>
      <c r="BO97" s="65"/>
      <c r="BP97" s="65"/>
      <c r="BQ97" s="65"/>
      <c r="BR97" s="66"/>
      <c r="BS97" s="73"/>
    </row>
    <row r="98" spans="1:71" ht="46.5" customHeight="1" outlineLevel="1" x14ac:dyDescent="0.35">
      <c r="A98" s="82" t="s">
        <v>210</v>
      </c>
      <c r="B98" s="88" t="s">
        <v>230</v>
      </c>
      <c r="C98" s="201">
        <v>246214225807</v>
      </c>
      <c r="D98" s="202">
        <f t="shared" si="29"/>
        <v>2102.2163700000001</v>
      </c>
      <c r="E98" s="62">
        <f t="shared" si="30"/>
        <v>657.81020999999998</v>
      </c>
      <c r="F98" s="63">
        <f t="shared" si="31"/>
        <v>1444.40616</v>
      </c>
      <c r="G98" s="64"/>
      <c r="H98" s="65"/>
      <c r="I98" s="64"/>
      <c r="J98" s="65"/>
      <c r="K98" s="64"/>
      <c r="L98" s="65"/>
      <c r="M98" s="64">
        <v>280.56321000000003</v>
      </c>
      <c r="N98" s="65">
        <v>120.24138000000001</v>
      </c>
      <c r="O98" s="62"/>
      <c r="P98" s="63"/>
      <c r="Q98" s="64">
        <f>102.75996+170.63878</f>
        <v>273.39873999999998</v>
      </c>
      <c r="R98" s="65">
        <f>44.03998+73.1309</f>
        <v>117.17088</v>
      </c>
      <c r="S98" s="64"/>
      <c r="T98" s="65"/>
      <c r="U98" s="64"/>
      <c r="V98" s="66"/>
      <c r="W98" s="64">
        <v>103.84826</v>
      </c>
      <c r="X98" s="65">
        <v>44.506399999999999</v>
      </c>
      <c r="Y98" s="65">
        <v>1162.4875</v>
      </c>
      <c r="Z98" s="64"/>
      <c r="AA98" s="65"/>
      <c r="AB98" s="62"/>
      <c r="AC98" s="63"/>
      <c r="AD98" s="64"/>
      <c r="AE98" s="65"/>
      <c r="AF98" s="65"/>
      <c r="AG98" s="66"/>
      <c r="AH98" s="73"/>
      <c r="AI98" s="62"/>
      <c r="AJ98" s="63"/>
      <c r="AK98" s="62"/>
      <c r="AL98" s="63"/>
      <c r="AM98" s="68"/>
      <c r="AN98" s="69"/>
      <c r="AO98" s="69"/>
      <c r="AP98" s="64"/>
      <c r="AQ98" s="65"/>
      <c r="AR98" s="64"/>
      <c r="AS98" s="65"/>
      <c r="AT98" s="66"/>
      <c r="AU98" s="66"/>
      <c r="AV98" s="64"/>
      <c r="AW98" s="65"/>
      <c r="AX98" s="73"/>
      <c r="AY98" s="73"/>
      <c r="AZ98" s="65"/>
      <c r="BA98" s="65"/>
      <c r="BB98" s="65"/>
      <c r="BC98" s="65"/>
      <c r="BD98" s="73"/>
      <c r="BE98" s="64"/>
      <c r="BF98" s="65"/>
      <c r="BG98" s="70"/>
      <c r="BH98" s="66"/>
      <c r="BI98" s="70"/>
      <c r="BJ98" s="66"/>
      <c r="BK98" s="64"/>
      <c r="BL98" s="65"/>
      <c r="BM98" s="66"/>
      <c r="BN98" s="65"/>
      <c r="BO98" s="65"/>
      <c r="BP98" s="65"/>
      <c r="BQ98" s="65"/>
      <c r="BR98" s="66"/>
      <c r="BS98" s="73"/>
    </row>
    <row r="99" spans="1:71" ht="46.5" customHeight="1" outlineLevel="1" x14ac:dyDescent="0.35">
      <c r="A99" s="82" t="s">
        <v>210</v>
      </c>
      <c r="B99" s="88" t="s">
        <v>231</v>
      </c>
      <c r="C99" s="201" t="s">
        <v>232</v>
      </c>
      <c r="D99" s="202">
        <f t="shared" si="29"/>
        <v>3885.5185099999999</v>
      </c>
      <c r="E99" s="62">
        <f t="shared" si="30"/>
        <v>1104.8334600000001</v>
      </c>
      <c r="F99" s="63">
        <f t="shared" si="31"/>
        <v>2780.68505</v>
      </c>
      <c r="G99" s="64"/>
      <c r="H99" s="65"/>
      <c r="I99" s="64"/>
      <c r="J99" s="65"/>
      <c r="K99" s="64"/>
      <c r="L99" s="65"/>
      <c r="M99" s="64">
        <v>430.79888</v>
      </c>
      <c r="N99" s="65">
        <v>184.62808999999999</v>
      </c>
      <c r="O99" s="62"/>
      <c r="P99" s="63"/>
      <c r="Q99" s="64">
        <f>315.86831+230.02776</f>
        <v>545.89607000000001</v>
      </c>
      <c r="R99" s="65">
        <f>135.37213+98.58333</f>
        <v>233.95546000000002</v>
      </c>
      <c r="S99" s="64"/>
      <c r="T99" s="65"/>
      <c r="U99" s="64"/>
      <c r="V99" s="66"/>
      <c r="W99" s="64">
        <v>128.13851</v>
      </c>
      <c r="X99" s="65">
        <v>54.916499999999999</v>
      </c>
      <c r="Y99" s="65">
        <v>2307.1849999999999</v>
      </c>
      <c r="Z99" s="64"/>
      <c r="AA99" s="65"/>
      <c r="AB99" s="62"/>
      <c r="AC99" s="63"/>
      <c r="AD99" s="64"/>
      <c r="AE99" s="65"/>
      <c r="AF99" s="65"/>
      <c r="AG99" s="66"/>
      <c r="AH99" s="73"/>
      <c r="AI99" s="62"/>
      <c r="AJ99" s="63"/>
      <c r="AK99" s="62"/>
      <c r="AL99" s="63"/>
      <c r="AM99" s="68"/>
      <c r="AN99" s="69"/>
      <c r="AO99" s="69"/>
      <c r="AP99" s="64"/>
      <c r="AQ99" s="65"/>
      <c r="AR99" s="64"/>
      <c r="AS99" s="65"/>
      <c r="AT99" s="66"/>
      <c r="AU99" s="66"/>
      <c r="AV99" s="64"/>
      <c r="AW99" s="65"/>
      <c r="AX99" s="73"/>
      <c r="AY99" s="73"/>
      <c r="AZ99" s="65"/>
      <c r="BA99" s="65"/>
      <c r="BB99" s="65"/>
      <c r="BC99" s="63"/>
      <c r="BD99" s="73"/>
      <c r="BE99" s="64"/>
      <c r="BF99" s="65"/>
      <c r="BG99" s="70"/>
      <c r="BH99" s="66"/>
      <c r="BI99" s="70"/>
      <c r="BJ99" s="66"/>
      <c r="BK99" s="64"/>
      <c r="BL99" s="65"/>
      <c r="BM99" s="66"/>
      <c r="BN99" s="65"/>
      <c r="BO99" s="65"/>
      <c r="BP99" s="65"/>
      <c r="BQ99" s="65"/>
      <c r="BR99" s="66"/>
      <c r="BS99" s="73"/>
    </row>
    <row r="100" spans="1:71" s="101" customFormat="1" ht="46.5" customHeight="1" outlineLevel="1" x14ac:dyDescent="0.35">
      <c r="A100" s="102" t="s">
        <v>233</v>
      </c>
      <c r="B100" s="103" t="s">
        <v>234</v>
      </c>
      <c r="C100" s="201" t="s">
        <v>235</v>
      </c>
      <c r="D100" s="202">
        <f t="shared" si="29"/>
        <v>373.21015</v>
      </c>
      <c r="E100" s="62">
        <f t="shared" si="30"/>
        <v>71.320300000000003</v>
      </c>
      <c r="F100" s="63">
        <f t="shared" si="31"/>
        <v>301.88985000000002</v>
      </c>
      <c r="G100" s="104"/>
      <c r="H100" s="105"/>
      <c r="I100" s="104"/>
      <c r="J100" s="105"/>
      <c r="K100" s="104"/>
      <c r="L100" s="105"/>
      <c r="M100" s="106">
        <v>63.286969999999997</v>
      </c>
      <c r="N100" s="107">
        <v>27.122990000000001</v>
      </c>
      <c r="O100" s="108"/>
      <c r="P100" s="109"/>
      <c r="Q100" s="104"/>
      <c r="R100" s="105"/>
      <c r="S100" s="64"/>
      <c r="T100" s="65"/>
      <c r="U100" s="104"/>
      <c r="V100" s="110"/>
      <c r="W100" s="64">
        <v>8.0333299999999994</v>
      </c>
      <c r="X100" s="65">
        <v>3.44286</v>
      </c>
      <c r="Y100" s="65">
        <v>271.32400000000001</v>
      </c>
      <c r="Z100" s="104"/>
      <c r="AA100" s="105"/>
      <c r="AB100" s="108"/>
      <c r="AC100" s="109"/>
      <c r="AD100" s="104"/>
      <c r="AE100" s="105"/>
      <c r="AF100" s="105"/>
      <c r="AG100" s="110"/>
      <c r="AH100" s="111"/>
      <c r="AI100" s="108"/>
      <c r="AJ100" s="109"/>
      <c r="AK100" s="108"/>
      <c r="AL100" s="109"/>
      <c r="AM100" s="112"/>
      <c r="AN100" s="113"/>
      <c r="AO100" s="113"/>
      <c r="AP100" s="104"/>
      <c r="AQ100" s="105"/>
      <c r="AR100" s="104"/>
      <c r="AS100" s="105"/>
      <c r="AT100" s="110"/>
      <c r="AU100" s="110"/>
      <c r="AV100" s="104"/>
      <c r="AW100" s="105"/>
      <c r="AX100" s="111"/>
      <c r="AY100" s="111"/>
      <c r="AZ100" s="105"/>
      <c r="BA100" s="105"/>
      <c r="BB100" s="105"/>
      <c r="BC100" s="105"/>
      <c r="BD100" s="111"/>
      <c r="BE100" s="104"/>
      <c r="BF100" s="105"/>
      <c r="BG100" s="114"/>
      <c r="BH100" s="110"/>
      <c r="BI100" s="114"/>
      <c r="BJ100" s="110"/>
      <c r="BK100" s="104"/>
      <c r="BL100" s="105"/>
      <c r="BM100" s="110"/>
      <c r="BN100" s="105"/>
      <c r="BO100" s="105"/>
      <c r="BP100" s="105"/>
      <c r="BQ100" s="105"/>
      <c r="BR100" s="110"/>
      <c r="BS100" s="111"/>
    </row>
    <row r="101" spans="1:71" ht="46.5" customHeight="1" outlineLevel="1" x14ac:dyDescent="0.35">
      <c r="A101" s="82" t="s">
        <v>210</v>
      </c>
      <c r="B101" s="88" t="s">
        <v>236</v>
      </c>
      <c r="C101" s="201">
        <v>245200449812</v>
      </c>
      <c r="D101" s="202">
        <f t="shared" si="29"/>
        <v>268.41519</v>
      </c>
      <c r="E101" s="62">
        <f t="shared" si="30"/>
        <v>10.30063</v>
      </c>
      <c r="F101" s="63">
        <f t="shared" si="31"/>
        <v>258.11455999999998</v>
      </c>
      <c r="G101" s="64"/>
      <c r="H101" s="65"/>
      <c r="I101" s="64">
        <v>10.30063</v>
      </c>
      <c r="J101" s="65">
        <v>4.4145599999999998</v>
      </c>
      <c r="K101" s="64"/>
      <c r="L101" s="65"/>
      <c r="M101" s="64"/>
      <c r="N101" s="65"/>
      <c r="O101" s="62"/>
      <c r="P101" s="63"/>
      <c r="Q101" s="64"/>
      <c r="R101" s="65"/>
      <c r="S101" s="64"/>
      <c r="T101" s="65"/>
      <c r="U101" s="64"/>
      <c r="V101" s="66"/>
      <c r="W101" s="64"/>
      <c r="X101" s="65"/>
      <c r="Y101" s="65">
        <v>165.2</v>
      </c>
      <c r="Z101" s="64"/>
      <c r="AA101" s="65"/>
      <c r="AB101" s="62"/>
      <c r="AC101" s="63"/>
      <c r="AD101" s="64"/>
      <c r="AE101" s="65"/>
      <c r="AF101" s="65"/>
      <c r="AG101" s="66"/>
      <c r="AH101" s="73"/>
      <c r="AI101" s="62"/>
      <c r="AJ101" s="63"/>
      <c r="AK101" s="62"/>
      <c r="AL101" s="63"/>
      <c r="AM101" s="68"/>
      <c r="AN101" s="69"/>
      <c r="AO101" s="69"/>
      <c r="AP101" s="64"/>
      <c r="AQ101" s="65"/>
      <c r="AR101" s="64"/>
      <c r="AS101" s="65"/>
      <c r="AT101" s="66"/>
      <c r="AU101" s="66"/>
      <c r="AV101" s="64"/>
      <c r="AW101" s="65"/>
      <c r="AX101" s="73"/>
      <c r="AY101" s="73"/>
      <c r="AZ101" s="65"/>
      <c r="BA101" s="66"/>
      <c r="BB101" s="66">
        <v>88.5</v>
      </c>
      <c r="BC101" s="65"/>
      <c r="BD101" s="73"/>
      <c r="BE101" s="64"/>
      <c r="BF101" s="65"/>
      <c r="BG101" s="70"/>
      <c r="BH101" s="66"/>
      <c r="BI101" s="70"/>
      <c r="BJ101" s="66"/>
      <c r="BK101" s="64"/>
      <c r="BL101" s="65"/>
      <c r="BM101" s="66"/>
      <c r="BN101" s="65"/>
      <c r="BO101" s="65"/>
      <c r="BP101" s="65"/>
      <c r="BQ101" s="65"/>
      <c r="BR101" s="66"/>
      <c r="BS101" s="73"/>
    </row>
    <row r="102" spans="1:71" ht="46.5" customHeight="1" outlineLevel="1" x14ac:dyDescent="0.35">
      <c r="A102" s="82" t="s">
        <v>210</v>
      </c>
      <c r="B102" s="88" t="s">
        <v>237</v>
      </c>
      <c r="C102" s="201">
        <v>2404005495</v>
      </c>
      <c r="D102" s="202">
        <f t="shared" si="29"/>
        <v>73.580829999999992</v>
      </c>
      <c r="E102" s="62">
        <f t="shared" si="30"/>
        <v>51.50658</v>
      </c>
      <c r="F102" s="63">
        <f t="shared" si="31"/>
        <v>22.074249999999999</v>
      </c>
      <c r="G102" s="64"/>
      <c r="H102" s="65"/>
      <c r="I102" s="64"/>
      <c r="J102" s="65"/>
      <c r="K102" s="64"/>
      <c r="L102" s="65"/>
      <c r="M102" s="64"/>
      <c r="N102" s="65"/>
      <c r="O102" s="62"/>
      <c r="P102" s="63"/>
      <c r="Q102" s="64"/>
      <c r="R102" s="65"/>
      <c r="S102" s="64"/>
      <c r="T102" s="65"/>
      <c r="U102" s="64"/>
      <c r="V102" s="66"/>
      <c r="W102" s="64">
        <v>51.50658</v>
      </c>
      <c r="X102" s="65">
        <v>22.074249999999999</v>
      </c>
      <c r="Y102" s="65"/>
      <c r="Z102" s="64"/>
      <c r="AA102" s="65"/>
      <c r="AB102" s="62"/>
      <c r="AC102" s="63"/>
      <c r="AD102" s="64"/>
      <c r="AE102" s="65"/>
      <c r="AF102" s="65"/>
      <c r="AG102" s="66"/>
      <c r="AH102" s="73"/>
      <c r="AI102" s="62"/>
      <c r="AJ102" s="63"/>
      <c r="AK102" s="62"/>
      <c r="AL102" s="63"/>
      <c r="AM102" s="68"/>
      <c r="AN102" s="69"/>
      <c r="AO102" s="69"/>
      <c r="AP102" s="64"/>
      <c r="AQ102" s="65"/>
      <c r="AR102" s="64"/>
      <c r="AS102" s="65"/>
      <c r="AT102" s="66"/>
      <c r="AU102" s="66"/>
      <c r="AV102" s="64"/>
      <c r="AW102" s="65"/>
      <c r="AX102" s="73"/>
      <c r="AY102" s="73"/>
      <c r="AZ102" s="65"/>
      <c r="BA102" s="65"/>
      <c r="BB102" s="65"/>
      <c r="BC102" s="65"/>
      <c r="BD102" s="73"/>
      <c r="BE102" s="64"/>
      <c r="BF102" s="65"/>
      <c r="BG102" s="70"/>
      <c r="BH102" s="66"/>
      <c r="BI102" s="70"/>
      <c r="BJ102" s="66"/>
      <c r="BK102" s="64"/>
      <c r="BL102" s="65"/>
      <c r="BM102" s="66"/>
      <c r="BN102" s="65"/>
      <c r="BO102" s="65"/>
      <c r="BP102" s="65"/>
      <c r="BQ102" s="65"/>
      <c r="BR102" s="66"/>
      <c r="BS102" s="73"/>
    </row>
    <row r="103" spans="1:71" ht="46.5" customHeight="1" outlineLevel="1" x14ac:dyDescent="0.35">
      <c r="A103" s="82" t="s">
        <v>210</v>
      </c>
      <c r="B103" s="88" t="s">
        <v>238</v>
      </c>
      <c r="C103" s="201">
        <v>2404007196</v>
      </c>
      <c r="D103" s="202">
        <f t="shared" si="29"/>
        <v>93893.570350000009</v>
      </c>
      <c r="E103" s="62">
        <f t="shared" si="30"/>
        <v>1800.2317800000001</v>
      </c>
      <c r="F103" s="63">
        <f t="shared" si="31"/>
        <v>92093.338570000007</v>
      </c>
      <c r="G103" s="64"/>
      <c r="H103" s="65"/>
      <c r="I103" s="64"/>
      <c r="J103" s="65"/>
      <c r="K103" s="64"/>
      <c r="L103" s="65"/>
      <c r="M103" s="64"/>
      <c r="N103" s="65"/>
      <c r="O103" s="62"/>
      <c r="P103" s="63"/>
      <c r="Q103" s="64"/>
      <c r="R103" s="65"/>
      <c r="S103" s="64"/>
      <c r="T103" s="65"/>
      <c r="U103" s="64"/>
      <c r="V103" s="66"/>
      <c r="W103" s="64"/>
      <c r="X103" s="65"/>
      <c r="Y103" s="65">
        <v>336</v>
      </c>
      <c r="Z103" s="64"/>
      <c r="AA103" s="65"/>
      <c r="AB103" s="62"/>
      <c r="AC103" s="63"/>
      <c r="AD103" s="64">
        <v>1718.8579199999999</v>
      </c>
      <c r="AE103" s="65">
        <v>736.65338999999994</v>
      </c>
      <c r="AF103" s="65">
        <v>62541.108780000002</v>
      </c>
      <c r="AG103" s="66">
        <v>2550</v>
      </c>
      <c r="AH103" s="73"/>
      <c r="AI103" s="62"/>
      <c r="AJ103" s="63"/>
      <c r="AK103" s="62"/>
      <c r="AL103" s="63"/>
      <c r="AM103" s="68"/>
      <c r="AN103" s="69"/>
      <c r="AO103" s="69"/>
      <c r="AP103" s="64"/>
      <c r="AQ103" s="65"/>
      <c r="AR103" s="64"/>
      <c r="AS103" s="65"/>
      <c r="AT103" s="66"/>
      <c r="AU103" s="66"/>
      <c r="AV103" s="64"/>
      <c r="AW103" s="65"/>
      <c r="AX103" s="73"/>
      <c r="AY103" s="73"/>
      <c r="AZ103" s="65"/>
      <c r="BA103" s="65"/>
      <c r="BB103" s="65"/>
      <c r="BC103" s="65">
        <v>20000</v>
      </c>
      <c r="BD103" s="73"/>
      <c r="BE103" s="64"/>
      <c r="BF103" s="65"/>
      <c r="BG103" s="70"/>
      <c r="BH103" s="66"/>
      <c r="BI103" s="70">
        <v>49.01088</v>
      </c>
      <c r="BJ103" s="66">
        <v>3.1288200000000002</v>
      </c>
      <c r="BK103" s="64">
        <v>32.36298</v>
      </c>
      <c r="BL103" s="65">
        <v>41.470959999999998</v>
      </c>
      <c r="BM103" s="66"/>
      <c r="BN103" s="65"/>
      <c r="BO103" s="65"/>
      <c r="BP103" s="65"/>
      <c r="BQ103" s="65">
        <v>633.08439999999996</v>
      </c>
      <c r="BR103" s="66"/>
      <c r="BS103" s="73">
        <v>5251.8922199999997</v>
      </c>
    </row>
    <row r="104" spans="1:71" ht="46.5" customHeight="1" outlineLevel="1" x14ac:dyDescent="0.35">
      <c r="A104" s="82" t="s">
        <v>210</v>
      </c>
      <c r="B104" s="88" t="s">
        <v>239</v>
      </c>
      <c r="C104" s="201">
        <v>2465135445</v>
      </c>
      <c r="D104" s="202">
        <f t="shared" si="29"/>
        <v>9469.9369100000004</v>
      </c>
      <c r="E104" s="62">
        <f t="shared" si="30"/>
        <v>3345.05771</v>
      </c>
      <c r="F104" s="63">
        <f t="shared" si="31"/>
        <v>6124.8791999999994</v>
      </c>
      <c r="G104" s="64"/>
      <c r="H104" s="65"/>
      <c r="I104" s="64"/>
      <c r="J104" s="65"/>
      <c r="K104" s="64"/>
      <c r="L104" s="65"/>
      <c r="M104" s="64"/>
      <c r="N104" s="65"/>
      <c r="O104" s="62"/>
      <c r="P104" s="63"/>
      <c r="Q104" s="64"/>
      <c r="R104" s="65"/>
      <c r="S104" s="64"/>
      <c r="T104" s="65"/>
      <c r="U104" s="64"/>
      <c r="V104" s="66"/>
      <c r="W104" s="64"/>
      <c r="X104" s="65"/>
      <c r="Y104" s="65"/>
      <c r="Z104" s="64"/>
      <c r="AA104" s="65"/>
      <c r="AB104" s="62"/>
      <c r="AC104" s="63"/>
      <c r="AD104" s="64"/>
      <c r="AE104" s="65"/>
      <c r="AF104" s="65"/>
      <c r="AG104" s="66"/>
      <c r="AH104" s="73"/>
      <c r="AI104" s="62">
        <v>1749.41965</v>
      </c>
      <c r="AJ104" s="63">
        <v>749.75127999999995</v>
      </c>
      <c r="AK104" s="62"/>
      <c r="AL104" s="63"/>
      <c r="AM104" s="68"/>
      <c r="AN104" s="69"/>
      <c r="AO104" s="69"/>
      <c r="AP104" s="64"/>
      <c r="AQ104" s="65"/>
      <c r="AR104" s="64"/>
      <c r="AS104" s="65"/>
      <c r="AT104" s="66"/>
      <c r="AU104" s="66"/>
      <c r="AV104" s="64">
        <v>1595.63806</v>
      </c>
      <c r="AW104" s="65">
        <v>683.84105</v>
      </c>
      <c r="AX104" s="73"/>
      <c r="AY104" s="73"/>
      <c r="AZ104" s="65"/>
      <c r="BA104" s="65"/>
      <c r="BB104" s="65"/>
      <c r="BC104" s="65">
        <f>443.5325+4247.75437</f>
        <v>4691.2868699999999</v>
      </c>
      <c r="BD104" s="73"/>
      <c r="BE104" s="64"/>
      <c r="BF104" s="65"/>
      <c r="BG104" s="70"/>
      <c r="BH104" s="66"/>
      <c r="BI104" s="70"/>
      <c r="BJ104" s="66"/>
      <c r="BK104" s="64"/>
      <c r="BL104" s="65"/>
      <c r="BM104" s="66"/>
      <c r="BN104" s="65"/>
      <c r="BO104" s="65"/>
      <c r="BP104" s="65"/>
      <c r="BQ104" s="65"/>
      <c r="BR104" s="66"/>
      <c r="BS104" s="73"/>
    </row>
    <row r="105" spans="1:71" ht="46.5" customHeight="1" outlineLevel="1" x14ac:dyDescent="0.35">
      <c r="A105" s="82" t="s">
        <v>210</v>
      </c>
      <c r="B105" s="88" t="s">
        <v>240</v>
      </c>
      <c r="C105" s="201">
        <v>2463217237</v>
      </c>
      <c r="D105" s="202">
        <f t="shared" si="29"/>
        <v>396</v>
      </c>
      <c r="E105" s="62">
        <f t="shared" si="30"/>
        <v>372.24</v>
      </c>
      <c r="F105" s="63">
        <f t="shared" si="31"/>
        <v>23.76</v>
      </c>
      <c r="G105" s="64"/>
      <c r="H105" s="65"/>
      <c r="I105" s="64"/>
      <c r="J105" s="65"/>
      <c r="K105" s="64"/>
      <c r="L105" s="65"/>
      <c r="M105" s="64"/>
      <c r="N105" s="65"/>
      <c r="O105" s="62"/>
      <c r="P105" s="63"/>
      <c r="Q105" s="64"/>
      <c r="R105" s="65"/>
      <c r="S105" s="64"/>
      <c r="T105" s="65"/>
      <c r="U105" s="64"/>
      <c r="V105" s="66"/>
      <c r="W105" s="64"/>
      <c r="X105" s="65"/>
      <c r="Y105" s="65"/>
      <c r="Z105" s="64"/>
      <c r="AA105" s="65"/>
      <c r="AB105" s="62"/>
      <c r="AC105" s="63"/>
      <c r="AD105" s="64"/>
      <c r="AE105" s="65"/>
      <c r="AF105" s="65"/>
      <c r="AG105" s="66"/>
      <c r="AH105" s="73"/>
      <c r="AI105" s="62"/>
      <c r="AJ105" s="63"/>
      <c r="AK105" s="62"/>
      <c r="AL105" s="63"/>
      <c r="AM105" s="68"/>
      <c r="AN105" s="69"/>
      <c r="AO105" s="69"/>
      <c r="AP105" s="64"/>
      <c r="AQ105" s="65"/>
      <c r="AR105" s="64"/>
      <c r="AS105" s="65"/>
      <c r="AT105" s="66"/>
      <c r="AU105" s="66"/>
      <c r="AV105" s="64"/>
      <c r="AW105" s="65"/>
      <c r="AX105" s="73"/>
      <c r="AY105" s="73"/>
      <c r="AZ105" s="65"/>
      <c r="BA105" s="65"/>
      <c r="BB105" s="65"/>
      <c r="BC105" s="96"/>
      <c r="BD105" s="73"/>
      <c r="BE105" s="64"/>
      <c r="BF105" s="65"/>
      <c r="BG105" s="70">
        <v>372.24</v>
      </c>
      <c r="BH105" s="66">
        <v>23.76</v>
      </c>
      <c r="BI105" s="70"/>
      <c r="BJ105" s="66"/>
      <c r="BK105" s="64"/>
      <c r="BL105" s="65"/>
      <c r="BM105" s="66"/>
      <c r="BN105" s="65"/>
      <c r="BO105" s="65"/>
      <c r="BP105" s="65"/>
      <c r="BQ105" s="65"/>
      <c r="BR105" s="66"/>
      <c r="BS105" s="73"/>
    </row>
    <row r="106" spans="1:71" ht="46.5" customHeight="1" outlineLevel="1" x14ac:dyDescent="0.35">
      <c r="A106" s="82" t="s">
        <v>210</v>
      </c>
      <c r="B106" s="88" t="s">
        <v>241</v>
      </c>
      <c r="C106" s="201">
        <v>2465243881</v>
      </c>
      <c r="D106" s="202">
        <f t="shared" si="29"/>
        <v>24503.166649999999</v>
      </c>
      <c r="E106" s="62">
        <f t="shared" si="30"/>
        <v>0</v>
      </c>
      <c r="F106" s="63">
        <f t="shared" si="31"/>
        <v>24503.166649999999</v>
      </c>
      <c r="G106" s="64"/>
      <c r="H106" s="65"/>
      <c r="I106" s="64"/>
      <c r="J106" s="65"/>
      <c r="K106" s="64"/>
      <c r="L106" s="65"/>
      <c r="M106" s="64"/>
      <c r="N106" s="65"/>
      <c r="O106" s="62"/>
      <c r="P106" s="63"/>
      <c r="Q106" s="64"/>
      <c r="R106" s="65"/>
      <c r="S106" s="64"/>
      <c r="T106" s="65"/>
      <c r="U106" s="64"/>
      <c r="V106" s="66"/>
      <c r="W106" s="64"/>
      <c r="X106" s="65"/>
      <c r="Y106" s="65"/>
      <c r="Z106" s="64"/>
      <c r="AA106" s="65"/>
      <c r="AB106" s="62"/>
      <c r="AC106" s="63"/>
      <c r="AD106" s="64"/>
      <c r="AE106" s="65"/>
      <c r="AF106" s="65">
        <v>24503.166649999999</v>
      </c>
      <c r="AG106" s="66"/>
      <c r="AH106" s="73"/>
      <c r="AI106" s="62"/>
      <c r="AJ106" s="63"/>
      <c r="AK106" s="62"/>
      <c r="AL106" s="63"/>
      <c r="AM106" s="68"/>
      <c r="AN106" s="69"/>
      <c r="AO106" s="69"/>
      <c r="AP106" s="64"/>
      <c r="AQ106" s="65"/>
      <c r="AR106" s="64"/>
      <c r="AS106" s="65"/>
      <c r="AT106" s="66"/>
      <c r="AU106" s="66"/>
      <c r="AV106" s="64"/>
      <c r="AW106" s="65"/>
      <c r="AX106" s="73"/>
      <c r="AY106" s="73"/>
      <c r="AZ106" s="65"/>
      <c r="BA106" s="65"/>
      <c r="BB106" s="65"/>
      <c r="BC106" s="96"/>
      <c r="BD106" s="73"/>
      <c r="BE106" s="64"/>
      <c r="BF106" s="65"/>
      <c r="BG106" s="70"/>
      <c r="BH106" s="66"/>
      <c r="BI106" s="70"/>
      <c r="BJ106" s="66"/>
      <c r="BK106" s="64"/>
      <c r="BL106" s="65"/>
      <c r="BM106" s="66"/>
      <c r="BN106" s="65"/>
      <c r="BO106" s="65"/>
      <c r="BP106" s="65"/>
      <c r="BQ106" s="65"/>
      <c r="BR106" s="66"/>
      <c r="BS106" s="73"/>
    </row>
    <row r="107" spans="1:71" ht="46.5" customHeight="1" outlineLevel="1" x14ac:dyDescent="0.35">
      <c r="A107" s="82" t="s">
        <v>210</v>
      </c>
      <c r="B107" s="88" t="s">
        <v>242</v>
      </c>
      <c r="C107" s="201">
        <v>2404017370</v>
      </c>
      <c r="D107" s="202">
        <f t="shared" si="29"/>
        <v>794.43828000000008</v>
      </c>
      <c r="E107" s="62">
        <f t="shared" si="30"/>
        <v>274.54929999999996</v>
      </c>
      <c r="F107" s="63">
        <f t="shared" si="31"/>
        <v>519.88898000000006</v>
      </c>
      <c r="G107" s="64"/>
      <c r="H107" s="65"/>
      <c r="I107" s="64"/>
      <c r="J107" s="65"/>
      <c r="K107" s="64"/>
      <c r="L107" s="65"/>
      <c r="M107" s="64">
        <v>114.70893</v>
      </c>
      <c r="N107" s="65">
        <v>49.160969999999999</v>
      </c>
      <c r="O107" s="62"/>
      <c r="P107" s="63"/>
      <c r="Q107" s="64">
        <v>135.97054</v>
      </c>
      <c r="R107" s="65">
        <v>58.27308</v>
      </c>
      <c r="S107" s="64"/>
      <c r="T107" s="65"/>
      <c r="U107" s="64"/>
      <c r="V107" s="66"/>
      <c r="W107" s="64">
        <v>23.86983</v>
      </c>
      <c r="X107" s="65">
        <v>10.22993</v>
      </c>
      <c r="Y107" s="65">
        <v>402.22500000000002</v>
      </c>
      <c r="Z107" s="64"/>
      <c r="AA107" s="65"/>
      <c r="AB107" s="62"/>
      <c r="AC107" s="63"/>
      <c r="AD107" s="64"/>
      <c r="AE107" s="65"/>
      <c r="AF107" s="65"/>
      <c r="AG107" s="66"/>
      <c r="AH107" s="73"/>
      <c r="AI107" s="62"/>
      <c r="AJ107" s="63"/>
      <c r="AK107" s="62"/>
      <c r="AL107" s="63"/>
      <c r="AM107" s="68"/>
      <c r="AN107" s="69"/>
      <c r="AO107" s="69"/>
      <c r="AP107" s="64"/>
      <c r="AQ107" s="65"/>
      <c r="AR107" s="64"/>
      <c r="AS107" s="65"/>
      <c r="AT107" s="66"/>
      <c r="AU107" s="66"/>
      <c r="AV107" s="64"/>
      <c r="AW107" s="65"/>
      <c r="AX107" s="73"/>
      <c r="AY107" s="73"/>
      <c r="AZ107" s="65"/>
      <c r="BA107" s="65"/>
      <c r="BB107" s="65"/>
      <c r="BC107" s="65"/>
      <c r="BD107" s="73"/>
      <c r="BE107" s="64"/>
      <c r="BF107" s="65"/>
      <c r="BG107" s="70"/>
      <c r="BH107" s="66"/>
      <c r="BI107" s="70"/>
      <c r="BJ107" s="66"/>
      <c r="BK107" s="64"/>
      <c r="BL107" s="65"/>
      <c r="BM107" s="66"/>
      <c r="BN107" s="65"/>
      <c r="BO107" s="65"/>
      <c r="BP107" s="65"/>
      <c r="BQ107" s="65"/>
      <c r="BR107" s="66"/>
      <c r="BS107" s="73"/>
    </row>
    <row r="108" spans="1:71" ht="37.5" customHeight="1" outlineLevel="1" x14ac:dyDescent="0.35">
      <c r="A108" s="82" t="s">
        <v>210</v>
      </c>
      <c r="B108" s="115" t="s">
        <v>243</v>
      </c>
      <c r="C108" s="201">
        <v>2404021440</v>
      </c>
      <c r="D108" s="202">
        <f t="shared" si="29"/>
        <v>10727.08232</v>
      </c>
      <c r="E108" s="62">
        <f t="shared" si="30"/>
        <v>7508.9576200000001</v>
      </c>
      <c r="F108" s="63">
        <f t="shared" si="31"/>
        <v>3218.1246999999998</v>
      </c>
      <c r="G108" s="64"/>
      <c r="H108" s="65"/>
      <c r="I108" s="64"/>
      <c r="J108" s="65"/>
      <c r="K108" s="64"/>
      <c r="L108" s="65"/>
      <c r="M108" s="64"/>
      <c r="N108" s="65"/>
      <c r="O108" s="62"/>
      <c r="P108" s="63"/>
      <c r="Q108" s="70"/>
      <c r="R108" s="66"/>
      <c r="S108" s="64"/>
      <c r="T108" s="65"/>
      <c r="U108" s="64"/>
      <c r="V108" s="66"/>
      <c r="W108" s="64"/>
      <c r="X108" s="65"/>
      <c r="Y108" s="65"/>
      <c r="Z108" s="64"/>
      <c r="AA108" s="65"/>
      <c r="AB108" s="62"/>
      <c r="AC108" s="63"/>
      <c r="AD108" s="64"/>
      <c r="AE108" s="65"/>
      <c r="AF108" s="65"/>
      <c r="AG108" s="66"/>
      <c r="AH108" s="73"/>
      <c r="AI108" s="62"/>
      <c r="AJ108" s="63"/>
      <c r="AK108" s="62"/>
      <c r="AL108" s="63"/>
      <c r="AM108" s="68"/>
      <c r="AN108" s="69"/>
      <c r="AO108" s="69"/>
      <c r="AP108" s="64">
        <v>7508.9576200000001</v>
      </c>
      <c r="AQ108" s="65">
        <v>3218.1246999999998</v>
      </c>
      <c r="AR108" s="64"/>
      <c r="AS108" s="65"/>
      <c r="AT108" s="66"/>
      <c r="AU108" s="66"/>
      <c r="AV108" s="64"/>
      <c r="AW108" s="65"/>
      <c r="AX108" s="73"/>
      <c r="AY108" s="73"/>
      <c r="AZ108" s="65"/>
      <c r="BA108" s="65"/>
      <c r="BB108" s="65"/>
      <c r="BC108" s="65"/>
      <c r="BD108" s="73"/>
      <c r="BE108" s="64"/>
      <c r="BF108" s="65"/>
      <c r="BG108" s="70"/>
      <c r="BH108" s="66"/>
      <c r="BI108" s="70"/>
      <c r="BJ108" s="66"/>
      <c r="BK108" s="64"/>
      <c r="BL108" s="65"/>
      <c r="BM108" s="66"/>
      <c r="BN108" s="65"/>
      <c r="BO108" s="65"/>
      <c r="BP108" s="65"/>
      <c r="BQ108" s="65"/>
      <c r="BR108" s="66"/>
      <c r="BS108" s="73"/>
    </row>
    <row r="109" spans="1:71" ht="37.5" customHeight="1" outlineLevel="1" x14ac:dyDescent="0.35">
      <c r="A109" s="82" t="s">
        <v>210</v>
      </c>
      <c r="B109" s="88" t="s">
        <v>244</v>
      </c>
      <c r="C109" s="201">
        <v>246523199784</v>
      </c>
      <c r="D109" s="202">
        <f t="shared" si="29"/>
        <v>7905.2962200000002</v>
      </c>
      <c r="E109" s="62">
        <f t="shared" si="30"/>
        <v>0</v>
      </c>
      <c r="F109" s="63">
        <f t="shared" si="31"/>
        <v>7905.2962200000002</v>
      </c>
      <c r="G109" s="64"/>
      <c r="H109" s="65"/>
      <c r="I109" s="64"/>
      <c r="J109" s="65"/>
      <c r="K109" s="64"/>
      <c r="L109" s="65"/>
      <c r="M109" s="64"/>
      <c r="N109" s="65"/>
      <c r="O109" s="62"/>
      <c r="P109" s="63"/>
      <c r="Q109" s="70"/>
      <c r="R109" s="66"/>
      <c r="S109" s="64"/>
      <c r="T109" s="65"/>
      <c r="U109" s="64"/>
      <c r="V109" s="66"/>
      <c r="W109" s="64"/>
      <c r="X109" s="65"/>
      <c r="Y109" s="65"/>
      <c r="Z109" s="64"/>
      <c r="AA109" s="65"/>
      <c r="AB109" s="62"/>
      <c r="AC109" s="63"/>
      <c r="AD109" s="64"/>
      <c r="AE109" s="65"/>
      <c r="AF109" s="65"/>
      <c r="AG109" s="66"/>
      <c r="AH109" s="73"/>
      <c r="AI109" s="62"/>
      <c r="AJ109" s="63"/>
      <c r="AK109" s="62"/>
      <c r="AL109" s="63"/>
      <c r="AM109" s="68"/>
      <c r="AN109" s="69"/>
      <c r="AO109" s="69">
        <v>7905.2962200000002</v>
      </c>
      <c r="AP109" s="64"/>
      <c r="AQ109" s="65"/>
      <c r="AR109" s="64"/>
      <c r="AS109" s="65"/>
      <c r="AT109" s="66"/>
      <c r="AU109" s="66"/>
      <c r="AV109" s="64"/>
      <c r="AW109" s="65"/>
      <c r="AX109" s="73"/>
      <c r="AY109" s="73"/>
      <c r="AZ109" s="65"/>
      <c r="BA109" s="65"/>
      <c r="BB109" s="65"/>
      <c r="BC109" s="65"/>
      <c r="BD109" s="73"/>
      <c r="BE109" s="64"/>
      <c r="BF109" s="65"/>
      <c r="BG109" s="70"/>
      <c r="BH109" s="66"/>
      <c r="BI109" s="70"/>
      <c r="BJ109" s="66"/>
      <c r="BK109" s="64"/>
      <c r="BL109" s="65"/>
      <c r="BM109" s="66"/>
      <c r="BN109" s="65"/>
      <c r="BO109" s="65"/>
      <c r="BP109" s="65"/>
      <c r="BQ109" s="65"/>
      <c r="BR109" s="66"/>
      <c r="BS109" s="73"/>
    </row>
    <row r="110" spans="1:71" ht="37.5" customHeight="1" outlineLevel="1" x14ac:dyDescent="0.35">
      <c r="A110" s="82" t="s">
        <v>210</v>
      </c>
      <c r="B110" s="88" t="s">
        <v>245</v>
      </c>
      <c r="C110" s="201" t="s">
        <v>246</v>
      </c>
      <c r="D110" s="202">
        <f t="shared" si="29"/>
        <v>9177.2032600000002</v>
      </c>
      <c r="E110" s="62">
        <f t="shared" si="30"/>
        <v>1127.86833</v>
      </c>
      <c r="F110" s="63">
        <f t="shared" si="31"/>
        <v>8049.33493</v>
      </c>
      <c r="G110" s="64"/>
      <c r="H110" s="65"/>
      <c r="I110" s="64">
        <v>41.202530000000003</v>
      </c>
      <c r="J110" s="65">
        <v>17.65822</v>
      </c>
      <c r="K110" s="64"/>
      <c r="L110" s="65"/>
      <c r="M110" s="64">
        <v>496.92198999999999</v>
      </c>
      <c r="N110" s="65">
        <v>212.96656999999999</v>
      </c>
      <c r="O110" s="62"/>
      <c r="P110" s="63"/>
      <c r="Q110" s="70">
        <f>442.65829+93.63256</f>
        <v>536.29084999999998</v>
      </c>
      <c r="R110" s="66">
        <f>189.71069+40.12824</f>
        <v>229.83893</v>
      </c>
      <c r="S110" s="64"/>
      <c r="T110" s="65"/>
      <c r="U110" s="64"/>
      <c r="V110" s="66"/>
      <c r="W110" s="64">
        <v>53.452959999999997</v>
      </c>
      <c r="X110" s="65">
        <v>22.90842</v>
      </c>
      <c r="Y110" s="65">
        <v>2084.6457500000001</v>
      </c>
      <c r="Z110" s="64"/>
      <c r="AA110" s="65"/>
      <c r="AB110" s="62"/>
      <c r="AC110" s="63"/>
      <c r="AD110" s="64"/>
      <c r="AE110" s="65"/>
      <c r="AF110" s="65"/>
      <c r="AG110" s="66"/>
      <c r="AH110" s="73"/>
      <c r="AI110" s="62"/>
      <c r="AJ110" s="63"/>
      <c r="AK110" s="62"/>
      <c r="AL110" s="63"/>
      <c r="AM110" s="68"/>
      <c r="AN110" s="69"/>
      <c r="AO110" s="69"/>
      <c r="AP110" s="64"/>
      <c r="AQ110" s="65"/>
      <c r="AR110" s="64"/>
      <c r="AS110" s="65"/>
      <c r="AT110" s="66"/>
      <c r="AU110" s="66"/>
      <c r="AV110" s="64"/>
      <c r="AW110" s="65"/>
      <c r="AX110" s="73"/>
      <c r="AY110" s="73"/>
      <c r="AZ110" s="65"/>
      <c r="BA110" s="65"/>
      <c r="BB110" s="65"/>
      <c r="BC110" s="65">
        <f>5326.12194+155.1951</f>
        <v>5481.3170399999999</v>
      </c>
      <c r="BD110" s="73"/>
      <c r="BE110" s="64"/>
      <c r="BF110" s="65"/>
      <c r="BG110" s="70"/>
      <c r="BH110" s="66"/>
      <c r="BI110" s="70"/>
      <c r="BJ110" s="66"/>
      <c r="BK110" s="64"/>
      <c r="BL110" s="65"/>
      <c r="BM110" s="66"/>
      <c r="BN110" s="65"/>
      <c r="BO110" s="65"/>
      <c r="BP110" s="65"/>
      <c r="BQ110" s="65"/>
      <c r="BR110" s="66"/>
      <c r="BS110" s="73"/>
    </row>
    <row r="111" spans="1:71" s="78" customFormat="1" ht="22.5" customHeight="1" x14ac:dyDescent="0.35">
      <c r="A111" s="90" t="s">
        <v>247</v>
      </c>
      <c r="B111" s="91"/>
      <c r="C111" s="204"/>
      <c r="D111" s="207">
        <f t="shared" ref="D111" si="32">SUBTOTAL(9,D82:D110)</f>
        <v>184982.49302999998</v>
      </c>
      <c r="E111" s="100">
        <f t="shared" ref="E111" si="33">SUBTOTAL(9,E82:E110)</f>
        <v>21026.580840000002</v>
      </c>
      <c r="F111" s="100">
        <f t="shared" ref="F111" si="34">SUBTOTAL(9,F82:F110)</f>
        <v>163955.91218999997</v>
      </c>
      <c r="G111" s="100">
        <f t="shared" ref="G111" si="35">SUBTOTAL(9,G82:G110)</f>
        <v>0</v>
      </c>
      <c r="H111" s="100">
        <f t="shared" ref="H111" si="36">SUBTOTAL(9,H82:H110)</f>
        <v>0</v>
      </c>
      <c r="I111" s="100">
        <f t="shared" ref="I111" si="37">SUBTOTAL(9,I82:I110)</f>
        <v>51.503160000000001</v>
      </c>
      <c r="J111" s="100">
        <f t="shared" ref="J111" si="38">SUBTOTAL(9,J82:J110)</f>
        <v>22.072780000000002</v>
      </c>
      <c r="K111" s="100">
        <f t="shared" ref="K111" si="39">SUBTOTAL(9,K82:K110)</f>
        <v>0</v>
      </c>
      <c r="L111" s="100">
        <f t="shared" ref="L111" si="40">SUBTOTAL(9,L82:L110)</f>
        <v>0</v>
      </c>
      <c r="M111" s="100">
        <f t="shared" ref="M111" si="41">SUBTOTAL(9,M82:M110)</f>
        <v>3532.2326199999993</v>
      </c>
      <c r="N111" s="100">
        <f t="shared" ref="N111" si="42">SUBTOTAL(9,N82:N110)</f>
        <v>1513.8139799999999</v>
      </c>
      <c r="O111" s="100">
        <f t="shared" ref="O111" si="43">SUBTOTAL(9,O82:O110)</f>
        <v>0</v>
      </c>
      <c r="P111" s="100">
        <f t="shared" ref="P111" si="44">SUBTOTAL(9,P82:P110)</f>
        <v>0</v>
      </c>
      <c r="Q111" s="100">
        <f t="shared" ref="Q111" si="45">SUBTOTAL(9,Q82:Q110)</f>
        <v>3696.6279299999997</v>
      </c>
      <c r="R111" s="100">
        <f t="shared" ref="R111" si="46">SUBTOTAL(9,R82:R110)</f>
        <v>1584.2691100000002</v>
      </c>
      <c r="S111" s="100">
        <f t="shared" ref="S111" si="47">SUBTOTAL(9,S82:S110)</f>
        <v>0</v>
      </c>
      <c r="T111" s="100">
        <f t="shared" ref="T111" si="48">SUBTOTAL(9,T82:T110)</f>
        <v>0</v>
      </c>
      <c r="U111" s="100">
        <f t="shared" ref="U111" si="49">SUBTOTAL(9,U82:U110)</f>
        <v>0</v>
      </c>
      <c r="V111" s="100">
        <f t="shared" ref="V111" si="50">SUBTOTAL(9,V82:V110)</f>
        <v>0</v>
      </c>
      <c r="W111" s="100">
        <f t="shared" ref="W111" si="51">SUBTOTAL(9,W82:W110)</f>
        <v>719.73001999999997</v>
      </c>
      <c r="X111" s="100">
        <f t="shared" ref="X111" si="52">SUBTOTAL(9,X82:X110)</f>
        <v>308.45569999999998</v>
      </c>
      <c r="Y111" s="100">
        <f t="shared" ref="Y111" si="53">SUBTOTAL(9,Y82:Y110)</f>
        <v>14699.535320000001</v>
      </c>
      <c r="Z111" s="100">
        <f t="shared" ref="Z111" si="54">SUBTOTAL(9,Z82:Z110)</f>
        <v>0</v>
      </c>
      <c r="AA111" s="100">
        <f t="shared" ref="AA111" si="55">SUBTOTAL(9,AA82:AA110)</f>
        <v>0</v>
      </c>
      <c r="AB111" s="100">
        <f t="shared" ref="AB111" si="56">SUBTOTAL(9,AB82:AB110)</f>
        <v>0</v>
      </c>
      <c r="AC111" s="100">
        <f t="shared" ref="AC111" si="57">SUBTOTAL(9,AC82:AC110)</f>
        <v>0</v>
      </c>
      <c r="AD111" s="100">
        <f t="shared" ref="AD111" si="58">SUBTOTAL(9,AD82:AD110)</f>
        <v>1718.8579199999999</v>
      </c>
      <c r="AE111" s="100">
        <f t="shared" ref="AE111" si="59">SUBTOTAL(9,AE82:AE110)</f>
        <v>736.65338999999994</v>
      </c>
      <c r="AF111" s="100">
        <f t="shared" ref="AF111" si="60">SUBTOTAL(9,AF82:AF110)</f>
        <v>87288.323960000009</v>
      </c>
      <c r="AG111" s="100">
        <f t="shared" ref="AG111" si="61">SUBTOTAL(9,AG82:AG110)</f>
        <v>2550</v>
      </c>
      <c r="AH111" s="100">
        <f t="shared" ref="AH111" si="62">SUBTOTAL(9,AH82:AH110)</f>
        <v>0</v>
      </c>
      <c r="AI111" s="100">
        <f t="shared" ref="AI111" si="63">SUBTOTAL(9,AI82:AI110)</f>
        <v>1749.41965</v>
      </c>
      <c r="AJ111" s="100">
        <f t="shared" ref="AJ111" si="64">SUBTOTAL(9,AJ82:AJ110)</f>
        <v>749.75127999999995</v>
      </c>
      <c r="AK111" s="100">
        <f t="shared" ref="AK111" si="65">SUBTOTAL(9,AK82:AK110)</f>
        <v>0</v>
      </c>
      <c r="AL111" s="100">
        <f t="shared" ref="AL111" si="66">SUBTOTAL(9,AL82:AL110)</f>
        <v>0</v>
      </c>
      <c r="AM111" s="100">
        <f t="shared" ref="AM111" si="67">SUBTOTAL(9,AM82:AM110)</f>
        <v>0</v>
      </c>
      <c r="AN111" s="100">
        <f t="shared" ref="AN111" si="68">SUBTOTAL(9,AN82:AN110)</f>
        <v>0</v>
      </c>
      <c r="AO111" s="100">
        <f t="shared" ref="AO111" si="69">SUBTOTAL(9,AO82:AO110)</f>
        <v>7905.2962200000002</v>
      </c>
      <c r="AP111" s="100">
        <f t="shared" ref="AP111" si="70">SUBTOTAL(9,AP82:AP110)</f>
        <v>7508.9576200000001</v>
      </c>
      <c r="AQ111" s="100">
        <f t="shared" ref="AQ111" si="71">SUBTOTAL(9,AQ82:AQ110)</f>
        <v>3218.1246999999998</v>
      </c>
      <c r="AR111" s="100">
        <f t="shared" ref="AR111" si="72">SUBTOTAL(9,AR82:AR110)</f>
        <v>0</v>
      </c>
      <c r="AS111" s="100">
        <f t="shared" ref="AS111" si="73">SUBTOTAL(9,AS82:AS110)</f>
        <v>0</v>
      </c>
      <c r="AT111" s="100">
        <f t="shared" ref="AT111" si="74">SUBTOTAL(9,AT82:AT110)</f>
        <v>0</v>
      </c>
      <c r="AU111" s="100">
        <f t="shared" ref="AU111" si="75">SUBTOTAL(9,AU82:AU110)</f>
        <v>0</v>
      </c>
      <c r="AV111" s="100">
        <f t="shared" ref="AV111" si="76">SUBTOTAL(9,AV82:AV110)</f>
        <v>1595.63806</v>
      </c>
      <c r="AW111" s="100">
        <f t="shared" ref="AW111" si="77">SUBTOTAL(9,AW82:AW110)</f>
        <v>683.84105</v>
      </c>
      <c r="AX111" s="100">
        <f t="shared" ref="AX111" si="78">SUBTOTAL(9,AX82:AX110)</f>
        <v>0</v>
      </c>
      <c r="AY111" s="100">
        <f t="shared" ref="AY111" si="79">SUBTOTAL(9,AY82:AY110)</f>
        <v>0</v>
      </c>
      <c r="AZ111" s="100">
        <f t="shared" ref="AZ111" si="80">SUBTOTAL(9,AZ82:AZ110)</f>
        <v>0</v>
      </c>
      <c r="BA111" s="100">
        <f t="shared" ref="BA111" si="81">SUBTOTAL(9,BA82:BA110)</f>
        <v>0</v>
      </c>
      <c r="BB111" s="100">
        <f t="shared" ref="BB111" si="82">SUBTOTAL(9,BB82:BB110)</f>
        <v>5261.1035000000002</v>
      </c>
      <c r="BC111" s="100">
        <f t="shared" ref="BC111" si="83">SUBTOTAL(9,BC82:BC110)</f>
        <v>30172.603909999998</v>
      </c>
      <c r="BD111" s="100">
        <f t="shared" ref="BD111" si="84">SUBTOTAL(9,BD82:BD110)</f>
        <v>930.45915000000002</v>
      </c>
      <c r="BE111" s="100">
        <f t="shared" ref="BE111" si="85">SUBTOTAL(9,BE82:BE110)</f>
        <v>0</v>
      </c>
      <c r="BF111" s="100">
        <f t="shared" ref="BF111" si="86">SUBTOTAL(9,BF82:BF110)</f>
        <v>0</v>
      </c>
      <c r="BG111" s="100">
        <f t="shared" ref="BG111" si="87">SUBTOTAL(9,BG82:BG110)</f>
        <v>372.24</v>
      </c>
      <c r="BH111" s="100">
        <f t="shared" ref="BH111" si="88">SUBTOTAL(9,BH82:BH110)</f>
        <v>23.76</v>
      </c>
      <c r="BI111" s="100">
        <f t="shared" ref="BI111" si="89">SUBTOTAL(9,BI82:BI110)</f>
        <v>49.01088</v>
      </c>
      <c r="BJ111" s="100">
        <f t="shared" ref="BJ111" si="90">SUBTOTAL(9,BJ82:BJ110)</f>
        <v>3.1288200000000002</v>
      </c>
      <c r="BK111" s="100">
        <f t="shared" ref="BK111" si="91">SUBTOTAL(9,BK82:BK110)</f>
        <v>32.36298</v>
      </c>
      <c r="BL111" s="100">
        <f t="shared" ref="BL111" si="92">SUBTOTAL(9,BL82:BL110)</f>
        <v>41.470959999999998</v>
      </c>
      <c r="BM111" s="100">
        <f t="shared" ref="BM111" si="93">SUBTOTAL(9,BM82:BM110)</f>
        <v>0</v>
      </c>
      <c r="BN111" s="100">
        <f t="shared" ref="BN111" si="94">SUBTOTAL(9,BN82:BN110)</f>
        <v>0</v>
      </c>
      <c r="BO111" s="100">
        <f t="shared" ref="BO111" si="95">SUBTOTAL(9,BO82:BO110)</f>
        <v>0</v>
      </c>
      <c r="BP111" s="100">
        <f t="shared" ref="BP111" si="96">SUBTOTAL(9,BP82:BP110)</f>
        <v>0</v>
      </c>
      <c r="BQ111" s="100">
        <f t="shared" ref="BQ111" si="97">SUBTOTAL(9,BQ82:BQ110)</f>
        <v>1011.35614</v>
      </c>
      <c r="BR111" s="100">
        <f t="shared" ref="BR111" si="98">SUBTOTAL(9,BR82:BR110)</f>
        <v>0</v>
      </c>
      <c r="BS111" s="100">
        <f t="shared" ref="BS111" si="99">SUBTOTAL(9,BS82:BS110)</f>
        <v>5251.8922199999997</v>
      </c>
    </row>
    <row r="112" spans="1:71" ht="46.5" customHeight="1" outlineLevel="1" x14ac:dyDescent="0.35">
      <c r="A112" s="82" t="s">
        <v>248</v>
      </c>
      <c r="B112" s="88" t="s">
        <v>249</v>
      </c>
      <c r="C112" s="201">
        <v>240501559489</v>
      </c>
      <c r="D112" s="208">
        <f t="shared" ref="D112" si="100">E112+F112</f>
        <v>204.88037</v>
      </c>
      <c r="E112" s="62">
        <f t="shared" ref="E112" si="101">SUMIF($G$5:$BS$5,"федеральный бюджет",G112:BS112)</f>
        <v>0</v>
      </c>
      <c r="F112" s="63">
        <f t="shared" ref="F112" si="102">SUMIF($G$5:$BS$5,"краевой бюджет",G112:BS112)</f>
        <v>204.88037</v>
      </c>
      <c r="G112" s="64"/>
      <c r="H112" s="65"/>
      <c r="I112" s="64"/>
      <c r="J112" s="65"/>
      <c r="K112" s="64"/>
      <c r="L112" s="65"/>
      <c r="M112" s="64"/>
      <c r="N112" s="65"/>
      <c r="O112" s="64"/>
      <c r="P112" s="65"/>
      <c r="Q112" s="64"/>
      <c r="R112" s="65"/>
      <c r="S112" s="64"/>
      <c r="T112" s="65"/>
      <c r="U112" s="64"/>
      <c r="V112" s="66"/>
      <c r="W112" s="64"/>
      <c r="X112" s="65"/>
      <c r="Y112" s="65"/>
      <c r="Z112" s="64"/>
      <c r="AA112" s="65"/>
      <c r="AB112" s="64"/>
      <c r="AC112" s="65"/>
      <c r="AD112" s="64"/>
      <c r="AE112" s="65"/>
      <c r="AF112" s="65">
        <v>204.88037</v>
      </c>
      <c r="AG112" s="66"/>
      <c r="AH112" s="65"/>
      <c r="AI112" s="64"/>
      <c r="AJ112" s="65"/>
      <c r="AK112" s="64"/>
      <c r="AL112" s="65"/>
      <c r="AM112" s="70"/>
      <c r="AN112" s="66"/>
      <c r="AO112" s="66"/>
      <c r="AP112" s="64"/>
      <c r="AQ112" s="65"/>
      <c r="AR112" s="64"/>
      <c r="AS112" s="65"/>
      <c r="AT112" s="66"/>
      <c r="AU112" s="66"/>
      <c r="AV112" s="64"/>
      <c r="AW112" s="65"/>
      <c r="AX112" s="66"/>
      <c r="AY112" s="66"/>
      <c r="AZ112" s="65"/>
      <c r="BA112" s="66"/>
      <c r="BB112" s="66"/>
      <c r="BC112" s="66"/>
      <c r="BD112" s="65"/>
      <c r="BE112" s="64"/>
      <c r="BF112" s="65"/>
      <c r="BG112" s="70"/>
      <c r="BH112" s="66"/>
      <c r="BI112" s="70"/>
      <c r="BJ112" s="66"/>
      <c r="BK112" s="64"/>
      <c r="BL112" s="65"/>
      <c r="BM112" s="66"/>
      <c r="BN112" s="65"/>
      <c r="BO112" s="65"/>
      <c r="BP112" s="65"/>
      <c r="BQ112" s="65"/>
      <c r="BR112" s="66"/>
      <c r="BS112" s="66"/>
    </row>
    <row r="113" spans="1:71" ht="46.5" customHeight="1" outlineLevel="1" x14ac:dyDescent="0.35">
      <c r="A113" s="82" t="s">
        <v>248</v>
      </c>
      <c r="B113" s="88" t="s">
        <v>250</v>
      </c>
      <c r="C113" s="201">
        <v>240500687103</v>
      </c>
      <c r="D113" s="208">
        <f t="shared" ref="D113:D118" si="103">E113+F113</f>
        <v>223.80753999999999</v>
      </c>
      <c r="E113" s="62">
        <f t="shared" ref="E113:E118" si="104">SUMIF($G$5:$BS$5,"федеральный бюджет",G113:BS113)</f>
        <v>0</v>
      </c>
      <c r="F113" s="63">
        <f t="shared" ref="F113:F118" si="105">SUMIF($G$5:$BS$5,"краевой бюджет",G113:BS113)</f>
        <v>223.80753999999999</v>
      </c>
      <c r="G113" s="64"/>
      <c r="H113" s="65"/>
      <c r="I113" s="64"/>
      <c r="J113" s="65"/>
      <c r="K113" s="64"/>
      <c r="L113" s="65"/>
      <c r="M113" s="64"/>
      <c r="N113" s="65"/>
      <c r="O113" s="64"/>
      <c r="P113" s="65"/>
      <c r="Q113" s="64"/>
      <c r="R113" s="65"/>
      <c r="S113" s="64"/>
      <c r="T113" s="65"/>
      <c r="U113" s="64"/>
      <c r="V113" s="66"/>
      <c r="W113" s="64"/>
      <c r="X113" s="65"/>
      <c r="Y113" s="65"/>
      <c r="Z113" s="64"/>
      <c r="AA113" s="65"/>
      <c r="AB113" s="64"/>
      <c r="AC113" s="65"/>
      <c r="AD113" s="64"/>
      <c r="AE113" s="65"/>
      <c r="AF113" s="65">
        <v>223.80753999999999</v>
      </c>
      <c r="AG113" s="66"/>
      <c r="AH113" s="65"/>
      <c r="AI113" s="64"/>
      <c r="AJ113" s="65"/>
      <c r="AK113" s="64"/>
      <c r="AL113" s="65"/>
      <c r="AM113" s="70"/>
      <c r="AN113" s="66"/>
      <c r="AO113" s="66"/>
      <c r="AP113" s="64"/>
      <c r="AQ113" s="65"/>
      <c r="AR113" s="64"/>
      <c r="AS113" s="65"/>
      <c r="AT113" s="66"/>
      <c r="AU113" s="66"/>
      <c r="AV113" s="64"/>
      <c r="AW113" s="65"/>
      <c r="AX113" s="67"/>
      <c r="AY113" s="67"/>
      <c r="AZ113" s="65"/>
      <c r="BA113" s="66"/>
      <c r="BB113" s="66"/>
      <c r="BC113" s="66"/>
      <c r="BD113" s="65"/>
      <c r="BE113" s="64"/>
      <c r="BF113" s="65"/>
      <c r="BG113" s="70"/>
      <c r="BH113" s="66"/>
      <c r="BI113" s="70"/>
      <c r="BJ113" s="66"/>
      <c r="BK113" s="64"/>
      <c r="BL113" s="65"/>
      <c r="BM113" s="66"/>
      <c r="BN113" s="65"/>
      <c r="BO113" s="65"/>
      <c r="BP113" s="65"/>
      <c r="BQ113" s="65"/>
      <c r="BR113" s="66"/>
      <c r="BS113" s="67"/>
    </row>
    <row r="114" spans="1:71" ht="46.5" customHeight="1" outlineLevel="1" x14ac:dyDescent="0.35">
      <c r="A114" s="82" t="s">
        <v>248</v>
      </c>
      <c r="B114" s="88" t="s">
        <v>251</v>
      </c>
      <c r="C114" s="201">
        <v>240500265334</v>
      </c>
      <c r="D114" s="208">
        <f t="shared" si="103"/>
        <v>460.38729999999998</v>
      </c>
      <c r="E114" s="62">
        <f t="shared" si="104"/>
        <v>0</v>
      </c>
      <c r="F114" s="63">
        <f t="shared" si="105"/>
        <v>460.38729999999998</v>
      </c>
      <c r="G114" s="64"/>
      <c r="H114" s="65"/>
      <c r="I114" s="64"/>
      <c r="J114" s="65"/>
      <c r="K114" s="64"/>
      <c r="L114" s="65"/>
      <c r="M114" s="64"/>
      <c r="N114" s="65"/>
      <c r="O114" s="64"/>
      <c r="P114" s="65"/>
      <c r="Q114" s="64"/>
      <c r="R114" s="65"/>
      <c r="S114" s="64"/>
      <c r="T114" s="65"/>
      <c r="U114" s="64"/>
      <c r="V114" s="66"/>
      <c r="W114" s="64"/>
      <c r="X114" s="65"/>
      <c r="Y114" s="65"/>
      <c r="Z114" s="64"/>
      <c r="AA114" s="65"/>
      <c r="AB114" s="64"/>
      <c r="AC114" s="65"/>
      <c r="AD114" s="64"/>
      <c r="AE114" s="65"/>
      <c r="AF114" s="65">
        <v>460.38729999999998</v>
      </c>
      <c r="AG114" s="66"/>
      <c r="AH114" s="65"/>
      <c r="AI114" s="64"/>
      <c r="AJ114" s="65"/>
      <c r="AK114" s="64"/>
      <c r="AL114" s="65"/>
      <c r="AM114" s="70"/>
      <c r="AN114" s="66"/>
      <c r="AO114" s="66"/>
      <c r="AP114" s="64"/>
      <c r="AQ114" s="65"/>
      <c r="AR114" s="64"/>
      <c r="AS114" s="65"/>
      <c r="AT114" s="66"/>
      <c r="AU114" s="66"/>
      <c r="AV114" s="64"/>
      <c r="AW114" s="65"/>
      <c r="AX114" s="66"/>
      <c r="AY114" s="66"/>
      <c r="AZ114" s="65"/>
      <c r="BA114" s="66"/>
      <c r="BB114" s="66"/>
      <c r="BC114" s="66"/>
      <c r="BD114" s="65"/>
      <c r="BE114" s="64"/>
      <c r="BF114" s="65"/>
      <c r="BG114" s="70"/>
      <c r="BH114" s="66"/>
      <c r="BI114" s="70"/>
      <c r="BJ114" s="66"/>
      <c r="BK114" s="64"/>
      <c r="BL114" s="65"/>
      <c r="BM114" s="66"/>
      <c r="BN114" s="65"/>
      <c r="BO114" s="65"/>
      <c r="BP114" s="65"/>
      <c r="BQ114" s="65"/>
      <c r="BR114" s="66"/>
      <c r="BS114" s="66"/>
    </row>
    <row r="115" spans="1:71" ht="46.5" customHeight="1" outlineLevel="1" x14ac:dyDescent="0.35">
      <c r="A115" s="82" t="s">
        <v>248</v>
      </c>
      <c r="B115" s="88" t="s">
        <v>252</v>
      </c>
      <c r="C115" s="201">
        <v>240500181300</v>
      </c>
      <c r="D115" s="208">
        <f t="shared" si="103"/>
        <v>596.69525999999996</v>
      </c>
      <c r="E115" s="62">
        <f t="shared" si="104"/>
        <v>0</v>
      </c>
      <c r="F115" s="63">
        <f t="shared" si="105"/>
        <v>596.69525999999996</v>
      </c>
      <c r="G115" s="64"/>
      <c r="H115" s="65"/>
      <c r="I115" s="64"/>
      <c r="J115" s="65"/>
      <c r="K115" s="64"/>
      <c r="L115" s="65"/>
      <c r="M115" s="64"/>
      <c r="N115" s="65"/>
      <c r="O115" s="64"/>
      <c r="P115" s="65"/>
      <c r="Q115" s="64"/>
      <c r="R115" s="65"/>
      <c r="S115" s="64"/>
      <c r="T115" s="65"/>
      <c r="U115" s="64"/>
      <c r="V115" s="66"/>
      <c r="W115" s="64"/>
      <c r="X115" s="65"/>
      <c r="Y115" s="65"/>
      <c r="Z115" s="64"/>
      <c r="AA115" s="65"/>
      <c r="AB115" s="64"/>
      <c r="AC115" s="65"/>
      <c r="AD115" s="64"/>
      <c r="AE115" s="65"/>
      <c r="AF115" s="65">
        <v>596.69525999999996</v>
      </c>
      <c r="AG115" s="66"/>
      <c r="AH115" s="65"/>
      <c r="AI115" s="64"/>
      <c r="AJ115" s="65"/>
      <c r="AK115" s="64"/>
      <c r="AL115" s="65"/>
      <c r="AM115" s="70"/>
      <c r="AN115" s="66"/>
      <c r="AO115" s="66"/>
      <c r="AP115" s="64"/>
      <c r="AQ115" s="65"/>
      <c r="AR115" s="64"/>
      <c r="AS115" s="65"/>
      <c r="AT115" s="66"/>
      <c r="AU115" s="66"/>
      <c r="AV115" s="64"/>
      <c r="AW115" s="65"/>
      <c r="AX115" s="66"/>
      <c r="AY115" s="66"/>
      <c r="AZ115" s="65"/>
      <c r="BA115" s="66"/>
      <c r="BB115" s="66"/>
      <c r="BC115" s="66"/>
      <c r="BD115" s="65"/>
      <c r="BE115" s="64"/>
      <c r="BF115" s="65"/>
      <c r="BG115" s="70"/>
      <c r="BH115" s="66"/>
      <c r="BI115" s="70"/>
      <c r="BJ115" s="66"/>
      <c r="BK115" s="64"/>
      <c r="BL115" s="65"/>
      <c r="BM115" s="66"/>
      <c r="BN115" s="65"/>
      <c r="BO115" s="65"/>
      <c r="BP115" s="65"/>
      <c r="BQ115" s="65"/>
      <c r="BR115" s="66"/>
      <c r="BS115" s="66"/>
    </row>
    <row r="116" spans="1:71" ht="46.5" customHeight="1" outlineLevel="1" x14ac:dyDescent="0.35">
      <c r="A116" s="82" t="s">
        <v>248</v>
      </c>
      <c r="B116" s="88" t="s">
        <v>253</v>
      </c>
      <c r="C116" s="201">
        <v>240500213664</v>
      </c>
      <c r="D116" s="208">
        <f t="shared" si="103"/>
        <v>537.96657000000005</v>
      </c>
      <c r="E116" s="62">
        <f t="shared" si="104"/>
        <v>0</v>
      </c>
      <c r="F116" s="63">
        <f t="shared" si="105"/>
        <v>537.96657000000005</v>
      </c>
      <c r="G116" s="64"/>
      <c r="H116" s="65"/>
      <c r="I116" s="64"/>
      <c r="J116" s="65"/>
      <c r="K116" s="64"/>
      <c r="L116" s="65"/>
      <c r="M116" s="64"/>
      <c r="N116" s="65"/>
      <c r="O116" s="64"/>
      <c r="P116" s="65"/>
      <c r="Q116" s="64"/>
      <c r="R116" s="65"/>
      <c r="S116" s="64"/>
      <c r="T116" s="65"/>
      <c r="U116" s="64"/>
      <c r="V116" s="66"/>
      <c r="W116" s="64"/>
      <c r="X116" s="65"/>
      <c r="Y116" s="65"/>
      <c r="Z116" s="64"/>
      <c r="AA116" s="65"/>
      <c r="AB116" s="64"/>
      <c r="AC116" s="65"/>
      <c r="AD116" s="64"/>
      <c r="AE116" s="65"/>
      <c r="AF116" s="65">
        <v>537.96657000000005</v>
      </c>
      <c r="AG116" s="66"/>
      <c r="AH116" s="65"/>
      <c r="AI116" s="64"/>
      <c r="AJ116" s="65"/>
      <c r="AK116" s="64"/>
      <c r="AL116" s="65"/>
      <c r="AM116" s="70"/>
      <c r="AN116" s="66"/>
      <c r="AO116" s="66"/>
      <c r="AP116" s="64"/>
      <c r="AQ116" s="65"/>
      <c r="AR116" s="64"/>
      <c r="AS116" s="65"/>
      <c r="AT116" s="66"/>
      <c r="AU116" s="66"/>
      <c r="AV116" s="64"/>
      <c r="AW116" s="65"/>
      <c r="AX116" s="66"/>
      <c r="AY116" s="66"/>
      <c r="AZ116" s="65"/>
      <c r="BA116" s="66"/>
      <c r="BB116" s="66"/>
      <c r="BC116" s="66"/>
      <c r="BD116" s="65"/>
      <c r="BE116" s="64"/>
      <c r="BF116" s="65"/>
      <c r="BG116" s="70"/>
      <c r="BH116" s="66"/>
      <c r="BI116" s="70"/>
      <c r="BJ116" s="66"/>
      <c r="BK116" s="64"/>
      <c r="BL116" s="65"/>
      <c r="BM116" s="66"/>
      <c r="BN116" s="65"/>
      <c r="BO116" s="65"/>
      <c r="BP116" s="65"/>
      <c r="BQ116" s="65"/>
      <c r="BR116" s="66"/>
      <c r="BS116" s="66"/>
    </row>
    <row r="117" spans="1:71" ht="46.5" customHeight="1" outlineLevel="1" x14ac:dyDescent="0.35">
      <c r="A117" s="82" t="s">
        <v>248</v>
      </c>
      <c r="B117" s="88" t="s">
        <v>254</v>
      </c>
      <c r="C117" s="201">
        <v>240500611753</v>
      </c>
      <c r="D117" s="208">
        <f t="shared" si="103"/>
        <v>1104.0202400000001</v>
      </c>
      <c r="E117" s="62">
        <f t="shared" si="104"/>
        <v>0</v>
      </c>
      <c r="F117" s="63">
        <f t="shared" si="105"/>
        <v>1104.0202400000001</v>
      </c>
      <c r="G117" s="64"/>
      <c r="H117" s="65"/>
      <c r="I117" s="64"/>
      <c r="J117" s="65"/>
      <c r="K117" s="64"/>
      <c r="L117" s="65"/>
      <c r="M117" s="64"/>
      <c r="N117" s="65"/>
      <c r="O117" s="64"/>
      <c r="P117" s="65"/>
      <c r="Q117" s="64"/>
      <c r="R117" s="65"/>
      <c r="S117" s="64"/>
      <c r="T117" s="65"/>
      <c r="U117" s="64"/>
      <c r="V117" s="66"/>
      <c r="W117" s="64"/>
      <c r="X117" s="65"/>
      <c r="Y117" s="65"/>
      <c r="Z117" s="64"/>
      <c r="AA117" s="65"/>
      <c r="AB117" s="64"/>
      <c r="AC117" s="65"/>
      <c r="AD117" s="64"/>
      <c r="AE117" s="65"/>
      <c r="AF117" s="65">
        <v>1104.0202400000001</v>
      </c>
      <c r="AG117" s="66"/>
      <c r="AH117" s="65"/>
      <c r="AI117" s="64"/>
      <c r="AJ117" s="65"/>
      <c r="AK117" s="64"/>
      <c r="AL117" s="65"/>
      <c r="AM117" s="70"/>
      <c r="AN117" s="66"/>
      <c r="AO117" s="66"/>
      <c r="AP117" s="64"/>
      <c r="AQ117" s="65"/>
      <c r="AR117" s="64"/>
      <c r="AS117" s="65"/>
      <c r="AT117" s="66"/>
      <c r="AU117" s="66"/>
      <c r="AV117" s="64"/>
      <c r="AW117" s="65"/>
      <c r="AX117" s="66"/>
      <c r="AY117" s="66"/>
      <c r="AZ117" s="65"/>
      <c r="BA117" s="66"/>
      <c r="BB117" s="66"/>
      <c r="BC117" s="66"/>
      <c r="BD117" s="65"/>
      <c r="BE117" s="64"/>
      <c r="BF117" s="65"/>
      <c r="BG117" s="70"/>
      <c r="BH117" s="66"/>
      <c r="BI117" s="70"/>
      <c r="BJ117" s="66"/>
      <c r="BK117" s="64"/>
      <c r="BL117" s="65"/>
      <c r="BM117" s="66"/>
      <c r="BN117" s="65"/>
      <c r="BO117" s="65"/>
      <c r="BP117" s="65"/>
      <c r="BQ117" s="65"/>
      <c r="BR117" s="66"/>
      <c r="BS117" s="66"/>
    </row>
    <row r="118" spans="1:71" ht="46.5" customHeight="1" outlineLevel="1" x14ac:dyDescent="0.35">
      <c r="A118" s="82" t="s">
        <v>248</v>
      </c>
      <c r="B118" s="88" t="s">
        <v>255</v>
      </c>
      <c r="C118" s="201">
        <v>191004505501</v>
      </c>
      <c r="D118" s="208">
        <f t="shared" si="103"/>
        <v>6930</v>
      </c>
      <c r="E118" s="62">
        <f t="shared" si="104"/>
        <v>3433.8772600000002</v>
      </c>
      <c r="F118" s="63">
        <f t="shared" si="105"/>
        <v>3496.1227399999998</v>
      </c>
      <c r="G118" s="64"/>
      <c r="H118" s="65"/>
      <c r="I118" s="64"/>
      <c r="J118" s="65"/>
      <c r="K118" s="64"/>
      <c r="L118" s="65"/>
      <c r="M118" s="64"/>
      <c r="N118" s="65"/>
      <c r="O118" s="64"/>
      <c r="P118" s="65"/>
      <c r="Q118" s="64"/>
      <c r="R118" s="65"/>
      <c r="S118" s="64"/>
      <c r="T118" s="65"/>
      <c r="U118" s="64"/>
      <c r="V118" s="66"/>
      <c r="W118" s="64"/>
      <c r="X118" s="65"/>
      <c r="Y118" s="65"/>
      <c r="Z118" s="64"/>
      <c r="AA118" s="65"/>
      <c r="AB118" s="64"/>
      <c r="AC118" s="65"/>
      <c r="AD118" s="64"/>
      <c r="AE118" s="65"/>
      <c r="AF118" s="65"/>
      <c r="AG118" s="66"/>
      <c r="AH118" s="65"/>
      <c r="AI118" s="64"/>
      <c r="AJ118" s="65"/>
      <c r="AK118" s="64"/>
      <c r="AL118" s="65"/>
      <c r="AM118" s="70">
        <v>3433.8772600000002</v>
      </c>
      <c r="AN118" s="66">
        <v>3496.1227399999998</v>
      </c>
      <c r="AO118" s="66"/>
      <c r="AP118" s="64"/>
      <c r="AQ118" s="65"/>
      <c r="AR118" s="64"/>
      <c r="AS118" s="65"/>
      <c r="AT118" s="66"/>
      <c r="AU118" s="66"/>
      <c r="AV118" s="64"/>
      <c r="AW118" s="65"/>
      <c r="AX118" s="66"/>
      <c r="AY118" s="66"/>
      <c r="AZ118" s="65"/>
      <c r="BA118" s="66"/>
      <c r="BB118" s="66"/>
      <c r="BC118" s="66"/>
      <c r="BD118" s="65"/>
      <c r="BE118" s="64"/>
      <c r="BF118" s="65"/>
      <c r="BG118" s="70"/>
      <c r="BH118" s="66"/>
      <c r="BI118" s="70"/>
      <c r="BJ118" s="66"/>
      <c r="BK118" s="64"/>
      <c r="BL118" s="65"/>
      <c r="BM118" s="66"/>
      <c r="BN118" s="65"/>
      <c r="BO118" s="65"/>
      <c r="BP118" s="65"/>
      <c r="BQ118" s="65"/>
      <c r="BR118" s="66"/>
      <c r="BS118" s="66"/>
    </row>
    <row r="119" spans="1:71" s="78" customFormat="1" ht="22.5" customHeight="1" x14ac:dyDescent="0.35">
      <c r="A119" s="90" t="s">
        <v>256</v>
      </c>
      <c r="B119" s="91"/>
      <c r="C119" s="204"/>
      <c r="D119" s="209">
        <f t="shared" ref="D119" si="106">SUBTOTAL(9,D112:D118)</f>
        <v>10057.75728</v>
      </c>
      <c r="E119" s="116">
        <f t="shared" ref="E119" si="107">SUBTOTAL(9,E112:E118)</f>
        <v>3433.8772600000002</v>
      </c>
      <c r="F119" s="116">
        <f t="shared" ref="F119" si="108">SUBTOTAL(9,F112:F118)</f>
        <v>6623.8800199999996</v>
      </c>
      <c r="G119" s="116">
        <f t="shared" ref="G119" si="109">SUBTOTAL(9,G112:G118)</f>
        <v>0</v>
      </c>
      <c r="H119" s="116">
        <f t="shared" ref="H119" si="110">SUBTOTAL(9,H112:H118)</f>
        <v>0</v>
      </c>
      <c r="I119" s="116">
        <f t="shared" ref="I119" si="111">SUBTOTAL(9,I112:I118)</f>
        <v>0</v>
      </c>
      <c r="J119" s="116">
        <f t="shared" ref="J119" si="112">SUBTOTAL(9,J112:J118)</f>
        <v>0</v>
      </c>
      <c r="K119" s="116">
        <f t="shared" ref="K119" si="113">SUBTOTAL(9,K112:K118)</f>
        <v>0</v>
      </c>
      <c r="L119" s="116">
        <f t="shared" ref="L119" si="114">SUBTOTAL(9,L112:L118)</f>
        <v>0</v>
      </c>
      <c r="M119" s="116">
        <f t="shared" ref="M119" si="115">SUBTOTAL(9,M112:M118)</f>
        <v>0</v>
      </c>
      <c r="N119" s="116">
        <f t="shared" ref="N119" si="116">SUBTOTAL(9,N112:N118)</f>
        <v>0</v>
      </c>
      <c r="O119" s="116">
        <f t="shared" ref="O119" si="117">SUBTOTAL(9,O112:O118)</f>
        <v>0</v>
      </c>
      <c r="P119" s="116">
        <f t="shared" ref="P119" si="118">SUBTOTAL(9,P112:P118)</f>
        <v>0</v>
      </c>
      <c r="Q119" s="116">
        <f t="shared" ref="Q119" si="119">SUBTOTAL(9,Q112:Q118)</f>
        <v>0</v>
      </c>
      <c r="R119" s="116">
        <f t="shared" ref="R119" si="120">SUBTOTAL(9,R112:R118)</f>
        <v>0</v>
      </c>
      <c r="S119" s="116">
        <f t="shared" ref="S119" si="121">SUBTOTAL(9,S112:S118)</f>
        <v>0</v>
      </c>
      <c r="T119" s="116">
        <f t="shared" ref="T119" si="122">SUBTOTAL(9,T112:T118)</f>
        <v>0</v>
      </c>
      <c r="U119" s="116">
        <f t="shared" ref="U119" si="123">SUBTOTAL(9,U112:U118)</f>
        <v>0</v>
      </c>
      <c r="V119" s="116">
        <f t="shared" ref="V119" si="124">SUBTOTAL(9,V112:V118)</f>
        <v>0</v>
      </c>
      <c r="W119" s="116">
        <f t="shared" ref="W119" si="125">SUBTOTAL(9,W112:W118)</f>
        <v>0</v>
      </c>
      <c r="X119" s="116">
        <f t="shared" ref="X119" si="126">SUBTOTAL(9,X112:X118)</f>
        <v>0</v>
      </c>
      <c r="Y119" s="116">
        <f t="shared" ref="Y119" si="127">SUBTOTAL(9,Y112:Y118)</f>
        <v>0</v>
      </c>
      <c r="Z119" s="116">
        <f t="shared" ref="Z119" si="128">SUBTOTAL(9,Z112:Z118)</f>
        <v>0</v>
      </c>
      <c r="AA119" s="116">
        <f t="shared" ref="AA119" si="129">SUBTOTAL(9,AA112:AA118)</f>
        <v>0</v>
      </c>
      <c r="AB119" s="116">
        <f t="shared" ref="AB119" si="130">SUBTOTAL(9,AB112:AB118)</f>
        <v>0</v>
      </c>
      <c r="AC119" s="116">
        <f t="shared" ref="AC119" si="131">SUBTOTAL(9,AC112:AC118)</f>
        <v>0</v>
      </c>
      <c r="AD119" s="116">
        <f t="shared" ref="AD119" si="132">SUBTOTAL(9,AD112:AD118)</f>
        <v>0</v>
      </c>
      <c r="AE119" s="116">
        <f t="shared" ref="AE119" si="133">SUBTOTAL(9,AE112:AE118)</f>
        <v>0</v>
      </c>
      <c r="AF119" s="116">
        <f t="shared" ref="AF119" si="134">SUBTOTAL(9,AF112:AF118)</f>
        <v>3127.7572799999998</v>
      </c>
      <c r="AG119" s="116">
        <f t="shared" ref="AG119" si="135">SUBTOTAL(9,AG112:AG118)</f>
        <v>0</v>
      </c>
      <c r="AH119" s="116">
        <f t="shared" ref="AH119" si="136">SUBTOTAL(9,AH112:AH118)</f>
        <v>0</v>
      </c>
      <c r="AI119" s="116">
        <f t="shared" ref="AI119" si="137">SUBTOTAL(9,AI112:AI118)</f>
        <v>0</v>
      </c>
      <c r="AJ119" s="116">
        <f t="shared" ref="AJ119" si="138">SUBTOTAL(9,AJ112:AJ118)</f>
        <v>0</v>
      </c>
      <c r="AK119" s="116">
        <f t="shared" ref="AK119" si="139">SUBTOTAL(9,AK112:AK118)</f>
        <v>0</v>
      </c>
      <c r="AL119" s="116">
        <f t="shared" ref="AL119" si="140">SUBTOTAL(9,AL112:AL118)</f>
        <v>0</v>
      </c>
      <c r="AM119" s="116">
        <f t="shared" ref="AM119" si="141">SUBTOTAL(9,AM112:AM118)</f>
        <v>3433.8772600000002</v>
      </c>
      <c r="AN119" s="116">
        <f t="shared" ref="AN119" si="142">SUBTOTAL(9,AN112:AN118)</f>
        <v>3496.1227399999998</v>
      </c>
      <c r="AO119" s="116">
        <f t="shared" ref="AO119" si="143">SUBTOTAL(9,AO112:AO118)</f>
        <v>0</v>
      </c>
      <c r="AP119" s="116">
        <f t="shared" ref="AP119" si="144">SUBTOTAL(9,AP112:AP118)</f>
        <v>0</v>
      </c>
      <c r="AQ119" s="116">
        <f t="shared" ref="AQ119" si="145">SUBTOTAL(9,AQ112:AQ118)</f>
        <v>0</v>
      </c>
      <c r="AR119" s="116">
        <f t="shared" ref="AR119" si="146">SUBTOTAL(9,AR112:AR118)</f>
        <v>0</v>
      </c>
      <c r="AS119" s="116">
        <f t="shared" ref="AS119" si="147">SUBTOTAL(9,AS112:AS118)</f>
        <v>0</v>
      </c>
      <c r="AT119" s="116">
        <f t="shared" ref="AT119" si="148">SUBTOTAL(9,AT112:AT118)</f>
        <v>0</v>
      </c>
      <c r="AU119" s="116">
        <f t="shared" ref="AU119" si="149">SUBTOTAL(9,AU112:AU118)</f>
        <v>0</v>
      </c>
      <c r="AV119" s="116">
        <f t="shared" ref="AV119" si="150">SUBTOTAL(9,AV112:AV118)</f>
        <v>0</v>
      </c>
      <c r="AW119" s="116">
        <f t="shared" ref="AW119" si="151">SUBTOTAL(9,AW112:AW118)</f>
        <v>0</v>
      </c>
      <c r="AX119" s="116">
        <f t="shared" ref="AX119" si="152">SUBTOTAL(9,AX112:AX118)</f>
        <v>0</v>
      </c>
      <c r="AY119" s="116">
        <f t="shared" ref="AY119" si="153">SUBTOTAL(9,AY112:AY118)</f>
        <v>0</v>
      </c>
      <c r="AZ119" s="116">
        <f t="shared" ref="AZ119" si="154">SUBTOTAL(9,AZ112:AZ118)</f>
        <v>0</v>
      </c>
      <c r="BA119" s="116">
        <f t="shared" ref="BA119" si="155">SUBTOTAL(9,BA112:BA118)</f>
        <v>0</v>
      </c>
      <c r="BB119" s="116">
        <f t="shared" ref="BB119" si="156">SUBTOTAL(9,BB112:BB118)</f>
        <v>0</v>
      </c>
      <c r="BC119" s="116">
        <f t="shared" ref="BC119" si="157">SUBTOTAL(9,BC112:BC118)</f>
        <v>0</v>
      </c>
      <c r="BD119" s="116">
        <f t="shared" ref="BD119" si="158">SUBTOTAL(9,BD112:BD118)</f>
        <v>0</v>
      </c>
      <c r="BE119" s="116">
        <f t="shared" ref="BE119" si="159">SUBTOTAL(9,BE112:BE118)</f>
        <v>0</v>
      </c>
      <c r="BF119" s="116">
        <f t="shared" ref="BF119" si="160">SUBTOTAL(9,BF112:BF118)</f>
        <v>0</v>
      </c>
      <c r="BG119" s="116">
        <f t="shared" ref="BG119" si="161">SUBTOTAL(9,BG112:BG118)</f>
        <v>0</v>
      </c>
      <c r="BH119" s="116">
        <f t="shared" ref="BH119" si="162">SUBTOTAL(9,BH112:BH118)</f>
        <v>0</v>
      </c>
      <c r="BI119" s="116">
        <f t="shared" ref="BI119" si="163">SUBTOTAL(9,BI112:BI118)</f>
        <v>0</v>
      </c>
      <c r="BJ119" s="116">
        <f t="shared" ref="BJ119" si="164">SUBTOTAL(9,BJ112:BJ118)</f>
        <v>0</v>
      </c>
      <c r="BK119" s="116">
        <f t="shared" ref="BK119" si="165">SUBTOTAL(9,BK112:BK118)</f>
        <v>0</v>
      </c>
      <c r="BL119" s="116">
        <f t="shared" ref="BL119" si="166">SUBTOTAL(9,BL112:BL118)</f>
        <v>0</v>
      </c>
      <c r="BM119" s="116">
        <f t="shared" ref="BM119" si="167">SUBTOTAL(9,BM112:BM118)</f>
        <v>0</v>
      </c>
      <c r="BN119" s="116">
        <f t="shared" ref="BN119" si="168">SUBTOTAL(9,BN112:BN118)</f>
        <v>0</v>
      </c>
      <c r="BO119" s="116">
        <f t="shared" ref="BO119" si="169">SUBTOTAL(9,BO112:BO118)</f>
        <v>0</v>
      </c>
      <c r="BP119" s="116">
        <f t="shared" ref="BP119" si="170">SUBTOTAL(9,BP112:BP118)</f>
        <v>0</v>
      </c>
      <c r="BQ119" s="116">
        <f t="shared" ref="BQ119" si="171">SUBTOTAL(9,BQ112:BQ118)</f>
        <v>0</v>
      </c>
      <c r="BR119" s="116">
        <f t="shared" ref="BR119" si="172">SUBTOTAL(9,BR112:BR118)</f>
        <v>0</v>
      </c>
      <c r="BS119" s="116">
        <f t="shared" ref="BS119" si="173">SUBTOTAL(9,BS112:BS118)</f>
        <v>0</v>
      </c>
    </row>
    <row r="120" spans="1:71" ht="46.5" customHeight="1" outlineLevel="1" collapsed="1" x14ac:dyDescent="0.35">
      <c r="A120" s="95" t="s">
        <v>257</v>
      </c>
      <c r="B120" s="61" t="s">
        <v>258</v>
      </c>
      <c r="C120" s="201">
        <v>244402407404</v>
      </c>
      <c r="D120" s="202">
        <f t="shared" ref="D120" si="174">E120+F120</f>
        <v>191.76</v>
      </c>
      <c r="E120" s="62">
        <f t="shared" ref="E120" si="175">SUMIF($G$5:$BS$5,"федеральный бюджет",G120:BS120)</f>
        <v>0</v>
      </c>
      <c r="F120" s="63">
        <f t="shared" ref="F120" si="176">SUMIF($G$5:$BS$5,"краевой бюджет",G120:BS120)</f>
        <v>191.76</v>
      </c>
      <c r="G120" s="64"/>
      <c r="H120" s="65"/>
      <c r="I120" s="64"/>
      <c r="J120" s="65"/>
      <c r="K120" s="64"/>
      <c r="L120" s="65"/>
      <c r="M120" s="64"/>
      <c r="N120" s="65"/>
      <c r="O120" s="62"/>
      <c r="P120" s="63"/>
      <c r="Q120" s="64"/>
      <c r="R120" s="65"/>
      <c r="S120" s="64"/>
      <c r="T120" s="65"/>
      <c r="U120" s="64"/>
      <c r="V120" s="66"/>
      <c r="W120" s="64"/>
      <c r="X120" s="65"/>
      <c r="Y120" s="65">
        <v>151.76</v>
      </c>
      <c r="Z120" s="64"/>
      <c r="AA120" s="65"/>
      <c r="AB120" s="62"/>
      <c r="AC120" s="63"/>
      <c r="AD120" s="64"/>
      <c r="AE120" s="65"/>
      <c r="AF120" s="65"/>
      <c r="AG120" s="66"/>
      <c r="AH120" s="73"/>
      <c r="AI120" s="62"/>
      <c r="AJ120" s="63"/>
      <c r="AK120" s="62"/>
      <c r="AL120" s="63"/>
      <c r="AM120" s="68"/>
      <c r="AN120" s="69"/>
      <c r="AO120" s="69"/>
      <c r="AP120" s="64"/>
      <c r="AQ120" s="65"/>
      <c r="AR120" s="64"/>
      <c r="AS120" s="65"/>
      <c r="AT120" s="66"/>
      <c r="AU120" s="66"/>
      <c r="AV120" s="64"/>
      <c r="AW120" s="65"/>
      <c r="AX120" s="73"/>
      <c r="AY120" s="73"/>
      <c r="AZ120" s="65"/>
      <c r="BA120" s="66"/>
      <c r="BB120" s="66"/>
      <c r="BC120" s="66"/>
      <c r="BD120" s="73">
        <v>40</v>
      </c>
      <c r="BE120" s="64"/>
      <c r="BF120" s="65"/>
      <c r="BG120" s="70"/>
      <c r="BH120" s="66"/>
      <c r="BI120" s="70"/>
      <c r="BJ120" s="66"/>
      <c r="BK120" s="64"/>
      <c r="BL120" s="65"/>
      <c r="BM120" s="66"/>
      <c r="BN120" s="65"/>
      <c r="BO120" s="65"/>
      <c r="BP120" s="65"/>
      <c r="BQ120" s="65"/>
      <c r="BR120" s="66"/>
      <c r="BS120" s="73"/>
    </row>
    <row r="121" spans="1:71" ht="46.5" customHeight="1" outlineLevel="1" x14ac:dyDescent="0.35">
      <c r="A121" s="92" t="s">
        <v>257</v>
      </c>
      <c r="B121" s="117" t="s">
        <v>259</v>
      </c>
      <c r="C121" s="201">
        <v>244402910939</v>
      </c>
      <c r="D121" s="202">
        <f t="shared" ref="D121:D128" si="177">E121+F121</f>
        <v>28541.22119</v>
      </c>
      <c r="E121" s="62">
        <f t="shared" ref="E121:E128" si="178">SUMIF($G$5:$BS$5,"федеральный бюджет",G121:BS121)</f>
        <v>11601.52707</v>
      </c>
      <c r="F121" s="63">
        <f t="shared" ref="F121:F128" si="179">SUMIF($G$5:$BS$5,"краевой бюджет",G121:BS121)</f>
        <v>16939.69412</v>
      </c>
      <c r="G121" s="64">
        <v>1168.7287899999999</v>
      </c>
      <c r="H121" s="65">
        <v>500.88377000000003</v>
      </c>
      <c r="I121" s="64">
        <v>127.04898</v>
      </c>
      <c r="J121" s="65">
        <v>54.449559999999998</v>
      </c>
      <c r="K121" s="64">
        <v>276.84555999999998</v>
      </c>
      <c r="L121" s="65">
        <v>118.6481</v>
      </c>
      <c r="M121" s="64">
        <v>759.44363999999996</v>
      </c>
      <c r="N121" s="65">
        <v>325.47584000000001</v>
      </c>
      <c r="O121" s="62">
        <v>986.30029000000002</v>
      </c>
      <c r="P121" s="63">
        <v>422.70012000000003</v>
      </c>
      <c r="Q121" s="64">
        <v>316.18448999999998</v>
      </c>
      <c r="R121" s="65">
        <v>135.50764000000001</v>
      </c>
      <c r="S121" s="64"/>
      <c r="T121" s="65"/>
      <c r="U121" s="64"/>
      <c r="V121" s="66"/>
      <c r="W121" s="64">
        <v>44.183329999999998</v>
      </c>
      <c r="X121" s="65">
        <v>18.93572</v>
      </c>
      <c r="Y121" s="65">
        <v>4411.1283999999996</v>
      </c>
      <c r="Z121" s="64"/>
      <c r="AA121" s="65"/>
      <c r="AB121" s="62"/>
      <c r="AC121" s="63"/>
      <c r="AD121" s="64"/>
      <c r="AE121" s="65"/>
      <c r="AF121" s="65"/>
      <c r="AG121" s="66"/>
      <c r="AH121" s="73"/>
      <c r="AI121" s="62"/>
      <c r="AJ121" s="63"/>
      <c r="AK121" s="84">
        <v>7922.7919899999997</v>
      </c>
      <c r="AL121" s="85">
        <v>3395.4822899999999</v>
      </c>
      <c r="AM121" s="86"/>
      <c r="AN121" s="87"/>
      <c r="AO121" s="87"/>
      <c r="AP121" s="64"/>
      <c r="AQ121" s="65"/>
      <c r="AR121" s="64"/>
      <c r="AS121" s="65"/>
      <c r="AT121" s="66"/>
      <c r="AU121" s="66"/>
      <c r="AV121" s="64"/>
      <c r="AW121" s="65"/>
      <c r="AX121" s="73"/>
      <c r="AY121" s="73">
        <v>1848.7443499999999</v>
      </c>
      <c r="AZ121" s="65"/>
      <c r="BA121" s="66"/>
      <c r="BB121" s="66">
        <v>3275.4011599999999</v>
      </c>
      <c r="BC121" s="66"/>
      <c r="BD121" s="73"/>
      <c r="BE121" s="64"/>
      <c r="BF121" s="65"/>
      <c r="BG121" s="70"/>
      <c r="BH121" s="66"/>
      <c r="BI121" s="70"/>
      <c r="BJ121" s="66"/>
      <c r="BK121" s="64"/>
      <c r="BL121" s="65"/>
      <c r="BM121" s="66"/>
      <c r="BN121" s="65"/>
      <c r="BO121" s="65"/>
      <c r="BP121" s="65"/>
      <c r="BQ121" s="65">
        <v>1143.38518</v>
      </c>
      <c r="BR121" s="66"/>
      <c r="BS121" s="73">
        <v>1288.95199</v>
      </c>
    </row>
    <row r="122" spans="1:71" ht="46.5" customHeight="1" outlineLevel="1" x14ac:dyDescent="0.35">
      <c r="A122" s="95" t="s">
        <v>257</v>
      </c>
      <c r="B122" s="88" t="s">
        <v>260</v>
      </c>
      <c r="C122" s="201">
        <v>244400444714</v>
      </c>
      <c r="D122" s="202">
        <f t="shared" si="177"/>
        <v>358.80757</v>
      </c>
      <c r="E122" s="62">
        <f t="shared" si="178"/>
        <v>86.525300000000001</v>
      </c>
      <c r="F122" s="63">
        <f t="shared" si="179"/>
        <v>272.28226999999998</v>
      </c>
      <c r="G122" s="64"/>
      <c r="H122" s="65"/>
      <c r="I122" s="196">
        <v>86.525300000000001</v>
      </c>
      <c r="J122" s="197">
        <v>37.082270000000001</v>
      </c>
      <c r="K122" s="64"/>
      <c r="L122" s="65"/>
      <c r="M122" s="64"/>
      <c r="N122" s="65"/>
      <c r="O122" s="62"/>
      <c r="P122" s="63"/>
      <c r="Q122" s="64"/>
      <c r="R122" s="65"/>
      <c r="S122" s="64"/>
      <c r="T122" s="65"/>
      <c r="U122" s="64"/>
      <c r="V122" s="66"/>
      <c r="W122" s="64"/>
      <c r="X122" s="65"/>
      <c r="Y122" s="65">
        <v>235.2</v>
      </c>
      <c r="Z122" s="64"/>
      <c r="AA122" s="65"/>
      <c r="AB122" s="62"/>
      <c r="AC122" s="63"/>
      <c r="AD122" s="64"/>
      <c r="AE122" s="65"/>
      <c r="AF122" s="65"/>
      <c r="AG122" s="66"/>
      <c r="AH122" s="73"/>
      <c r="AI122" s="62"/>
      <c r="AJ122" s="63"/>
      <c r="AK122" s="62"/>
      <c r="AL122" s="63"/>
      <c r="AM122" s="68"/>
      <c r="AN122" s="69"/>
      <c r="AO122" s="69"/>
      <c r="AP122" s="64"/>
      <c r="AQ122" s="65"/>
      <c r="AR122" s="64"/>
      <c r="AS122" s="65"/>
      <c r="AT122" s="66"/>
      <c r="AU122" s="66"/>
      <c r="AV122" s="64"/>
      <c r="AW122" s="65"/>
      <c r="AX122" s="73"/>
      <c r="AY122" s="73"/>
      <c r="AZ122" s="65"/>
      <c r="BA122" s="66"/>
      <c r="BB122" s="66"/>
      <c r="BC122" s="66"/>
      <c r="BD122" s="73"/>
      <c r="BE122" s="64"/>
      <c r="BF122" s="65"/>
      <c r="BG122" s="70"/>
      <c r="BH122" s="66"/>
      <c r="BI122" s="70"/>
      <c r="BJ122" s="66"/>
      <c r="BK122" s="64"/>
      <c r="BL122" s="65"/>
      <c r="BM122" s="66"/>
      <c r="BN122" s="65"/>
      <c r="BO122" s="65"/>
      <c r="BP122" s="65"/>
      <c r="BQ122" s="65"/>
      <c r="BR122" s="66"/>
      <c r="BS122" s="73"/>
    </row>
    <row r="123" spans="1:71" ht="46.5" customHeight="1" outlineLevel="1" x14ac:dyDescent="0.35">
      <c r="A123" s="95" t="s">
        <v>257</v>
      </c>
      <c r="B123" s="88" t="s">
        <v>261</v>
      </c>
      <c r="C123" s="201" t="s">
        <v>262</v>
      </c>
      <c r="D123" s="202">
        <f t="shared" si="177"/>
        <v>11987.59525</v>
      </c>
      <c r="E123" s="62">
        <f t="shared" si="178"/>
        <v>1938.87102</v>
      </c>
      <c r="F123" s="63">
        <f t="shared" si="179"/>
        <v>10048.72423</v>
      </c>
      <c r="G123" s="64"/>
      <c r="H123" s="65"/>
      <c r="I123" s="64">
        <v>1165.20732</v>
      </c>
      <c r="J123" s="65">
        <v>499.37457000000001</v>
      </c>
      <c r="K123" s="64"/>
      <c r="L123" s="65"/>
      <c r="M123" s="64"/>
      <c r="N123" s="65"/>
      <c r="O123" s="62">
        <v>773.66369999999995</v>
      </c>
      <c r="P123" s="63">
        <v>331.57015999999999</v>
      </c>
      <c r="Q123" s="64"/>
      <c r="R123" s="65"/>
      <c r="S123" s="64"/>
      <c r="T123" s="65"/>
      <c r="U123" s="64"/>
      <c r="V123" s="66"/>
      <c r="W123" s="64"/>
      <c r="X123" s="65"/>
      <c r="Y123" s="65">
        <v>2016</v>
      </c>
      <c r="Z123" s="64"/>
      <c r="AA123" s="65"/>
      <c r="AB123" s="62"/>
      <c r="AC123" s="63"/>
      <c r="AD123" s="64"/>
      <c r="AE123" s="65"/>
      <c r="AF123" s="65"/>
      <c r="AG123" s="66"/>
      <c r="AH123" s="73"/>
      <c r="AI123" s="62"/>
      <c r="AJ123" s="63"/>
      <c r="AK123" s="62"/>
      <c r="AL123" s="63"/>
      <c r="AM123" s="68"/>
      <c r="AN123" s="69"/>
      <c r="AO123" s="69"/>
      <c r="AP123" s="64"/>
      <c r="AQ123" s="65"/>
      <c r="AR123" s="64"/>
      <c r="AS123" s="65"/>
      <c r="AT123" s="66"/>
      <c r="AU123" s="66"/>
      <c r="AV123" s="64"/>
      <c r="AW123" s="65"/>
      <c r="AX123" s="73"/>
      <c r="AY123" s="73"/>
      <c r="AZ123" s="65"/>
      <c r="BA123" s="66"/>
      <c r="BB123" s="66">
        <v>6908.6045000000004</v>
      </c>
      <c r="BC123" s="66"/>
      <c r="BD123" s="73">
        <v>293.17500000000001</v>
      </c>
      <c r="BE123" s="64"/>
      <c r="BF123" s="65"/>
      <c r="BG123" s="70"/>
      <c r="BH123" s="66"/>
      <c r="BI123" s="70"/>
      <c r="BJ123" s="66"/>
      <c r="BK123" s="64"/>
      <c r="BL123" s="65"/>
      <c r="BM123" s="66"/>
      <c r="BN123" s="65"/>
      <c r="BO123" s="65"/>
      <c r="BP123" s="65"/>
      <c r="BQ123" s="65"/>
      <c r="BR123" s="66"/>
      <c r="BS123" s="73"/>
    </row>
    <row r="124" spans="1:71" ht="87" customHeight="1" outlineLevel="1" x14ac:dyDescent="0.35">
      <c r="A124" s="95" t="s">
        <v>257</v>
      </c>
      <c r="B124" s="88" t="s">
        <v>263</v>
      </c>
      <c r="C124" s="201">
        <v>244401898862</v>
      </c>
      <c r="D124" s="202">
        <f t="shared" si="177"/>
        <v>223.79920000000001</v>
      </c>
      <c r="E124" s="62">
        <f t="shared" si="178"/>
        <v>48.312710000000003</v>
      </c>
      <c r="F124" s="63">
        <f t="shared" si="179"/>
        <v>175.48649</v>
      </c>
      <c r="G124" s="64"/>
      <c r="H124" s="65"/>
      <c r="I124" s="64"/>
      <c r="J124" s="65"/>
      <c r="K124" s="64"/>
      <c r="L124" s="65"/>
      <c r="M124" s="64"/>
      <c r="N124" s="65"/>
      <c r="O124" s="62"/>
      <c r="P124" s="63"/>
      <c r="Q124" s="64"/>
      <c r="R124" s="65"/>
      <c r="S124" s="64"/>
      <c r="T124" s="65"/>
      <c r="U124" s="64"/>
      <c r="V124" s="66"/>
      <c r="W124" s="64"/>
      <c r="X124" s="65"/>
      <c r="Y124" s="65"/>
      <c r="Z124" s="64"/>
      <c r="AA124" s="65"/>
      <c r="AB124" s="62">
        <v>48.312710000000003</v>
      </c>
      <c r="AC124" s="63">
        <v>20.705439999999999</v>
      </c>
      <c r="AD124" s="64"/>
      <c r="AE124" s="65"/>
      <c r="AF124" s="65">
        <v>154.78104999999999</v>
      </c>
      <c r="AG124" s="66"/>
      <c r="AH124" s="73"/>
      <c r="AI124" s="62"/>
      <c r="AJ124" s="63"/>
      <c r="AK124" s="62"/>
      <c r="AL124" s="63"/>
      <c r="AM124" s="68"/>
      <c r="AN124" s="69"/>
      <c r="AO124" s="69"/>
      <c r="AP124" s="64"/>
      <c r="AQ124" s="65"/>
      <c r="AR124" s="64"/>
      <c r="AS124" s="65"/>
      <c r="AT124" s="66"/>
      <c r="AU124" s="66"/>
      <c r="AV124" s="64"/>
      <c r="AW124" s="65"/>
      <c r="AX124" s="73"/>
      <c r="AY124" s="73"/>
      <c r="AZ124" s="65"/>
      <c r="BA124" s="66"/>
      <c r="BB124" s="66"/>
      <c r="BC124" s="66"/>
      <c r="BD124" s="73"/>
      <c r="BE124" s="64"/>
      <c r="BF124" s="65"/>
      <c r="BG124" s="70"/>
      <c r="BH124" s="66"/>
      <c r="BI124" s="70"/>
      <c r="BJ124" s="66"/>
      <c r="BK124" s="64"/>
      <c r="BL124" s="65"/>
      <c r="BM124" s="66"/>
      <c r="BN124" s="65"/>
      <c r="BO124" s="65"/>
      <c r="BP124" s="65"/>
      <c r="BQ124" s="65"/>
      <c r="BR124" s="66"/>
      <c r="BS124" s="73"/>
    </row>
    <row r="125" spans="1:71" ht="46.5" customHeight="1" outlineLevel="1" x14ac:dyDescent="0.35">
      <c r="A125" s="95" t="s">
        <v>257</v>
      </c>
      <c r="B125" s="88" t="s">
        <v>264</v>
      </c>
      <c r="C125" s="201">
        <v>2444000045</v>
      </c>
      <c r="D125" s="202">
        <f t="shared" si="177"/>
        <v>125.03905</v>
      </c>
      <c r="E125" s="62">
        <f t="shared" si="178"/>
        <v>87.527339999999995</v>
      </c>
      <c r="F125" s="63">
        <f t="shared" si="179"/>
        <v>37.511710000000001</v>
      </c>
      <c r="G125" s="64"/>
      <c r="H125" s="65"/>
      <c r="I125" s="64"/>
      <c r="J125" s="65"/>
      <c r="K125" s="64"/>
      <c r="L125" s="65"/>
      <c r="M125" s="64"/>
      <c r="N125" s="65"/>
      <c r="O125" s="62"/>
      <c r="P125" s="63"/>
      <c r="Q125" s="64"/>
      <c r="R125" s="65"/>
      <c r="S125" s="64"/>
      <c r="T125" s="65"/>
      <c r="U125" s="64"/>
      <c r="V125" s="66"/>
      <c r="W125" s="64"/>
      <c r="X125" s="65"/>
      <c r="Y125" s="65"/>
      <c r="Z125" s="64"/>
      <c r="AA125" s="65"/>
      <c r="AB125" s="62"/>
      <c r="AC125" s="63"/>
      <c r="AD125" s="64"/>
      <c r="AE125" s="65"/>
      <c r="AF125" s="65"/>
      <c r="AG125" s="66"/>
      <c r="AH125" s="73"/>
      <c r="AI125" s="62">
        <v>87.527339999999995</v>
      </c>
      <c r="AJ125" s="63">
        <v>37.511710000000001</v>
      </c>
      <c r="AK125" s="62"/>
      <c r="AL125" s="63"/>
      <c r="AM125" s="68"/>
      <c r="AN125" s="69"/>
      <c r="AO125" s="69"/>
      <c r="AP125" s="64"/>
      <c r="AQ125" s="65"/>
      <c r="AR125" s="64"/>
      <c r="AS125" s="65"/>
      <c r="AT125" s="66"/>
      <c r="AU125" s="66"/>
      <c r="AV125" s="64"/>
      <c r="AW125" s="65"/>
      <c r="AX125" s="73"/>
      <c r="AY125" s="73"/>
      <c r="AZ125" s="65"/>
      <c r="BA125" s="66"/>
      <c r="BB125" s="66"/>
      <c r="BC125" s="66"/>
      <c r="BD125" s="73"/>
      <c r="BE125" s="64"/>
      <c r="BF125" s="65"/>
      <c r="BG125" s="70"/>
      <c r="BH125" s="66"/>
      <c r="BI125" s="70"/>
      <c r="BJ125" s="66"/>
      <c r="BK125" s="64"/>
      <c r="BL125" s="65"/>
      <c r="BM125" s="66"/>
      <c r="BN125" s="65"/>
      <c r="BO125" s="65"/>
      <c r="BP125" s="65"/>
      <c r="BQ125" s="65"/>
      <c r="BR125" s="66"/>
      <c r="BS125" s="73"/>
    </row>
    <row r="126" spans="1:71" ht="46.5" customHeight="1" outlineLevel="1" x14ac:dyDescent="0.35">
      <c r="A126" s="95" t="s">
        <v>257</v>
      </c>
      <c r="B126" s="88" t="s">
        <v>265</v>
      </c>
      <c r="C126" s="201" t="s">
        <v>266</v>
      </c>
      <c r="D126" s="202">
        <f t="shared" si="177"/>
        <v>9555.3770199999999</v>
      </c>
      <c r="E126" s="62">
        <f t="shared" si="178"/>
        <v>973.06976000000009</v>
      </c>
      <c r="F126" s="63">
        <f t="shared" si="179"/>
        <v>8582.3072599999996</v>
      </c>
      <c r="G126" s="64">
        <v>707.87319000000002</v>
      </c>
      <c r="H126" s="65">
        <v>303.37421999999998</v>
      </c>
      <c r="I126" s="64">
        <v>104.32478999999999</v>
      </c>
      <c r="J126" s="65">
        <v>44.710619999999999</v>
      </c>
      <c r="K126" s="64">
        <v>160.87178</v>
      </c>
      <c r="L126" s="65">
        <v>68.945049999999995</v>
      </c>
      <c r="M126" s="64"/>
      <c r="N126" s="65"/>
      <c r="O126" s="62"/>
      <c r="P126" s="63"/>
      <c r="Q126" s="64"/>
      <c r="R126" s="65"/>
      <c r="S126" s="64"/>
      <c r="T126" s="65"/>
      <c r="U126" s="64"/>
      <c r="V126" s="66"/>
      <c r="W126" s="64"/>
      <c r="X126" s="65"/>
      <c r="Y126" s="65">
        <v>756</v>
      </c>
      <c r="Z126" s="64"/>
      <c r="AA126" s="65"/>
      <c r="AB126" s="62"/>
      <c r="AC126" s="63"/>
      <c r="AD126" s="64"/>
      <c r="AE126" s="65"/>
      <c r="AF126" s="65"/>
      <c r="AG126" s="66"/>
      <c r="AH126" s="73"/>
      <c r="AI126" s="62"/>
      <c r="AJ126" s="63"/>
      <c r="AK126" s="62"/>
      <c r="AL126" s="63"/>
      <c r="AM126" s="68"/>
      <c r="AN126" s="69"/>
      <c r="AO126" s="69"/>
      <c r="AP126" s="64"/>
      <c r="AQ126" s="65"/>
      <c r="AR126" s="64"/>
      <c r="AS126" s="65"/>
      <c r="AT126" s="66"/>
      <c r="AU126" s="66"/>
      <c r="AV126" s="64"/>
      <c r="AW126" s="65"/>
      <c r="AX126" s="73"/>
      <c r="AY126" s="73"/>
      <c r="AZ126" s="65"/>
      <c r="BA126" s="66"/>
      <c r="BB126" s="66"/>
      <c r="BC126" s="66"/>
      <c r="BD126" s="73">
        <v>3500</v>
      </c>
      <c r="BE126" s="64"/>
      <c r="BF126" s="65"/>
      <c r="BG126" s="70"/>
      <c r="BH126" s="66"/>
      <c r="BI126" s="70"/>
      <c r="BJ126" s="66"/>
      <c r="BK126" s="64"/>
      <c r="BL126" s="65"/>
      <c r="BM126" s="66"/>
      <c r="BN126" s="65"/>
      <c r="BO126" s="65"/>
      <c r="BP126" s="65"/>
      <c r="BQ126" s="65"/>
      <c r="BR126" s="66"/>
      <c r="BS126" s="73">
        <v>3909.2773699999998</v>
      </c>
    </row>
    <row r="127" spans="1:71" ht="31.5" customHeight="1" outlineLevel="1" x14ac:dyDescent="0.35">
      <c r="A127" s="95" t="s">
        <v>257</v>
      </c>
      <c r="B127" s="118" t="s">
        <v>267</v>
      </c>
      <c r="C127" s="201" t="s">
        <v>268</v>
      </c>
      <c r="D127" s="202">
        <f t="shared" si="177"/>
        <v>12251.953179999999</v>
      </c>
      <c r="E127" s="62">
        <f t="shared" si="178"/>
        <v>355.42453999999998</v>
      </c>
      <c r="F127" s="63">
        <f t="shared" si="179"/>
        <v>11896.528639999999</v>
      </c>
      <c r="G127" s="64"/>
      <c r="H127" s="65"/>
      <c r="I127" s="64"/>
      <c r="J127" s="65"/>
      <c r="K127" s="64">
        <v>26.575019999999999</v>
      </c>
      <c r="L127" s="65">
        <v>11.389290000000001</v>
      </c>
      <c r="M127" s="64">
        <v>126.57393999999999</v>
      </c>
      <c r="N127" s="65">
        <v>54.24597</v>
      </c>
      <c r="O127" s="62"/>
      <c r="P127" s="63"/>
      <c r="Q127" s="64">
        <v>158.09224</v>
      </c>
      <c r="R127" s="65">
        <v>67.753820000000005</v>
      </c>
      <c r="S127" s="64"/>
      <c r="T127" s="65"/>
      <c r="U127" s="64"/>
      <c r="V127" s="66"/>
      <c r="W127" s="64">
        <v>44.183340000000001</v>
      </c>
      <c r="X127" s="65">
        <v>18.93571</v>
      </c>
      <c r="Y127" s="65">
        <v>509.6</v>
      </c>
      <c r="Z127" s="64"/>
      <c r="AA127" s="65"/>
      <c r="AB127" s="62"/>
      <c r="AC127" s="63"/>
      <c r="AD127" s="64"/>
      <c r="AE127" s="65"/>
      <c r="AF127" s="65"/>
      <c r="AG127" s="66"/>
      <c r="AH127" s="73"/>
      <c r="AI127" s="62"/>
      <c r="AJ127" s="63"/>
      <c r="AK127" s="62"/>
      <c r="AL127" s="63"/>
      <c r="AM127" s="68"/>
      <c r="AN127" s="69"/>
      <c r="AO127" s="69"/>
      <c r="AP127" s="64"/>
      <c r="AQ127" s="65"/>
      <c r="AR127" s="64"/>
      <c r="AS127" s="65"/>
      <c r="AT127" s="66"/>
      <c r="AU127" s="66"/>
      <c r="AV127" s="64"/>
      <c r="AW127" s="65"/>
      <c r="AX127" s="73"/>
      <c r="AY127" s="73">
        <v>309.60359</v>
      </c>
      <c r="AZ127" s="65"/>
      <c r="BA127" s="65"/>
      <c r="BB127" s="65"/>
      <c r="BC127" s="96">
        <v>8921.8956299999991</v>
      </c>
      <c r="BD127" s="73">
        <v>437.94875000000002</v>
      </c>
      <c r="BE127" s="64"/>
      <c r="BF127" s="65"/>
      <c r="BG127" s="70"/>
      <c r="BH127" s="66"/>
      <c r="BI127" s="70"/>
      <c r="BJ127" s="66"/>
      <c r="BK127" s="64"/>
      <c r="BL127" s="65"/>
      <c r="BM127" s="66"/>
      <c r="BN127" s="65"/>
      <c r="BO127" s="65"/>
      <c r="BP127" s="65"/>
      <c r="BQ127" s="65"/>
      <c r="BR127" s="66"/>
      <c r="BS127" s="73">
        <v>1565.15588</v>
      </c>
    </row>
    <row r="128" spans="1:71" ht="42.75" customHeight="1" outlineLevel="1" x14ac:dyDescent="0.35">
      <c r="A128" s="72" t="s">
        <v>257</v>
      </c>
      <c r="B128" s="88" t="s">
        <v>269</v>
      </c>
      <c r="C128" s="201" t="s">
        <v>270</v>
      </c>
      <c r="D128" s="202">
        <f t="shared" si="177"/>
        <v>803.55880000000002</v>
      </c>
      <c r="E128" s="62">
        <f t="shared" si="178"/>
        <v>182.32115999999999</v>
      </c>
      <c r="F128" s="63">
        <f t="shared" si="179"/>
        <v>621.23764000000006</v>
      </c>
      <c r="G128" s="64"/>
      <c r="H128" s="65"/>
      <c r="I128" s="64">
        <v>182.32115999999999</v>
      </c>
      <c r="J128" s="65">
        <v>78.137640000000005</v>
      </c>
      <c r="K128" s="64"/>
      <c r="L128" s="65"/>
      <c r="M128" s="64"/>
      <c r="N128" s="65"/>
      <c r="O128" s="62"/>
      <c r="P128" s="63"/>
      <c r="Q128" s="64"/>
      <c r="R128" s="65"/>
      <c r="S128" s="64"/>
      <c r="T128" s="65"/>
      <c r="U128" s="64"/>
      <c r="V128" s="66"/>
      <c r="W128" s="64"/>
      <c r="X128" s="65"/>
      <c r="Y128" s="65">
        <v>495.6</v>
      </c>
      <c r="Z128" s="64"/>
      <c r="AA128" s="65"/>
      <c r="AB128" s="62"/>
      <c r="AC128" s="63"/>
      <c r="AD128" s="64"/>
      <c r="AE128" s="65"/>
      <c r="AF128" s="65"/>
      <c r="AG128" s="66"/>
      <c r="AH128" s="73"/>
      <c r="AI128" s="62"/>
      <c r="AJ128" s="63"/>
      <c r="AK128" s="62"/>
      <c r="AL128" s="63"/>
      <c r="AM128" s="68"/>
      <c r="AN128" s="69"/>
      <c r="AO128" s="69"/>
      <c r="AP128" s="64"/>
      <c r="AQ128" s="65"/>
      <c r="AR128" s="64"/>
      <c r="AS128" s="65"/>
      <c r="AT128" s="66"/>
      <c r="AU128" s="66"/>
      <c r="AV128" s="64"/>
      <c r="AW128" s="65"/>
      <c r="AX128" s="73"/>
      <c r="AY128" s="73"/>
      <c r="AZ128" s="65"/>
      <c r="BA128" s="66"/>
      <c r="BB128" s="66"/>
      <c r="BC128" s="66"/>
      <c r="BD128" s="73">
        <v>47.5</v>
      </c>
      <c r="BE128" s="64"/>
      <c r="BF128" s="65"/>
      <c r="BG128" s="70"/>
      <c r="BH128" s="66"/>
      <c r="BI128" s="70"/>
      <c r="BJ128" s="66"/>
      <c r="BK128" s="64"/>
      <c r="BL128" s="65"/>
      <c r="BM128" s="66"/>
      <c r="BN128" s="65"/>
      <c r="BO128" s="65"/>
      <c r="BP128" s="65"/>
      <c r="BQ128" s="65"/>
      <c r="BR128" s="66"/>
      <c r="BS128" s="73"/>
    </row>
    <row r="129" spans="1:71" s="78" customFormat="1" ht="22.5" customHeight="1" x14ac:dyDescent="0.35">
      <c r="A129" s="90" t="s">
        <v>271</v>
      </c>
      <c r="B129" s="91"/>
      <c r="C129" s="204"/>
      <c r="D129" s="209">
        <f t="shared" ref="D129" si="180">SUBTOTAL(9,D120:D128)</f>
        <v>64039.111259999998</v>
      </c>
      <c r="E129" s="116">
        <f t="shared" ref="E129" si="181">SUBTOTAL(9,E120:E128)</f>
        <v>15273.5789</v>
      </c>
      <c r="F129" s="116">
        <f t="shared" ref="F129" si="182">SUBTOTAL(9,F120:F128)</f>
        <v>48765.53235999999</v>
      </c>
      <c r="G129" s="116">
        <f t="shared" ref="G129" si="183">SUBTOTAL(9,G120:G128)</f>
        <v>1876.6019799999999</v>
      </c>
      <c r="H129" s="116">
        <f t="shared" ref="H129" si="184">SUBTOTAL(9,H120:H128)</f>
        <v>804.25799000000006</v>
      </c>
      <c r="I129" s="116">
        <f t="shared" ref="I129" si="185">SUBTOTAL(9,I120:I128)</f>
        <v>1665.4275499999999</v>
      </c>
      <c r="J129" s="116">
        <f t="shared" ref="J129" si="186">SUBTOTAL(9,J120:J128)</f>
        <v>713.75465999999994</v>
      </c>
      <c r="K129" s="116">
        <f t="shared" ref="K129" si="187">SUBTOTAL(9,K120:K128)</f>
        <v>464.29235999999997</v>
      </c>
      <c r="L129" s="116">
        <f t="shared" ref="L129" si="188">SUBTOTAL(9,L120:L128)</f>
        <v>198.98243999999997</v>
      </c>
      <c r="M129" s="116">
        <f t="shared" ref="M129" si="189">SUBTOTAL(9,M120:M128)</f>
        <v>886.01757999999995</v>
      </c>
      <c r="N129" s="116">
        <f t="shared" ref="N129" si="190">SUBTOTAL(9,N120:N128)</f>
        <v>379.72181</v>
      </c>
      <c r="O129" s="116">
        <f t="shared" ref="O129" si="191">SUBTOTAL(9,O120:O128)</f>
        <v>1759.96399</v>
      </c>
      <c r="P129" s="116">
        <f t="shared" ref="P129" si="192">SUBTOTAL(9,P120:P128)</f>
        <v>754.27027999999996</v>
      </c>
      <c r="Q129" s="116">
        <f t="shared" ref="Q129" si="193">SUBTOTAL(9,Q120:Q128)</f>
        <v>474.27672999999999</v>
      </c>
      <c r="R129" s="116">
        <f t="shared" ref="R129" si="194">SUBTOTAL(9,R120:R128)</f>
        <v>203.26146</v>
      </c>
      <c r="S129" s="116">
        <f t="shared" ref="S129" si="195">SUBTOTAL(9,S120:S128)</f>
        <v>0</v>
      </c>
      <c r="T129" s="116">
        <f t="shared" ref="T129" si="196">SUBTOTAL(9,T120:T128)</f>
        <v>0</v>
      </c>
      <c r="U129" s="116">
        <f t="shared" ref="U129" si="197">SUBTOTAL(9,U120:U128)</f>
        <v>0</v>
      </c>
      <c r="V129" s="116">
        <f t="shared" ref="V129" si="198">SUBTOTAL(9,V120:V128)</f>
        <v>0</v>
      </c>
      <c r="W129" s="116">
        <f t="shared" ref="W129" si="199">SUBTOTAL(9,W120:W128)</f>
        <v>88.366669999999999</v>
      </c>
      <c r="X129" s="116">
        <f t="shared" ref="X129" si="200">SUBTOTAL(9,X120:X128)</f>
        <v>37.871430000000004</v>
      </c>
      <c r="Y129" s="116">
        <f t="shared" ref="Y129" si="201">SUBTOTAL(9,Y120:Y128)</f>
        <v>8575.2883999999995</v>
      </c>
      <c r="Z129" s="116">
        <f t="shared" ref="Z129" si="202">SUBTOTAL(9,Z120:Z128)</f>
        <v>0</v>
      </c>
      <c r="AA129" s="116">
        <f t="shared" ref="AA129" si="203">SUBTOTAL(9,AA120:AA128)</f>
        <v>0</v>
      </c>
      <c r="AB129" s="116">
        <f t="shared" ref="AB129" si="204">SUBTOTAL(9,AB120:AB128)</f>
        <v>48.312710000000003</v>
      </c>
      <c r="AC129" s="116">
        <f t="shared" ref="AC129" si="205">SUBTOTAL(9,AC120:AC128)</f>
        <v>20.705439999999999</v>
      </c>
      <c r="AD129" s="116">
        <f t="shared" ref="AD129" si="206">SUBTOTAL(9,AD120:AD128)</f>
        <v>0</v>
      </c>
      <c r="AE129" s="116">
        <f t="shared" ref="AE129" si="207">SUBTOTAL(9,AE120:AE128)</f>
        <v>0</v>
      </c>
      <c r="AF129" s="116">
        <f t="shared" ref="AF129" si="208">SUBTOTAL(9,AF120:AF128)</f>
        <v>154.78104999999999</v>
      </c>
      <c r="AG129" s="116">
        <f t="shared" ref="AG129" si="209">SUBTOTAL(9,AG120:AG128)</f>
        <v>0</v>
      </c>
      <c r="AH129" s="116">
        <f t="shared" ref="AH129" si="210">SUBTOTAL(9,AH120:AH128)</f>
        <v>0</v>
      </c>
      <c r="AI129" s="116">
        <f t="shared" ref="AI129" si="211">SUBTOTAL(9,AI120:AI128)</f>
        <v>87.527339999999995</v>
      </c>
      <c r="AJ129" s="116">
        <f t="shared" ref="AJ129" si="212">SUBTOTAL(9,AJ120:AJ128)</f>
        <v>37.511710000000001</v>
      </c>
      <c r="AK129" s="116">
        <f t="shared" ref="AK129" si="213">SUBTOTAL(9,AK120:AK128)</f>
        <v>7922.7919899999997</v>
      </c>
      <c r="AL129" s="116">
        <f t="shared" ref="AL129" si="214">SUBTOTAL(9,AL120:AL128)</f>
        <v>3395.4822899999999</v>
      </c>
      <c r="AM129" s="116">
        <f t="shared" ref="AM129" si="215">SUBTOTAL(9,AM120:AM128)</f>
        <v>0</v>
      </c>
      <c r="AN129" s="116">
        <f t="shared" ref="AN129" si="216">SUBTOTAL(9,AN120:AN128)</f>
        <v>0</v>
      </c>
      <c r="AO129" s="116">
        <f t="shared" ref="AO129" si="217">SUBTOTAL(9,AO120:AO128)</f>
        <v>0</v>
      </c>
      <c r="AP129" s="116">
        <f t="shared" ref="AP129" si="218">SUBTOTAL(9,AP120:AP128)</f>
        <v>0</v>
      </c>
      <c r="AQ129" s="116">
        <f t="shared" ref="AQ129" si="219">SUBTOTAL(9,AQ120:AQ128)</f>
        <v>0</v>
      </c>
      <c r="AR129" s="116">
        <f t="shared" ref="AR129" si="220">SUBTOTAL(9,AR120:AR128)</f>
        <v>0</v>
      </c>
      <c r="AS129" s="116">
        <f t="shared" ref="AS129" si="221">SUBTOTAL(9,AS120:AS128)</f>
        <v>0</v>
      </c>
      <c r="AT129" s="116">
        <f t="shared" ref="AT129" si="222">SUBTOTAL(9,AT120:AT128)</f>
        <v>0</v>
      </c>
      <c r="AU129" s="116">
        <f t="shared" ref="AU129" si="223">SUBTOTAL(9,AU120:AU128)</f>
        <v>0</v>
      </c>
      <c r="AV129" s="116">
        <f t="shared" ref="AV129" si="224">SUBTOTAL(9,AV120:AV128)</f>
        <v>0</v>
      </c>
      <c r="AW129" s="116">
        <f t="shared" ref="AW129" si="225">SUBTOTAL(9,AW120:AW128)</f>
        <v>0</v>
      </c>
      <c r="AX129" s="116">
        <f t="shared" ref="AX129" si="226">SUBTOTAL(9,AX120:AX128)</f>
        <v>0</v>
      </c>
      <c r="AY129" s="116">
        <f t="shared" ref="AY129" si="227">SUBTOTAL(9,AY120:AY128)</f>
        <v>2158.3479400000001</v>
      </c>
      <c r="AZ129" s="116">
        <f t="shared" ref="AZ129" si="228">SUBTOTAL(9,AZ120:AZ128)</f>
        <v>0</v>
      </c>
      <c r="BA129" s="116">
        <f t="shared" ref="BA129" si="229">SUBTOTAL(9,BA120:BA128)</f>
        <v>0</v>
      </c>
      <c r="BB129" s="116">
        <f t="shared" ref="BB129" si="230">SUBTOTAL(9,BB120:BB128)</f>
        <v>10184.005660000001</v>
      </c>
      <c r="BC129" s="116">
        <f t="shared" ref="BC129" si="231">SUBTOTAL(9,BC120:BC128)</f>
        <v>8921.8956299999991</v>
      </c>
      <c r="BD129" s="116">
        <f t="shared" ref="BD129" si="232">SUBTOTAL(9,BD120:BD128)</f>
        <v>4318.6237500000007</v>
      </c>
      <c r="BE129" s="116">
        <f t="shared" ref="BE129" si="233">SUBTOTAL(9,BE120:BE128)</f>
        <v>0</v>
      </c>
      <c r="BF129" s="116">
        <f t="shared" ref="BF129" si="234">SUBTOTAL(9,BF120:BF128)</f>
        <v>0</v>
      </c>
      <c r="BG129" s="116">
        <f t="shared" ref="BG129" si="235">SUBTOTAL(9,BG120:BG128)</f>
        <v>0</v>
      </c>
      <c r="BH129" s="116">
        <f t="shared" ref="BH129" si="236">SUBTOTAL(9,BH120:BH128)</f>
        <v>0</v>
      </c>
      <c r="BI129" s="116">
        <f t="shared" ref="BI129" si="237">SUBTOTAL(9,BI120:BI128)</f>
        <v>0</v>
      </c>
      <c r="BJ129" s="116">
        <f t="shared" ref="BJ129" si="238">SUBTOTAL(9,BJ120:BJ128)</f>
        <v>0</v>
      </c>
      <c r="BK129" s="116">
        <f t="shared" ref="BK129" si="239">SUBTOTAL(9,BK120:BK128)</f>
        <v>0</v>
      </c>
      <c r="BL129" s="116">
        <f t="shared" ref="BL129" si="240">SUBTOTAL(9,BL120:BL128)</f>
        <v>0</v>
      </c>
      <c r="BM129" s="116">
        <f t="shared" ref="BM129" si="241">SUBTOTAL(9,BM120:BM128)</f>
        <v>0</v>
      </c>
      <c r="BN129" s="116">
        <f t="shared" ref="BN129" si="242">SUBTOTAL(9,BN120:BN128)</f>
        <v>0</v>
      </c>
      <c r="BO129" s="116">
        <f t="shared" ref="BO129" si="243">SUBTOTAL(9,BO120:BO128)</f>
        <v>0</v>
      </c>
      <c r="BP129" s="116">
        <f t="shared" ref="BP129" si="244">SUBTOTAL(9,BP120:BP128)</f>
        <v>0</v>
      </c>
      <c r="BQ129" s="116">
        <f t="shared" ref="BQ129" si="245">SUBTOTAL(9,BQ120:BQ128)</f>
        <v>1143.38518</v>
      </c>
      <c r="BR129" s="116">
        <f t="shared" ref="BR129" si="246">SUBTOTAL(9,BR120:BR128)</f>
        <v>0</v>
      </c>
      <c r="BS129" s="116">
        <f t="shared" ref="BS129" si="247">SUBTOTAL(9,BS120:BS128)</f>
        <v>6763.3852399999996</v>
      </c>
    </row>
    <row r="130" spans="1:71" ht="55.5" customHeight="1" outlineLevel="1" collapsed="1" x14ac:dyDescent="0.35">
      <c r="A130" s="82" t="s">
        <v>272</v>
      </c>
      <c r="B130" s="88" t="s">
        <v>273</v>
      </c>
      <c r="C130" s="201">
        <v>240716131485</v>
      </c>
      <c r="D130" s="208">
        <f>E130+F130</f>
        <v>13696.814329999999</v>
      </c>
      <c r="E130" s="62">
        <f>SUMIF($G$5:$BS$5,"федеральный бюджет",G130:BS130)</f>
        <v>62.375079999999997</v>
      </c>
      <c r="F130" s="63">
        <f>SUMIF($G$5:$BS$5,"краевой бюджет",G130:BS130)</f>
        <v>13634.439249999999</v>
      </c>
      <c r="G130" s="64"/>
      <c r="H130" s="65"/>
      <c r="I130" s="64"/>
      <c r="J130" s="65"/>
      <c r="K130" s="64"/>
      <c r="L130" s="65"/>
      <c r="M130" s="64"/>
      <c r="N130" s="65"/>
      <c r="O130" s="64"/>
      <c r="P130" s="65"/>
      <c r="Q130" s="64"/>
      <c r="R130" s="65"/>
      <c r="S130" s="64"/>
      <c r="T130" s="65"/>
      <c r="U130" s="64"/>
      <c r="V130" s="66"/>
      <c r="W130" s="64"/>
      <c r="X130" s="65"/>
      <c r="Y130" s="65"/>
      <c r="Z130" s="64"/>
      <c r="AA130" s="65"/>
      <c r="AB130" s="64">
        <v>62.375079999999997</v>
      </c>
      <c r="AC130" s="65">
        <v>26.73218</v>
      </c>
      <c r="AD130" s="64"/>
      <c r="AE130" s="65"/>
      <c r="AF130" s="65">
        <v>2120.0993400000002</v>
      </c>
      <c r="AG130" s="66"/>
      <c r="AH130" s="67"/>
      <c r="AI130" s="64"/>
      <c r="AJ130" s="65"/>
      <c r="AK130" s="64"/>
      <c r="AL130" s="65"/>
      <c r="AM130" s="70"/>
      <c r="AN130" s="66"/>
      <c r="AO130" s="66"/>
      <c r="AP130" s="64"/>
      <c r="AQ130" s="65"/>
      <c r="AR130" s="64"/>
      <c r="AS130" s="65"/>
      <c r="AT130" s="66"/>
      <c r="AU130" s="66"/>
      <c r="AV130" s="64"/>
      <c r="AW130" s="65"/>
      <c r="AX130" s="67"/>
      <c r="AY130" s="67"/>
      <c r="AZ130" s="65"/>
      <c r="BA130" s="66"/>
      <c r="BB130" s="66">
        <v>11487.60773</v>
      </c>
      <c r="BC130" s="66"/>
      <c r="BD130" s="67"/>
      <c r="BE130" s="64"/>
      <c r="BF130" s="65"/>
      <c r="BG130" s="70"/>
      <c r="BH130" s="66"/>
      <c r="BI130" s="70"/>
      <c r="BJ130" s="66"/>
      <c r="BK130" s="64"/>
      <c r="BL130" s="65"/>
      <c r="BM130" s="66"/>
      <c r="BN130" s="65"/>
      <c r="BO130" s="65"/>
      <c r="BP130" s="65"/>
      <c r="BQ130" s="65"/>
      <c r="BR130" s="66"/>
      <c r="BS130" s="67"/>
    </row>
    <row r="131" spans="1:71" s="78" customFormat="1" ht="22.5" customHeight="1" x14ac:dyDescent="0.35">
      <c r="A131" s="90" t="s">
        <v>274</v>
      </c>
      <c r="B131" s="91"/>
      <c r="C131" s="204"/>
      <c r="D131" s="209">
        <f t="shared" ref="D131" si="248">SUBTOTAL(9,D130)</f>
        <v>13696.814329999999</v>
      </c>
      <c r="E131" s="116">
        <f t="shared" ref="E131" si="249">SUBTOTAL(9,E130)</f>
        <v>62.375079999999997</v>
      </c>
      <c r="F131" s="116">
        <f t="shared" ref="F131" si="250">SUBTOTAL(9,F130)</f>
        <v>13634.439249999999</v>
      </c>
      <c r="G131" s="116">
        <f t="shared" ref="G131" si="251">SUBTOTAL(9,G130)</f>
        <v>0</v>
      </c>
      <c r="H131" s="116">
        <f t="shared" ref="H131" si="252">SUBTOTAL(9,H130)</f>
        <v>0</v>
      </c>
      <c r="I131" s="116">
        <f t="shared" ref="I131" si="253">SUBTOTAL(9,I130)</f>
        <v>0</v>
      </c>
      <c r="J131" s="116">
        <f t="shared" ref="J131" si="254">SUBTOTAL(9,J130)</f>
        <v>0</v>
      </c>
      <c r="K131" s="116">
        <f t="shared" ref="K131" si="255">SUBTOTAL(9,K130)</f>
        <v>0</v>
      </c>
      <c r="L131" s="116">
        <f t="shared" ref="L131" si="256">SUBTOTAL(9,L130)</f>
        <v>0</v>
      </c>
      <c r="M131" s="116">
        <f t="shared" ref="M131" si="257">SUBTOTAL(9,M130)</f>
        <v>0</v>
      </c>
      <c r="N131" s="116">
        <f t="shared" ref="N131" si="258">SUBTOTAL(9,N130)</f>
        <v>0</v>
      </c>
      <c r="O131" s="116">
        <f t="shared" ref="O131" si="259">SUBTOTAL(9,O130)</f>
        <v>0</v>
      </c>
      <c r="P131" s="116">
        <f t="shared" ref="P131" si="260">SUBTOTAL(9,P130)</f>
        <v>0</v>
      </c>
      <c r="Q131" s="116">
        <f t="shared" ref="Q131" si="261">SUBTOTAL(9,Q130)</f>
        <v>0</v>
      </c>
      <c r="R131" s="116">
        <f t="shared" ref="R131" si="262">SUBTOTAL(9,R130)</f>
        <v>0</v>
      </c>
      <c r="S131" s="116">
        <f t="shared" ref="S131" si="263">SUBTOTAL(9,S130)</f>
        <v>0</v>
      </c>
      <c r="T131" s="116">
        <f t="shared" ref="T131" si="264">SUBTOTAL(9,T130)</f>
        <v>0</v>
      </c>
      <c r="U131" s="116">
        <f t="shared" ref="U131" si="265">SUBTOTAL(9,U130)</f>
        <v>0</v>
      </c>
      <c r="V131" s="116">
        <f t="shared" ref="V131" si="266">SUBTOTAL(9,V130)</f>
        <v>0</v>
      </c>
      <c r="W131" s="116">
        <f t="shared" ref="W131" si="267">SUBTOTAL(9,W130)</f>
        <v>0</v>
      </c>
      <c r="X131" s="116">
        <f t="shared" ref="X131" si="268">SUBTOTAL(9,X130)</f>
        <v>0</v>
      </c>
      <c r="Y131" s="116">
        <f t="shared" ref="Y131" si="269">SUBTOTAL(9,Y130)</f>
        <v>0</v>
      </c>
      <c r="Z131" s="116">
        <f t="shared" ref="Z131" si="270">SUBTOTAL(9,Z130)</f>
        <v>0</v>
      </c>
      <c r="AA131" s="116">
        <f t="shared" ref="AA131" si="271">SUBTOTAL(9,AA130)</f>
        <v>0</v>
      </c>
      <c r="AB131" s="116">
        <f t="shared" ref="AB131" si="272">SUBTOTAL(9,AB130)</f>
        <v>62.375079999999997</v>
      </c>
      <c r="AC131" s="116">
        <f t="shared" ref="AC131" si="273">SUBTOTAL(9,AC130)</f>
        <v>26.73218</v>
      </c>
      <c r="AD131" s="116">
        <f t="shared" ref="AD131" si="274">SUBTOTAL(9,AD130)</f>
        <v>0</v>
      </c>
      <c r="AE131" s="116">
        <f t="shared" ref="AE131" si="275">SUBTOTAL(9,AE130)</f>
        <v>0</v>
      </c>
      <c r="AF131" s="116">
        <f t="shared" ref="AF131" si="276">SUBTOTAL(9,AF130)</f>
        <v>2120.0993400000002</v>
      </c>
      <c r="AG131" s="116">
        <f t="shared" ref="AG131" si="277">SUBTOTAL(9,AG130)</f>
        <v>0</v>
      </c>
      <c r="AH131" s="116">
        <f t="shared" ref="AH131" si="278">SUBTOTAL(9,AH130)</f>
        <v>0</v>
      </c>
      <c r="AI131" s="116">
        <f t="shared" ref="AI131" si="279">SUBTOTAL(9,AI130)</f>
        <v>0</v>
      </c>
      <c r="AJ131" s="116">
        <f t="shared" ref="AJ131" si="280">SUBTOTAL(9,AJ130)</f>
        <v>0</v>
      </c>
      <c r="AK131" s="116">
        <f t="shared" ref="AK131" si="281">SUBTOTAL(9,AK130)</f>
        <v>0</v>
      </c>
      <c r="AL131" s="116">
        <f t="shared" ref="AL131" si="282">SUBTOTAL(9,AL130)</f>
        <v>0</v>
      </c>
      <c r="AM131" s="116">
        <f t="shared" ref="AM131" si="283">SUBTOTAL(9,AM130)</f>
        <v>0</v>
      </c>
      <c r="AN131" s="116">
        <f t="shared" ref="AN131" si="284">SUBTOTAL(9,AN130)</f>
        <v>0</v>
      </c>
      <c r="AO131" s="116">
        <f t="shared" ref="AO131" si="285">SUBTOTAL(9,AO130)</f>
        <v>0</v>
      </c>
      <c r="AP131" s="116">
        <f t="shared" ref="AP131" si="286">SUBTOTAL(9,AP130)</f>
        <v>0</v>
      </c>
      <c r="AQ131" s="116">
        <f t="shared" ref="AQ131" si="287">SUBTOTAL(9,AQ130)</f>
        <v>0</v>
      </c>
      <c r="AR131" s="116">
        <f t="shared" ref="AR131" si="288">SUBTOTAL(9,AR130)</f>
        <v>0</v>
      </c>
      <c r="AS131" s="116">
        <f t="shared" ref="AS131" si="289">SUBTOTAL(9,AS130)</f>
        <v>0</v>
      </c>
      <c r="AT131" s="116">
        <f t="shared" ref="AT131" si="290">SUBTOTAL(9,AT130)</f>
        <v>0</v>
      </c>
      <c r="AU131" s="116">
        <f t="shared" ref="AU131" si="291">SUBTOTAL(9,AU130)</f>
        <v>0</v>
      </c>
      <c r="AV131" s="116">
        <f t="shared" ref="AV131" si="292">SUBTOTAL(9,AV130)</f>
        <v>0</v>
      </c>
      <c r="AW131" s="116">
        <f t="shared" ref="AW131" si="293">SUBTOTAL(9,AW130)</f>
        <v>0</v>
      </c>
      <c r="AX131" s="116">
        <f t="shared" ref="AX131" si="294">SUBTOTAL(9,AX130)</f>
        <v>0</v>
      </c>
      <c r="AY131" s="116">
        <f t="shared" ref="AY131" si="295">SUBTOTAL(9,AY130)</f>
        <v>0</v>
      </c>
      <c r="AZ131" s="116">
        <f t="shared" ref="AZ131" si="296">SUBTOTAL(9,AZ130)</f>
        <v>0</v>
      </c>
      <c r="BA131" s="116">
        <f t="shared" ref="BA131" si="297">SUBTOTAL(9,BA130)</f>
        <v>0</v>
      </c>
      <c r="BB131" s="116">
        <f t="shared" ref="BB131" si="298">SUBTOTAL(9,BB130)</f>
        <v>11487.60773</v>
      </c>
      <c r="BC131" s="116">
        <f t="shared" ref="BC131" si="299">SUBTOTAL(9,BC130)</f>
        <v>0</v>
      </c>
      <c r="BD131" s="116">
        <f t="shared" ref="BD131" si="300">SUBTOTAL(9,BD130)</f>
        <v>0</v>
      </c>
      <c r="BE131" s="116">
        <f t="shared" ref="BE131" si="301">SUBTOTAL(9,BE130)</f>
        <v>0</v>
      </c>
      <c r="BF131" s="116">
        <f t="shared" ref="BF131" si="302">SUBTOTAL(9,BF130)</f>
        <v>0</v>
      </c>
      <c r="BG131" s="116">
        <f t="shared" ref="BG131" si="303">SUBTOTAL(9,BG130)</f>
        <v>0</v>
      </c>
      <c r="BH131" s="116">
        <f t="shared" ref="BH131" si="304">SUBTOTAL(9,BH130)</f>
        <v>0</v>
      </c>
      <c r="BI131" s="116">
        <f t="shared" ref="BI131" si="305">SUBTOTAL(9,BI130)</f>
        <v>0</v>
      </c>
      <c r="BJ131" s="116">
        <f t="shared" ref="BJ131" si="306">SUBTOTAL(9,BJ130)</f>
        <v>0</v>
      </c>
      <c r="BK131" s="116">
        <f t="shared" ref="BK131" si="307">SUBTOTAL(9,BK130)</f>
        <v>0</v>
      </c>
      <c r="BL131" s="116">
        <f t="shared" ref="BL131" si="308">SUBTOTAL(9,BL130)</f>
        <v>0</v>
      </c>
      <c r="BM131" s="116">
        <f t="shared" ref="BM131" si="309">SUBTOTAL(9,BM130)</f>
        <v>0</v>
      </c>
      <c r="BN131" s="116">
        <f t="shared" ref="BN131" si="310">SUBTOTAL(9,BN130)</f>
        <v>0</v>
      </c>
      <c r="BO131" s="116">
        <f t="shared" ref="BO131" si="311">SUBTOTAL(9,BO130)</f>
        <v>0</v>
      </c>
      <c r="BP131" s="116">
        <f t="shared" ref="BP131" si="312">SUBTOTAL(9,BP130)</f>
        <v>0</v>
      </c>
      <c r="BQ131" s="116">
        <f t="shared" ref="BQ131" si="313">SUBTOTAL(9,BQ130)</f>
        <v>0</v>
      </c>
      <c r="BR131" s="116">
        <f t="shared" ref="BR131" si="314">SUBTOTAL(9,BR130)</f>
        <v>0</v>
      </c>
      <c r="BS131" s="116">
        <f t="shared" ref="BS131" si="315">SUBTOTAL(9,BS130)</f>
        <v>0</v>
      </c>
    </row>
    <row r="132" spans="1:71" ht="93" customHeight="1" outlineLevel="1" collapsed="1" x14ac:dyDescent="0.35">
      <c r="A132" s="95" t="s">
        <v>275</v>
      </c>
      <c r="B132" s="75" t="s">
        <v>276</v>
      </c>
      <c r="C132" s="201">
        <v>240800235154</v>
      </c>
      <c r="D132" s="202">
        <f t="shared" ref="D132" si="316">E132+F132</f>
        <v>112</v>
      </c>
      <c r="E132" s="62">
        <f t="shared" ref="E132" si="317">SUMIF($G$5:$BS$5,"федеральный бюджет",G132:BS132)</f>
        <v>0</v>
      </c>
      <c r="F132" s="63">
        <f t="shared" ref="F132" si="318">SUMIF($G$5:$BS$5,"краевой бюджет",G132:BS132)</f>
        <v>112</v>
      </c>
      <c r="G132" s="64"/>
      <c r="H132" s="65"/>
      <c r="I132" s="64"/>
      <c r="J132" s="65"/>
      <c r="K132" s="64"/>
      <c r="L132" s="65"/>
      <c r="M132" s="64"/>
      <c r="N132" s="65"/>
      <c r="O132" s="62"/>
      <c r="P132" s="63"/>
      <c r="Q132" s="64"/>
      <c r="R132" s="65"/>
      <c r="S132" s="64"/>
      <c r="T132" s="65"/>
      <c r="U132" s="64"/>
      <c r="V132" s="66"/>
      <c r="W132" s="64"/>
      <c r="X132" s="65"/>
      <c r="Y132" s="65">
        <v>112</v>
      </c>
      <c r="Z132" s="64"/>
      <c r="AA132" s="65"/>
      <c r="AB132" s="62"/>
      <c r="AC132" s="63"/>
      <c r="AD132" s="64"/>
      <c r="AE132" s="65"/>
      <c r="AF132" s="65"/>
      <c r="AG132" s="66"/>
      <c r="AH132" s="73"/>
      <c r="AI132" s="62"/>
      <c r="AJ132" s="63"/>
      <c r="AK132" s="62"/>
      <c r="AL132" s="63"/>
      <c r="AM132" s="68"/>
      <c r="AN132" s="69"/>
      <c r="AO132" s="69"/>
      <c r="AP132" s="64"/>
      <c r="AQ132" s="65"/>
      <c r="AR132" s="64"/>
      <c r="AS132" s="65"/>
      <c r="AT132" s="66"/>
      <c r="AU132" s="66"/>
      <c r="AV132" s="64"/>
      <c r="AW132" s="65"/>
      <c r="AX132" s="73"/>
      <c r="AY132" s="73"/>
      <c r="AZ132" s="65"/>
      <c r="BA132" s="66"/>
      <c r="BB132" s="66"/>
      <c r="BC132" s="66"/>
      <c r="BD132" s="73"/>
      <c r="BE132" s="64"/>
      <c r="BF132" s="65"/>
      <c r="BG132" s="70"/>
      <c r="BH132" s="66"/>
      <c r="BI132" s="70"/>
      <c r="BJ132" s="66"/>
      <c r="BK132" s="64"/>
      <c r="BL132" s="65"/>
      <c r="BM132" s="66"/>
      <c r="BN132" s="65"/>
      <c r="BO132" s="65"/>
      <c r="BP132" s="65"/>
      <c r="BQ132" s="65"/>
      <c r="BR132" s="66"/>
      <c r="BS132" s="73"/>
    </row>
    <row r="133" spans="1:71" ht="46.5" customHeight="1" outlineLevel="1" x14ac:dyDescent="0.35">
      <c r="A133" s="95" t="s">
        <v>275</v>
      </c>
      <c r="B133" s="88" t="s">
        <v>277</v>
      </c>
      <c r="C133" s="201" t="s">
        <v>278</v>
      </c>
      <c r="D133" s="202">
        <f t="shared" ref="D133:D143" si="319">E133+F133</f>
        <v>448</v>
      </c>
      <c r="E133" s="62">
        <f t="shared" ref="E133:E143" si="320">SUMIF($G$5:$BS$5,"федеральный бюджет",G133:BS133)</f>
        <v>0</v>
      </c>
      <c r="F133" s="63">
        <f t="shared" ref="F133:F143" si="321">SUMIF($G$5:$BS$5,"краевой бюджет",G133:BS133)</f>
        <v>448</v>
      </c>
      <c r="G133" s="64"/>
      <c r="H133" s="65"/>
      <c r="I133" s="64"/>
      <c r="J133" s="65"/>
      <c r="K133" s="64"/>
      <c r="L133" s="65"/>
      <c r="M133" s="64"/>
      <c r="N133" s="65"/>
      <c r="O133" s="62"/>
      <c r="P133" s="63"/>
      <c r="Q133" s="64"/>
      <c r="R133" s="65"/>
      <c r="S133" s="64"/>
      <c r="T133" s="65"/>
      <c r="U133" s="64"/>
      <c r="V133" s="66"/>
      <c r="W133" s="64"/>
      <c r="X133" s="65"/>
      <c r="Y133" s="65">
        <v>448</v>
      </c>
      <c r="Z133" s="64"/>
      <c r="AA133" s="65"/>
      <c r="AB133" s="62"/>
      <c r="AC133" s="63"/>
      <c r="AD133" s="64"/>
      <c r="AE133" s="65"/>
      <c r="AF133" s="65"/>
      <c r="AG133" s="66"/>
      <c r="AH133" s="73"/>
      <c r="AI133" s="62"/>
      <c r="AJ133" s="63"/>
      <c r="AK133" s="62"/>
      <c r="AL133" s="63"/>
      <c r="AM133" s="68"/>
      <c r="AN133" s="69"/>
      <c r="AO133" s="69"/>
      <c r="AP133" s="64"/>
      <c r="AQ133" s="65"/>
      <c r="AR133" s="64"/>
      <c r="AS133" s="65"/>
      <c r="AT133" s="66"/>
      <c r="AU133" s="66"/>
      <c r="AV133" s="64"/>
      <c r="AW133" s="65"/>
      <c r="AX133" s="73"/>
      <c r="AY133" s="73"/>
      <c r="AZ133" s="65"/>
      <c r="BA133" s="66"/>
      <c r="BB133" s="66"/>
      <c r="BC133" s="66"/>
      <c r="BD133" s="73"/>
      <c r="BE133" s="64"/>
      <c r="BF133" s="65"/>
      <c r="BG133" s="70"/>
      <c r="BH133" s="66"/>
      <c r="BI133" s="70"/>
      <c r="BJ133" s="66"/>
      <c r="BK133" s="64"/>
      <c r="BL133" s="65"/>
      <c r="BM133" s="66"/>
      <c r="BN133" s="65"/>
      <c r="BO133" s="65"/>
      <c r="BP133" s="65"/>
      <c r="BQ133" s="65"/>
      <c r="BR133" s="66"/>
      <c r="BS133" s="73"/>
    </row>
    <row r="134" spans="1:71" ht="46.5" customHeight="1" outlineLevel="1" x14ac:dyDescent="0.35">
      <c r="A134" s="95" t="s">
        <v>275</v>
      </c>
      <c r="B134" s="61" t="s">
        <v>279</v>
      </c>
      <c r="C134" s="201" t="s">
        <v>280</v>
      </c>
      <c r="D134" s="202">
        <f t="shared" si="319"/>
        <v>112</v>
      </c>
      <c r="E134" s="62">
        <f t="shared" si="320"/>
        <v>0</v>
      </c>
      <c r="F134" s="63">
        <f t="shared" si="321"/>
        <v>112</v>
      </c>
      <c r="G134" s="64"/>
      <c r="H134" s="65"/>
      <c r="I134" s="64"/>
      <c r="J134" s="65"/>
      <c r="K134" s="64"/>
      <c r="L134" s="65"/>
      <c r="M134" s="64"/>
      <c r="N134" s="65"/>
      <c r="O134" s="62"/>
      <c r="P134" s="63"/>
      <c r="Q134" s="64"/>
      <c r="R134" s="65"/>
      <c r="S134" s="64"/>
      <c r="T134" s="65"/>
      <c r="U134" s="64"/>
      <c r="V134" s="66"/>
      <c r="W134" s="64"/>
      <c r="X134" s="65"/>
      <c r="Y134" s="65">
        <v>112</v>
      </c>
      <c r="Z134" s="64"/>
      <c r="AA134" s="65"/>
      <c r="AB134" s="62"/>
      <c r="AC134" s="63"/>
      <c r="AD134" s="64"/>
      <c r="AE134" s="65"/>
      <c r="AF134" s="65"/>
      <c r="AG134" s="66"/>
      <c r="AH134" s="73"/>
      <c r="AI134" s="62"/>
      <c r="AJ134" s="63"/>
      <c r="AK134" s="62"/>
      <c r="AL134" s="63"/>
      <c r="AM134" s="68"/>
      <c r="AN134" s="69"/>
      <c r="AO134" s="69"/>
      <c r="AP134" s="64"/>
      <c r="AQ134" s="65"/>
      <c r="AR134" s="64"/>
      <c r="AS134" s="65"/>
      <c r="AT134" s="66"/>
      <c r="AU134" s="66"/>
      <c r="AV134" s="64"/>
      <c r="AW134" s="65"/>
      <c r="AX134" s="73"/>
      <c r="AY134" s="73"/>
      <c r="AZ134" s="65"/>
      <c r="BA134" s="66"/>
      <c r="BB134" s="66"/>
      <c r="BC134" s="66"/>
      <c r="BD134" s="73"/>
      <c r="BE134" s="64"/>
      <c r="BF134" s="65"/>
      <c r="BG134" s="70"/>
      <c r="BH134" s="66"/>
      <c r="BI134" s="70"/>
      <c r="BJ134" s="66"/>
      <c r="BK134" s="64"/>
      <c r="BL134" s="65"/>
      <c r="BM134" s="66"/>
      <c r="BN134" s="65"/>
      <c r="BO134" s="65"/>
      <c r="BP134" s="65"/>
      <c r="BQ134" s="65"/>
      <c r="BR134" s="66"/>
      <c r="BS134" s="73"/>
    </row>
    <row r="135" spans="1:71" ht="46.5" customHeight="1" outlineLevel="1" x14ac:dyDescent="0.35">
      <c r="A135" s="95" t="s">
        <v>275</v>
      </c>
      <c r="B135" s="88" t="s">
        <v>281</v>
      </c>
      <c r="C135" s="201" t="s">
        <v>282</v>
      </c>
      <c r="D135" s="202">
        <f t="shared" si="319"/>
        <v>8856.2917300000008</v>
      </c>
      <c r="E135" s="62">
        <f t="shared" si="320"/>
        <v>1654.1671899999999</v>
      </c>
      <c r="F135" s="63">
        <f t="shared" si="321"/>
        <v>7202.1245400000007</v>
      </c>
      <c r="G135" s="64"/>
      <c r="H135" s="65"/>
      <c r="I135" s="64">
        <v>360.36718999999999</v>
      </c>
      <c r="J135" s="65">
        <v>154.44309000000001</v>
      </c>
      <c r="K135" s="64">
        <v>130.81186</v>
      </c>
      <c r="L135" s="65">
        <v>56.06223</v>
      </c>
      <c r="M135" s="64">
        <v>123.40958999999999</v>
      </c>
      <c r="N135" s="65">
        <v>52.889830000000003</v>
      </c>
      <c r="O135" s="62">
        <v>872.94931999999994</v>
      </c>
      <c r="P135" s="63">
        <v>374.12114000000003</v>
      </c>
      <c r="Q135" s="64">
        <v>166.62923000000001</v>
      </c>
      <c r="R135" s="65">
        <v>71.412520000000001</v>
      </c>
      <c r="S135" s="64"/>
      <c r="T135" s="65"/>
      <c r="U135" s="64"/>
      <c r="V135" s="66"/>
      <c r="W135" s="64"/>
      <c r="X135" s="65"/>
      <c r="Y135" s="65">
        <v>1051.26</v>
      </c>
      <c r="Z135" s="64"/>
      <c r="AA135" s="65"/>
      <c r="AB135" s="62"/>
      <c r="AC135" s="63"/>
      <c r="AD135" s="64"/>
      <c r="AE135" s="65"/>
      <c r="AF135" s="65"/>
      <c r="AG135" s="66"/>
      <c r="AH135" s="73"/>
      <c r="AI135" s="62"/>
      <c r="AJ135" s="63"/>
      <c r="AK135" s="62"/>
      <c r="AL135" s="63"/>
      <c r="AM135" s="68"/>
      <c r="AN135" s="69"/>
      <c r="AO135" s="69"/>
      <c r="AP135" s="64"/>
      <c r="AQ135" s="65"/>
      <c r="AR135" s="64"/>
      <c r="AS135" s="65"/>
      <c r="AT135" s="66"/>
      <c r="AU135" s="66"/>
      <c r="AV135" s="64"/>
      <c r="AW135" s="65"/>
      <c r="AX135" s="73"/>
      <c r="AY135" s="73"/>
      <c r="AZ135" s="65"/>
      <c r="BA135" s="66"/>
      <c r="BB135" s="66">
        <v>5441.9357300000001</v>
      </c>
      <c r="BC135" s="66"/>
      <c r="BD135" s="73"/>
      <c r="BE135" s="64"/>
      <c r="BF135" s="65"/>
      <c r="BG135" s="70"/>
      <c r="BH135" s="66"/>
      <c r="BI135" s="70"/>
      <c r="BJ135" s="66"/>
      <c r="BK135" s="64"/>
      <c r="BL135" s="65"/>
      <c r="BM135" s="66"/>
      <c r="BN135" s="65"/>
      <c r="BO135" s="65"/>
      <c r="BP135" s="65"/>
      <c r="BQ135" s="65"/>
      <c r="BR135" s="66"/>
      <c r="BS135" s="73"/>
    </row>
    <row r="136" spans="1:71" ht="46.5" customHeight="1" outlineLevel="1" x14ac:dyDescent="0.35">
      <c r="A136" s="95" t="s">
        <v>275</v>
      </c>
      <c r="B136" s="88" t="s">
        <v>283</v>
      </c>
      <c r="C136" s="201">
        <v>240800763877</v>
      </c>
      <c r="D136" s="202">
        <f t="shared" si="319"/>
        <v>1418.3485800000001</v>
      </c>
      <c r="E136" s="62">
        <f t="shared" si="320"/>
        <v>74.75318</v>
      </c>
      <c r="F136" s="63">
        <f t="shared" si="321"/>
        <v>1343.5954000000002</v>
      </c>
      <c r="G136" s="64"/>
      <c r="H136" s="65"/>
      <c r="I136" s="64"/>
      <c r="J136" s="65"/>
      <c r="K136" s="64"/>
      <c r="L136" s="65"/>
      <c r="M136" s="64"/>
      <c r="N136" s="65"/>
      <c r="O136" s="62"/>
      <c r="P136" s="63"/>
      <c r="Q136" s="64"/>
      <c r="R136" s="65"/>
      <c r="S136" s="64"/>
      <c r="T136" s="65"/>
      <c r="U136" s="64"/>
      <c r="V136" s="66"/>
      <c r="W136" s="64"/>
      <c r="X136" s="65"/>
      <c r="Y136" s="65">
        <v>392</v>
      </c>
      <c r="Z136" s="64"/>
      <c r="AA136" s="65"/>
      <c r="AB136" s="64">
        <v>74.75318</v>
      </c>
      <c r="AC136" s="65">
        <v>32.037080000000003</v>
      </c>
      <c r="AD136" s="64"/>
      <c r="AE136" s="65"/>
      <c r="AF136" s="65">
        <v>350.45832000000001</v>
      </c>
      <c r="AG136" s="66"/>
      <c r="AH136" s="73"/>
      <c r="AI136" s="62"/>
      <c r="AJ136" s="63"/>
      <c r="AK136" s="62"/>
      <c r="AL136" s="63"/>
      <c r="AM136" s="68"/>
      <c r="AN136" s="69"/>
      <c r="AO136" s="69"/>
      <c r="AP136" s="64"/>
      <c r="AQ136" s="65"/>
      <c r="AR136" s="64"/>
      <c r="AS136" s="65"/>
      <c r="AT136" s="66"/>
      <c r="AU136" s="66"/>
      <c r="AV136" s="64"/>
      <c r="AW136" s="65"/>
      <c r="AX136" s="73"/>
      <c r="AY136" s="73"/>
      <c r="AZ136" s="65"/>
      <c r="BA136" s="66"/>
      <c r="BB136" s="66">
        <v>569.1</v>
      </c>
      <c r="BC136" s="66"/>
      <c r="BD136" s="73"/>
      <c r="BE136" s="64"/>
      <c r="BF136" s="65"/>
      <c r="BG136" s="70"/>
      <c r="BH136" s="66"/>
      <c r="BI136" s="70"/>
      <c r="BJ136" s="66"/>
      <c r="BK136" s="64"/>
      <c r="BL136" s="65"/>
      <c r="BM136" s="66"/>
      <c r="BN136" s="65"/>
      <c r="BO136" s="65"/>
      <c r="BP136" s="65"/>
      <c r="BQ136" s="65"/>
      <c r="BR136" s="66"/>
      <c r="BS136" s="73"/>
    </row>
    <row r="137" spans="1:71" ht="46.5" customHeight="1" outlineLevel="1" x14ac:dyDescent="0.35">
      <c r="A137" s="72" t="s">
        <v>284</v>
      </c>
      <c r="B137" s="88" t="s">
        <v>285</v>
      </c>
      <c r="C137" s="201">
        <v>246605348660</v>
      </c>
      <c r="D137" s="202">
        <f t="shared" si="319"/>
        <v>3909.2193900000002</v>
      </c>
      <c r="E137" s="62">
        <f t="shared" si="320"/>
        <v>702.29835000000003</v>
      </c>
      <c r="F137" s="63">
        <f t="shared" si="321"/>
        <v>3206.9210400000002</v>
      </c>
      <c r="G137" s="64">
        <v>236.59317999999999</v>
      </c>
      <c r="H137" s="65">
        <v>101.39707</v>
      </c>
      <c r="I137" s="64">
        <v>169.05158</v>
      </c>
      <c r="J137" s="65">
        <v>72.450670000000002</v>
      </c>
      <c r="K137" s="64">
        <v>71.723990000000001</v>
      </c>
      <c r="L137" s="65">
        <v>30.738859999999999</v>
      </c>
      <c r="M137" s="64"/>
      <c r="N137" s="65"/>
      <c r="O137" s="62">
        <v>224.92959999999999</v>
      </c>
      <c r="P137" s="63">
        <v>96.398399999999995</v>
      </c>
      <c r="Q137" s="64"/>
      <c r="R137" s="65"/>
      <c r="S137" s="64"/>
      <c r="T137" s="65"/>
      <c r="U137" s="64"/>
      <c r="V137" s="66"/>
      <c r="W137" s="64"/>
      <c r="X137" s="65"/>
      <c r="Y137" s="65">
        <v>448</v>
      </c>
      <c r="Z137" s="64"/>
      <c r="AA137" s="65"/>
      <c r="AB137" s="62"/>
      <c r="AC137" s="63"/>
      <c r="AD137" s="64"/>
      <c r="AE137" s="65"/>
      <c r="AF137" s="65"/>
      <c r="AG137" s="66"/>
      <c r="AH137" s="73"/>
      <c r="AI137" s="62"/>
      <c r="AJ137" s="63"/>
      <c r="AK137" s="62"/>
      <c r="AL137" s="63"/>
      <c r="AM137" s="68"/>
      <c r="AN137" s="69"/>
      <c r="AO137" s="69"/>
      <c r="AP137" s="64"/>
      <c r="AQ137" s="65"/>
      <c r="AR137" s="64"/>
      <c r="AS137" s="65"/>
      <c r="AT137" s="66"/>
      <c r="AU137" s="66"/>
      <c r="AV137" s="64"/>
      <c r="AW137" s="65"/>
      <c r="AX137" s="73"/>
      <c r="AY137" s="73"/>
      <c r="AZ137" s="65"/>
      <c r="BA137" s="66"/>
      <c r="BB137" s="66">
        <v>2370.43604</v>
      </c>
      <c r="BC137" s="66"/>
      <c r="BD137" s="73">
        <v>87.5</v>
      </c>
      <c r="BE137" s="64"/>
      <c r="BF137" s="65"/>
      <c r="BG137" s="70"/>
      <c r="BH137" s="66"/>
      <c r="BI137" s="70"/>
      <c r="BJ137" s="66"/>
      <c r="BK137" s="64"/>
      <c r="BL137" s="65"/>
      <c r="BM137" s="66"/>
      <c r="BN137" s="65"/>
      <c r="BO137" s="65"/>
      <c r="BP137" s="65"/>
      <c r="BQ137" s="65"/>
      <c r="BR137" s="66"/>
      <c r="BS137" s="73"/>
    </row>
    <row r="138" spans="1:71" ht="46.5" customHeight="1" outlineLevel="1" x14ac:dyDescent="0.35">
      <c r="A138" s="95" t="s">
        <v>275</v>
      </c>
      <c r="B138" s="88" t="s">
        <v>286</v>
      </c>
      <c r="C138" s="201" t="s">
        <v>287</v>
      </c>
      <c r="D138" s="202">
        <f t="shared" si="319"/>
        <v>235.2</v>
      </c>
      <c r="E138" s="62">
        <f t="shared" si="320"/>
        <v>0</v>
      </c>
      <c r="F138" s="63">
        <f t="shared" si="321"/>
        <v>235.2</v>
      </c>
      <c r="G138" s="64"/>
      <c r="H138" s="65"/>
      <c r="I138" s="64"/>
      <c r="J138" s="65"/>
      <c r="K138" s="64"/>
      <c r="L138" s="65"/>
      <c r="M138" s="64"/>
      <c r="N138" s="65"/>
      <c r="O138" s="62"/>
      <c r="P138" s="63"/>
      <c r="Q138" s="64"/>
      <c r="R138" s="65"/>
      <c r="S138" s="64"/>
      <c r="T138" s="65"/>
      <c r="U138" s="64"/>
      <c r="V138" s="66"/>
      <c r="W138" s="64"/>
      <c r="X138" s="65"/>
      <c r="Y138" s="65">
        <v>235.2</v>
      </c>
      <c r="Z138" s="64"/>
      <c r="AA138" s="65"/>
      <c r="AB138" s="62"/>
      <c r="AC138" s="63"/>
      <c r="AD138" s="64"/>
      <c r="AE138" s="65"/>
      <c r="AF138" s="65"/>
      <c r="AG138" s="66"/>
      <c r="AH138" s="73"/>
      <c r="AI138" s="62"/>
      <c r="AJ138" s="63"/>
      <c r="AK138" s="62"/>
      <c r="AL138" s="63"/>
      <c r="AM138" s="68"/>
      <c r="AN138" s="69"/>
      <c r="AO138" s="69"/>
      <c r="AP138" s="64"/>
      <c r="AQ138" s="65"/>
      <c r="AR138" s="64"/>
      <c r="AS138" s="65"/>
      <c r="AT138" s="66"/>
      <c r="AU138" s="66"/>
      <c r="AV138" s="64"/>
      <c r="AW138" s="65"/>
      <c r="AX138" s="73"/>
      <c r="AY138" s="73"/>
      <c r="AZ138" s="65"/>
      <c r="BA138" s="66"/>
      <c r="BB138" s="66"/>
      <c r="BC138" s="66"/>
      <c r="BD138" s="73"/>
      <c r="BE138" s="64"/>
      <c r="BF138" s="65"/>
      <c r="BG138" s="70"/>
      <c r="BH138" s="66"/>
      <c r="BI138" s="70"/>
      <c r="BJ138" s="66"/>
      <c r="BK138" s="64"/>
      <c r="BL138" s="65"/>
      <c r="BM138" s="66"/>
      <c r="BN138" s="65"/>
      <c r="BO138" s="65"/>
      <c r="BP138" s="65"/>
      <c r="BQ138" s="65"/>
      <c r="BR138" s="66"/>
      <c r="BS138" s="73"/>
    </row>
    <row r="139" spans="1:71" ht="46.5" customHeight="1" outlineLevel="1" x14ac:dyDescent="0.35">
      <c r="A139" s="72" t="s">
        <v>284</v>
      </c>
      <c r="B139" s="88" t="s">
        <v>288</v>
      </c>
      <c r="C139" s="201" t="s">
        <v>289</v>
      </c>
      <c r="D139" s="202">
        <f t="shared" si="319"/>
        <v>112</v>
      </c>
      <c r="E139" s="62">
        <f t="shared" si="320"/>
        <v>0</v>
      </c>
      <c r="F139" s="63">
        <f t="shared" si="321"/>
        <v>112</v>
      </c>
      <c r="G139" s="64"/>
      <c r="H139" s="65"/>
      <c r="I139" s="64"/>
      <c r="J139" s="65"/>
      <c r="K139" s="64"/>
      <c r="L139" s="65"/>
      <c r="M139" s="64"/>
      <c r="N139" s="65"/>
      <c r="O139" s="62"/>
      <c r="P139" s="63"/>
      <c r="Q139" s="64"/>
      <c r="R139" s="65"/>
      <c r="S139" s="64"/>
      <c r="T139" s="65"/>
      <c r="U139" s="64"/>
      <c r="V139" s="66"/>
      <c r="W139" s="64"/>
      <c r="X139" s="65"/>
      <c r="Y139" s="65">
        <v>112</v>
      </c>
      <c r="Z139" s="64"/>
      <c r="AA139" s="65"/>
      <c r="AB139" s="62"/>
      <c r="AC139" s="63"/>
      <c r="AD139" s="64"/>
      <c r="AE139" s="65"/>
      <c r="AF139" s="65"/>
      <c r="AG139" s="66"/>
      <c r="AH139" s="73"/>
      <c r="AI139" s="62"/>
      <c r="AJ139" s="63"/>
      <c r="AK139" s="62"/>
      <c r="AL139" s="63"/>
      <c r="AM139" s="68"/>
      <c r="AN139" s="69"/>
      <c r="AO139" s="69"/>
      <c r="AP139" s="64"/>
      <c r="AQ139" s="65"/>
      <c r="AR139" s="64"/>
      <c r="AS139" s="65"/>
      <c r="AT139" s="66"/>
      <c r="AU139" s="66"/>
      <c r="AV139" s="64"/>
      <c r="AW139" s="65"/>
      <c r="AX139" s="73"/>
      <c r="AY139" s="73"/>
      <c r="AZ139" s="65"/>
      <c r="BA139" s="66"/>
      <c r="BB139" s="66"/>
      <c r="BC139" s="66"/>
      <c r="BD139" s="73"/>
      <c r="BE139" s="64"/>
      <c r="BF139" s="65"/>
      <c r="BG139" s="70"/>
      <c r="BH139" s="66"/>
      <c r="BI139" s="70"/>
      <c r="BJ139" s="66"/>
      <c r="BK139" s="64"/>
      <c r="BL139" s="65"/>
      <c r="BM139" s="66"/>
      <c r="BN139" s="65"/>
      <c r="BO139" s="65"/>
      <c r="BP139" s="65"/>
      <c r="BQ139" s="65"/>
      <c r="BR139" s="66"/>
      <c r="BS139" s="73"/>
    </row>
    <row r="140" spans="1:71" ht="46.5" customHeight="1" outlineLevel="1" x14ac:dyDescent="0.35">
      <c r="A140" s="95" t="s">
        <v>275</v>
      </c>
      <c r="B140" s="61" t="s">
        <v>290</v>
      </c>
      <c r="C140" s="201">
        <v>3445112681</v>
      </c>
      <c r="D140" s="202">
        <f t="shared" si="319"/>
        <v>146614.07580000002</v>
      </c>
      <c r="E140" s="62">
        <f t="shared" si="320"/>
        <v>3143.5388899999998</v>
      </c>
      <c r="F140" s="63">
        <f t="shared" si="321"/>
        <v>143470.53691000002</v>
      </c>
      <c r="G140" s="64"/>
      <c r="H140" s="65"/>
      <c r="I140" s="64"/>
      <c r="J140" s="65"/>
      <c r="K140" s="64"/>
      <c r="L140" s="65"/>
      <c r="M140" s="64"/>
      <c r="N140" s="65"/>
      <c r="O140" s="62">
        <v>9.4112799999999996</v>
      </c>
      <c r="P140" s="63">
        <v>4.0334099999999999</v>
      </c>
      <c r="Q140" s="64"/>
      <c r="R140" s="65"/>
      <c r="S140" s="64"/>
      <c r="T140" s="65"/>
      <c r="U140" s="62"/>
      <c r="V140" s="69"/>
      <c r="W140" s="64"/>
      <c r="X140" s="65"/>
      <c r="Y140" s="65"/>
      <c r="Z140" s="64"/>
      <c r="AA140" s="65"/>
      <c r="AB140" s="62"/>
      <c r="AC140" s="63"/>
      <c r="AD140" s="64">
        <v>3044.15281</v>
      </c>
      <c r="AE140" s="65">
        <v>1304.6369300000001</v>
      </c>
      <c r="AF140" s="65"/>
      <c r="AG140" s="66"/>
      <c r="AH140" s="73"/>
      <c r="AI140" s="62"/>
      <c r="AJ140" s="63"/>
      <c r="AK140" s="62"/>
      <c r="AL140" s="63"/>
      <c r="AM140" s="68"/>
      <c r="AN140" s="69"/>
      <c r="AO140" s="69"/>
      <c r="AP140" s="64"/>
      <c r="AQ140" s="65"/>
      <c r="AR140" s="64"/>
      <c r="AS140" s="65"/>
      <c r="AT140" s="69"/>
      <c r="AU140" s="69"/>
      <c r="AV140" s="64"/>
      <c r="AW140" s="65"/>
      <c r="AX140" s="73"/>
      <c r="AY140" s="73"/>
      <c r="AZ140" s="63">
        <v>122194.15248</v>
      </c>
      <c r="BA140" s="63"/>
      <c r="BB140" s="63"/>
      <c r="BC140" s="65">
        <f>17046.45+2805.9675</f>
        <v>19852.4175</v>
      </c>
      <c r="BD140" s="73"/>
      <c r="BE140" s="62"/>
      <c r="BF140" s="63"/>
      <c r="BG140" s="70"/>
      <c r="BH140" s="66"/>
      <c r="BI140" s="70"/>
      <c r="BJ140" s="66"/>
      <c r="BK140" s="64">
        <v>89.974800000000002</v>
      </c>
      <c r="BL140" s="65">
        <v>115.29658999999999</v>
      </c>
      <c r="BM140" s="66"/>
      <c r="BN140" s="65"/>
      <c r="BO140" s="65"/>
      <c r="BP140" s="65"/>
      <c r="BQ140" s="65"/>
      <c r="BR140" s="66"/>
      <c r="BS140" s="73"/>
    </row>
    <row r="141" spans="1:71" ht="23.25" customHeight="1" outlineLevel="1" x14ac:dyDescent="0.35">
      <c r="A141" s="95" t="s">
        <v>275</v>
      </c>
      <c r="B141" s="88" t="s">
        <v>291</v>
      </c>
      <c r="C141" s="201" t="s">
        <v>292</v>
      </c>
      <c r="D141" s="202">
        <f t="shared" si="319"/>
        <v>532.38216</v>
      </c>
      <c r="E141" s="62">
        <f t="shared" si="320"/>
        <v>13.98751</v>
      </c>
      <c r="F141" s="63">
        <f t="shared" si="321"/>
        <v>518.39464999999996</v>
      </c>
      <c r="G141" s="64"/>
      <c r="H141" s="65"/>
      <c r="I141" s="64"/>
      <c r="J141" s="65"/>
      <c r="K141" s="64"/>
      <c r="L141" s="65"/>
      <c r="M141" s="64"/>
      <c r="N141" s="65"/>
      <c r="O141" s="62">
        <v>13.98751</v>
      </c>
      <c r="P141" s="63">
        <v>5.99465</v>
      </c>
      <c r="Q141" s="64"/>
      <c r="R141" s="65"/>
      <c r="S141" s="64"/>
      <c r="T141" s="65"/>
      <c r="U141" s="64"/>
      <c r="V141" s="66"/>
      <c r="W141" s="64"/>
      <c r="X141" s="65"/>
      <c r="Y141" s="65">
        <v>512.4</v>
      </c>
      <c r="Z141" s="64"/>
      <c r="AA141" s="65"/>
      <c r="AB141" s="64"/>
      <c r="AC141" s="65"/>
      <c r="AD141" s="64"/>
      <c r="AE141" s="65"/>
      <c r="AF141" s="65"/>
      <c r="AG141" s="66"/>
      <c r="AH141" s="73"/>
      <c r="AI141" s="62"/>
      <c r="AJ141" s="63"/>
      <c r="AK141" s="62"/>
      <c r="AL141" s="63"/>
      <c r="AM141" s="68"/>
      <c r="AN141" s="69"/>
      <c r="AO141" s="69"/>
      <c r="AP141" s="64"/>
      <c r="AQ141" s="65"/>
      <c r="AR141" s="64"/>
      <c r="AS141" s="65"/>
      <c r="AT141" s="66"/>
      <c r="AU141" s="66"/>
      <c r="AV141" s="64"/>
      <c r="AW141" s="65"/>
      <c r="AX141" s="73"/>
      <c r="AY141" s="73"/>
      <c r="AZ141" s="65"/>
      <c r="BA141" s="66"/>
      <c r="BB141" s="66"/>
      <c r="BC141" s="66"/>
      <c r="BD141" s="73"/>
      <c r="BE141" s="64"/>
      <c r="BF141" s="65"/>
      <c r="BG141" s="70"/>
      <c r="BH141" s="66"/>
      <c r="BI141" s="70"/>
      <c r="BJ141" s="66"/>
      <c r="BK141" s="64"/>
      <c r="BL141" s="65"/>
      <c r="BM141" s="66"/>
      <c r="BN141" s="65"/>
      <c r="BO141" s="65"/>
      <c r="BP141" s="65"/>
      <c r="BQ141" s="65"/>
      <c r="BR141" s="66"/>
      <c r="BS141" s="73"/>
    </row>
    <row r="142" spans="1:71" ht="23.25" customHeight="1" outlineLevel="1" x14ac:dyDescent="0.35">
      <c r="A142" s="95" t="s">
        <v>275</v>
      </c>
      <c r="B142" s="88" t="s">
        <v>293</v>
      </c>
      <c r="C142" s="201" t="s">
        <v>294</v>
      </c>
      <c r="D142" s="202">
        <f t="shared" si="319"/>
        <v>2570.6348500000004</v>
      </c>
      <c r="E142" s="62">
        <f t="shared" si="320"/>
        <v>39.826839999999997</v>
      </c>
      <c r="F142" s="63">
        <f t="shared" si="321"/>
        <v>2530.8080100000002</v>
      </c>
      <c r="G142" s="64"/>
      <c r="H142" s="65"/>
      <c r="I142" s="64"/>
      <c r="J142" s="65"/>
      <c r="K142" s="64"/>
      <c r="L142" s="65"/>
      <c r="M142" s="64"/>
      <c r="N142" s="65"/>
      <c r="O142" s="62"/>
      <c r="P142" s="63"/>
      <c r="Q142" s="64"/>
      <c r="R142" s="65"/>
      <c r="S142" s="64"/>
      <c r="T142" s="65"/>
      <c r="U142" s="64"/>
      <c r="V142" s="66"/>
      <c r="W142" s="64"/>
      <c r="X142" s="65"/>
      <c r="Y142" s="65">
        <v>2322.5585099999998</v>
      </c>
      <c r="Z142" s="64"/>
      <c r="AA142" s="65"/>
      <c r="AB142" s="64"/>
      <c r="AC142" s="65"/>
      <c r="AD142" s="64">
        <v>39.826839999999997</v>
      </c>
      <c r="AE142" s="65">
        <v>17.068650000000002</v>
      </c>
      <c r="AF142" s="65"/>
      <c r="AG142" s="66"/>
      <c r="AH142" s="73"/>
      <c r="AI142" s="62"/>
      <c r="AJ142" s="63"/>
      <c r="AK142" s="62"/>
      <c r="AL142" s="63"/>
      <c r="AM142" s="68"/>
      <c r="AN142" s="69"/>
      <c r="AO142" s="69"/>
      <c r="AP142" s="64"/>
      <c r="AQ142" s="65"/>
      <c r="AR142" s="64"/>
      <c r="AS142" s="65"/>
      <c r="AT142" s="66"/>
      <c r="AU142" s="66"/>
      <c r="AV142" s="64"/>
      <c r="AW142" s="65"/>
      <c r="AX142" s="73"/>
      <c r="AY142" s="73"/>
      <c r="AZ142" s="65"/>
      <c r="BA142" s="66"/>
      <c r="BB142" s="66"/>
      <c r="BC142" s="66"/>
      <c r="BD142" s="73">
        <v>191.18084999999999</v>
      </c>
      <c r="BE142" s="64"/>
      <c r="BF142" s="65"/>
      <c r="BG142" s="70"/>
      <c r="BH142" s="66"/>
      <c r="BI142" s="70"/>
      <c r="BJ142" s="66"/>
      <c r="BK142" s="64"/>
      <c r="BL142" s="65"/>
      <c r="BM142" s="66"/>
      <c r="BN142" s="65"/>
      <c r="BO142" s="65"/>
      <c r="BP142" s="65"/>
      <c r="BQ142" s="65"/>
      <c r="BR142" s="66"/>
      <c r="BS142" s="73"/>
    </row>
    <row r="143" spans="1:71" ht="49.5" customHeight="1" outlineLevel="1" x14ac:dyDescent="0.35">
      <c r="A143" s="95" t="s">
        <v>275</v>
      </c>
      <c r="B143" s="88" t="s">
        <v>295</v>
      </c>
      <c r="C143" s="201" t="s">
        <v>296</v>
      </c>
      <c r="D143" s="202">
        <f t="shared" si="319"/>
        <v>5530</v>
      </c>
      <c r="E143" s="62">
        <f t="shared" si="320"/>
        <v>2740.1646900000001</v>
      </c>
      <c r="F143" s="63">
        <f t="shared" si="321"/>
        <v>2789.8353099999999</v>
      </c>
      <c r="G143" s="64"/>
      <c r="H143" s="65"/>
      <c r="I143" s="64"/>
      <c r="J143" s="65"/>
      <c r="K143" s="64"/>
      <c r="L143" s="65"/>
      <c r="M143" s="64"/>
      <c r="N143" s="65"/>
      <c r="O143" s="62"/>
      <c r="P143" s="63"/>
      <c r="Q143" s="64"/>
      <c r="R143" s="65"/>
      <c r="S143" s="64"/>
      <c r="T143" s="65"/>
      <c r="U143" s="64"/>
      <c r="V143" s="66"/>
      <c r="W143" s="64"/>
      <c r="X143" s="65"/>
      <c r="Y143" s="65"/>
      <c r="Z143" s="64"/>
      <c r="AA143" s="65"/>
      <c r="AB143" s="64"/>
      <c r="AC143" s="65"/>
      <c r="AD143" s="64"/>
      <c r="AE143" s="65"/>
      <c r="AF143" s="65"/>
      <c r="AG143" s="66"/>
      <c r="AH143" s="63"/>
      <c r="AI143" s="62"/>
      <c r="AJ143" s="63"/>
      <c r="AK143" s="62"/>
      <c r="AL143" s="63"/>
      <c r="AM143" s="68">
        <v>2740.1646900000001</v>
      </c>
      <c r="AN143" s="69">
        <v>2789.8353099999999</v>
      </c>
      <c r="AO143" s="69"/>
      <c r="AP143" s="64"/>
      <c r="AQ143" s="65"/>
      <c r="AR143" s="64"/>
      <c r="AS143" s="65"/>
      <c r="AT143" s="66"/>
      <c r="AU143" s="66"/>
      <c r="AV143" s="64"/>
      <c r="AW143" s="65"/>
      <c r="AX143" s="69"/>
      <c r="AY143" s="69"/>
      <c r="AZ143" s="65"/>
      <c r="BA143" s="66"/>
      <c r="BB143" s="66"/>
      <c r="BC143" s="66"/>
      <c r="BD143" s="63"/>
      <c r="BE143" s="64"/>
      <c r="BF143" s="65"/>
      <c r="BG143" s="70"/>
      <c r="BH143" s="66"/>
      <c r="BI143" s="70"/>
      <c r="BJ143" s="66"/>
      <c r="BK143" s="64"/>
      <c r="BL143" s="65"/>
      <c r="BM143" s="66"/>
      <c r="BN143" s="65"/>
      <c r="BO143" s="65"/>
      <c r="BP143" s="65"/>
      <c r="BQ143" s="65"/>
      <c r="BR143" s="66"/>
      <c r="BS143" s="69"/>
    </row>
    <row r="144" spans="1:71" s="78" customFormat="1" ht="22.5" customHeight="1" x14ac:dyDescent="0.35">
      <c r="A144" s="98" t="s">
        <v>297</v>
      </c>
      <c r="B144" s="91"/>
      <c r="C144" s="204"/>
      <c r="D144" s="207">
        <f t="shared" ref="D144" si="322">SUBTOTAL(9,D132:D143)</f>
        <v>170450.15251000004</v>
      </c>
      <c r="E144" s="100">
        <f t="shared" ref="E144" si="323">SUBTOTAL(9,E132:E143)</f>
        <v>8368.7366499999989</v>
      </c>
      <c r="F144" s="100">
        <f t="shared" ref="F144" si="324">SUBTOTAL(9,F132:F143)</f>
        <v>162081.41586000004</v>
      </c>
      <c r="G144" s="100">
        <f t="shared" ref="G144" si="325">SUBTOTAL(9,G132:G143)</f>
        <v>236.59317999999999</v>
      </c>
      <c r="H144" s="100">
        <f t="shared" ref="H144" si="326">SUBTOTAL(9,H132:H143)</f>
        <v>101.39707</v>
      </c>
      <c r="I144" s="100">
        <f t="shared" ref="I144" si="327">SUBTOTAL(9,I132:I143)</f>
        <v>529.41876999999999</v>
      </c>
      <c r="J144" s="100">
        <f t="shared" ref="J144" si="328">SUBTOTAL(9,J132:J143)</f>
        <v>226.89376000000001</v>
      </c>
      <c r="K144" s="100">
        <f t="shared" ref="K144" si="329">SUBTOTAL(9,K132:K143)</f>
        <v>202.53584999999998</v>
      </c>
      <c r="L144" s="100">
        <f t="shared" ref="L144" si="330">SUBTOTAL(9,L132:L143)</f>
        <v>86.801090000000002</v>
      </c>
      <c r="M144" s="100">
        <f t="shared" ref="M144" si="331">SUBTOTAL(9,M132:M143)</f>
        <v>123.40958999999999</v>
      </c>
      <c r="N144" s="100">
        <f t="shared" ref="N144" si="332">SUBTOTAL(9,N132:N143)</f>
        <v>52.889830000000003</v>
      </c>
      <c r="O144" s="100">
        <f t="shared" ref="O144" si="333">SUBTOTAL(9,O132:O143)</f>
        <v>1121.2777099999998</v>
      </c>
      <c r="P144" s="100">
        <f t="shared" ref="P144" si="334">SUBTOTAL(9,P132:P143)</f>
        <v>480.54759999999999</v>
      </c>
      <c r="Q144" s="100">
        <f t="shared" ref="Q144" si="335">SUBTOTAL(9,Q132:Q143)</f>
        <v>166.62923000000001</v>
      </c>
      <c r="R144" s="100">
        <f t="shared" ref="R144" si="336">SUBTOTAL(9,R132:R143)</f>
        <v>71.412520000000001</v>
      </c>
      <c r="S144" s="100">
        <f t="shared" ref="S144" si="337">SUBTOTAL(9,S132:S143)</f>
        <v>0</v>
      </c>
      <c r="T144" s="100">
        <f t="shared" ref="T144" si="338">SUBTOTAL(9,T132:T143)</f>
        <v>0</v>
      </c>
      <c r="U144" s="100">
        <f t="shared" ref="U144" si="339">SUBTOTAL(9,U132:U143)</f>
        <v>0</v>
      </c>
      <c r="V144" s="100">
        <f t="shared" ref="V144" si="340">SUBTOTAL(9,V132:V143)</f>
        <v>0</v>
      </c>
      <c r="W144" s="100">
        <f t="shared" ref="W144" si="341">SUBTOTAL(9,W132:W143)</f>
        <v>0</v>
      </c>
      <c r="X144" s="100">
        <f t="shared" ref="X144" si="342">SUBTOTAL(9,X132:X143)</f>
        <v>0</v>
      </c>
      <c r="Y144" s="100">
        <f t="shared" ref="Y144" si="343">SUBTOTAL(9,Y132:Y143)</f>
        <v>5745.4185099999995</v>
      </c>
      <c r="Z144" s="100">
        <f t="shared" ref="Z144" si="344">SUBTOTAL(9,Z132:Z143)</f>
        <v>0</v>
      </c>
      <c r="AA144" s="100">
        <f t="shared" ref="AA144" si="345">SUBTOTAL(9,AA132:AA143)</f>
        <v>0</v>
      </c>
      <c r="AB144" s="100">
        <f t="shared" ref="AB144" si="346">SUBTOTAL(9,AB132:AB143)</f>
        <v>74.75318</v>
      </c>
      <c r="AC144" s="100">
        <f t="shared" ref="AC144" si="347">SUBTOTAL(9,AC132:AC143)</f>
        <v>32.037080000000003</v>
      </c>
      <c r="AD144" s="100">
        <f t="shared" ref="AD144" si="348">SUBTOTAL(9,AD132:AD143)</f>
        <v>3083.9796500000002</v>
      </c>
      <c r="AE144" s="100">
        <f t="shared" ref="AE144" si="349">SUBTOTAL(9,AE132:AE143)</f>
        <v>1321.7055800000001</v>
      </c>
      <c r="AF144" s="100">
        <f t="shared" ref="AF144" si="350">SUBTOTAL(9,AF132:AF143)</f>
        <v>350.45832000000001</v>
      </c>
      <c r="AG144" s="100">
        <f t="shared" ref="AG144" si="351">SUBTOTAL(9,AG132:AG143)</f>
        <v>0</v>
      </c>
      <c r="AH144" s="100">
        <f t="shared" ref="AH144" si="352">SUBTOTAL(9,AH132:AH143)</f>
        <v>0</v>
      </c>
      <c r="AI144" s="100">
        <f t="shared" ref="AI144" si="353">SUBTOTAL(9,AI132:AI143)</f>
        <v>0</v>
      </c>
      <c r="AJ144" s="100">
        <f t="shared" ref="AJ144" si="354">SUBTOTAL(9,AJ132:AJ143)</f>
        <v>0</v>
      </c>
      <c r="AK144" s="100">
        <f t="shared" ref="AK144" si="355">SUBTOTAL(9,AK132:AK143)</f>
        <v>0</v>
      </c>
      <c r="AL144" s="100">
        <f t="shared" ref="AL144" si="356">SUBTOTAL(9,AL132:AL143)</f>
        <v>0</v>
      </c>
      <c r="AM144" s="100">
        <f t="shared" ref="AM144" si="357">SUBTOTAL(9,AM132:AM143)</f>
        <v>2740.1646900000001</v>
      </c>
      <c r="AN144" s="100">
        <f t="shared" ref="AN144" si="358">SUBTOTAL(9,AN132:AN143)</f>
        <v>2789.8353099999999</v>
      </c>
      <c r="AO144" s="100">
        <f t="shared" ref="AO144" si="359">SUBTOTAL(9,AO132:AO143)</f>
        <v>0</v>
      </c>
      <c r="AP144" s="100">
        <f t="shared" ref="AP144" si="360">SUBTOTAL(9,AP132:AP143)</f>
        <v>0</v>
      </c>
      <c r="AQ144" s="100">
        <f t="shared" ref="AQ144" si="361">SUBTOTAL(9,AQ132:AQ143)</f>
        <v>0</v>
      </c>
      <c r="AR144" s="100">
        <f t="shared" ref="AR144" si="362">SUBTOTAL(9,AR132:AR143)</f>
        <v>0</v>
      </c>
      <c r="AS144" s="100">
        <f t="shared" ref="AS144" si="363">SUBTOTAL(9,AS132:AS143)</f>
        <v>0</v>
      </c>
      <c r="AT144" s="100">
        <f t="shared" ref="AT144" si="364">SUBTOTAL(9,AT132:AT143)</f>
        <v>0</v>
      </c>
      <c r="AU144" s="100">
        <f t="shared" ref="AU144" si="365">SUBTOTAL(9,AU132:AU143)</f>
        <v>0</v>
      </c>
      <c r="AV144" s="100">
        <f t="shared" ref="AV144" si="366">SUBTOTAL(9,AV132:AV143)</f>
        <v>0</v>
      </c>
      <c r="AW144" s="100">
        <f t="shared" ref="AW144" si="367">SUBTOTAL(9,AW132:AW143)</f>
        <v>0</v>
      </c>
      <c r="AX144" s="100">
        <f t="shared" ref="AX144" si="368">SUBTOTAL(9,AX132:AX143)</f>
        <v>0</v>
      </c>
      <c r="AY144" s="100">
        <f t="shared" ref="AY144" si="369">SUBTOTAL(9,AY132:AY143)</f>
        <v>0</v>
      </c>
      <c r="AZ144" s="100">
        <f t="shared" ref="AZ144" si="370">SUBTOTAL(9,AZ132:AZ143)</f>
        <v>122194.15248</v>
      </c>
      <c r="BA144" s="100">
        <f t="shared" ref="BA144" si="371">SUBTOTAL(9,BA132:BA143)</f>
        <v>0</v>
      </c>
      <c r="BB144" s="100">
        <f t="shared" ref="BB144" si="372">SUBTOTAL(9,BB132:BB143)</f>
        <v>8381.4717700000001</v>
      </c>
      <c r="BC144" s="100">
        <f t="shared" ref="BC144" si="373">SUBTOTAL(9,BC132:BC143)</f>
        <v>19852.4175</v>
      </c>
      <c r="BD144" s="100">
        <f t="shared" ref="BD144" si="374">SUBTOTAL(9,BD132:BD143)</f>
        <v>278.68084999999996</v>
      </c>
      <c r="BE144" s="100">
        <f t="shared" ref="BE144" si="375">SUBTOTAL(9,BE132:BE143)</f>
        <v>0</v>
      </c>
      <c r="BF144" s="100">
        <f t="shared" ref="BF144" si="376">SUBTOTAL(9,BF132:BF143)</f>
        <v>0</v>
      </c>
      <c r="BG144" s="100">
        <f t="shared" ref="BG144" si="377">SUBTOTAL(9,BG132:BG143)</f>
        <v>0</v>
      </c>
      <c r="BH144" s="100">
        <f t="shared" ref="BH144" si="378">SUBTOTAL(9,BH132:BH143)</f>
        <v>0</v>
      </c>
      <c r="BI144" s="100">
        <f t="shared" ref="BI144" si="379">SUBTOTAL(9,BI132:BI143)</f>
        <v>0</v>
      </c>
      <c r="BJ144" s="100">
        <f t="shared" ref="BJ144" si="380">SUBTOTAL(9,BJ132:BJ143)</f>
        <v>0</v>
      </c>
      <c r="BK144" s="100">
        <f t="shared" ref="BK144" si="381">SUBTOTAL(9,BK132:BK143)</f>
        <v>89.974800000000002</v>
      </c>
      <c r="BL144" s="100">
        <f t="shared" ref="BL144" si="382">SUBTOTAL(9,BL132:BL143)</f>
        <v>115.29658999999999</v>
      </c>
      <c r="BM144" s="100">
        <f t="shared" ref="BM144" si="383">SUBTOTAL(9,BM132:BM143)</f>
        <v>0</v>
      </c>
      <c r="BN144" s="100">
        <f t="shared" ref="BN144" si="384">SUBTOTAL(9,BN132:BN143)</f>
        <v>0</v>
      </c>
      <c r="BO144" s="100">
        <f t="shared" ref="BO144" si="385">SUBTOTAL(9,BO132:BO143)</f>
        <v>0</v>
      </c>
      <c r="BP144" s="100">
        <f t="shared" ref="BP144" si="386">SUBTOTAL(9,BP132:BP143)</f>
        <v>0</v>
      </c>
      <c r="BQ144" s="100">
        <f t="shared" ref="BQ144" si="387">SUBTOTAL(9,BQ132:BQ143)</f>
        <v>0</v>
      </c>
      <c r="BR144" s="100">
        <f t="shared" ref="BR144" si="388">SUBTOTAL(9,BR132:BR143)</f>
        <v>0</v>
      </c>
      <c r="BS144" s="100">
        <f t="shared" ref="BS144" si="389">SUBTOTAL(9,BS132:BS143)</f>
        <v>0</v>
      </c>
    </row>
    <row r="145" spans="1:71" ht="46.5" customHeight="1" outlineLevel="1" collapsed="1" x14ac:dyDescent="0.35">
      <c r="A145" s="95" t="s">
        <v>298</v>
      </c>
      <c r="B145" s="75" t="s">
        <v>299</v>
      </c>
      <c r="C145" s="201">
        <v>240900819403</v>
      </c>
      <c r="D145" s="202">
        <f t="shared" ref="D145" si="390">E145+F145</f>
        <v>616.48279000000002</v>
      </c>
      <c r="E145" s="62">
        <f t="shared" ref="E145" si="391">SUMIF($G$5:$BS$5,"федеральный бюджет",G145:BS145)</f>
        <v>0</v>
      </c>
      <c r="F145" s="63">
        <f t="shared" ref="F145" si="392">SUMIF($G$5:$BS$5,"краевой бюджет",G145:BS145)</f>
        <v>616.48279000000002</v>
      </c>
      <c r="G145" s="64"/>
      <c r="H145" s="65"/>
      <c r="I145" s="64"/>
      <c r="J145" s="65"/>
      <c r="K145" s="64"/>
      <c r="L145" s="65"/>
      <c r="M145" s="64"/>
      <c r="N145" s="65"/>
      <c r="O145" s="62"/>
      <c r="P145" s="63"/>
      <c r="Q145" s="64"/>
      <c r="R145" s="65"/>
      <c r="S145" s="64"/>
      <c r="T145" s="65"/>
      <c r="U145" s="64"/>
      <c r="V145" s="66"/>
      <c r="W145" s="64"/>
      <c r="X145" s="65"/>
      <c r="Y145" s="65"/>
      <c r="Z145" s="64"/>
      <c r="AA145" s="65"/>
      <c r="AB145" s="64"/>
      <c r="AC145" s="65"/>
      <c r="AD145" s="64"/>
      <c r="AE145" s="65"/>
      <c r="AF145" s="65">
        <v>616.48279000000002</v>
      </c>
      <c r="AG145" s="66"/>
      <c r="AH145" s="63"/>
      <c r="AI145" s="62"/>
      <c r="AJ145" s="63"/>
      <c r="AK145" s="62"/>
      <c r="AL145" s="63"/>
      <c r="AM145" s="68"/>
      <c r="AN145" s="69"/>
      <c r="AO145" s="69"/>
      <c r="AP145" s="64"/>
      <c r="AQ145" s="65"/>
      <c r="AR145" s="64"/>
      <c r="AS145" s="65"/>
      <c r="AT145" s="66"/>
      <c r="AU145" s="66"/>
      <c r="AV145" s="64"/>
      <c r="AW145" s="65"/>
      <c r="AX145" s="69"/>
      <c r="AY145" s="69"/>
      <c r="AZ145" s="65"/>
      <c r="BA145" s="66"/>
      <c r="BB145" s="66"/>
      <c r="BC145" s="66"/>
      <c r="BD145" s="63"/>
      <c r="BE145" s="64"/>
      <c r="BF145" s="65"/>
      <c r="BG145" s="70"/>
      <c r="BH145" s="66"/>
      <c r="BI145" s="70"/>
      <c r="BJ145" s="66"/>
      <c r="BK145" s="64"/>
      <c r="BL145" s="65"/>
      <c r="BM145" s="66"/>
      <c r="BN145" s="65"/>
      <c r="BO145" s="65"/>
      <c r="BP145" s="65"/>
      <c r="BQ145" s="65"/>
      <c r="BR145" s="66"/>
      <c r="BS145" s="69"/>
    </row>
    <row r="146" spans="1:71" ht="46.5" customHeight="1" outlineLevel="1" x14ac:dyDescent="0.35">
      <c r="A146" s="95" t="s">
        <v>298</v>
      </c>
      <c r="B146" s="75" t="s">
        <v>300</v>
      </c>
      <c r="C146" s="201">
        <v>240900694916</v>
      </c>
      <c r="D146" s="202">
        <f t="shared" ref="D146:D148" si="393">E146+F146</f>
        <v>291.47028999999998</v>
      </c>
      <c r="E146" s="62">
        <f t="shared" ref="E146:E148" si="394">SUMIF($G$5:$BS$5,"федеральный бюджет",G146:BS146)</f>
        <v>0</v>
      </c>
      <c r="F146" s="63">
        <f t="shared" ref="F146:F148" si="395">SUMIF($G$5:$BS$5,"краевой бюджет",G146:BS146)</f>
        <v>291.47028999999998</v>
      </c>
      <c r="G146" s="64"/>
      <c r="H146" s="65"/>
      <c r="I146" s="64"/>
      <c r="J146" s="65"/>
      <c r="K146" s="64"/>
      <c r="L146" s="65"/>
      <c r="M146" s="64"/>
      <c r="N146" s="65"/>
      <c r="O146" s="62"/>
      <c r="P146" s="63"/>
      <c r="Q146" s="64"/>
      <c r="R146" s="65"/>
      <c r="S146" s="64"/>
      <c r="T146" s="65"/>
      <c r="U146" s="64"/>
      <c r="V146" s="66"/>
      <c r="W146" s="64"/>
      <c r="X146" s="65"/>
      <c r="Y146" s="65"/>
      <c r="Z146" s="64"/>
      <c r="AA146" s="65"/>
      <c r="AB146" s="64"/>
      <c r="AC146" s="65"/>
      <c r="AD146" s="64"/>
      <c r="AE146" s="65"/>
      <c r="AF146" s="65">
        <v>291.47028999999998</v>
      </c>
      <c r="AG146" s="66"/>
      <c r="AH146" s="63"/>
      <c r="AI146" s="62"/>
      <c r="AJ146" s="63"/>
      <c r="AK146" s="62"/>
      <c r="AL146" s="63"/>
      <c r="AM146" s="68"/>
      <c r="AN146" s="69"/>
      <c r="AO146" s="69"/>
      <c r="AP146" s="64"/>
      <c r="AQ146" s="65"/>
      <c r="AR146" s="64"/>
      <c r="AS146" s="65"/>
      <c r="AT146" s="66"/>
      <c r="AU146" s="66"/>
      <c r="AV146" s="64"/>
      <c r="AW146" s="65"/>
      <c r="AX146" s="69"/>
      <c r="AY146" s="69"/>
      <c r="AZ146" s="65"/>
      <c r="BA146" s="66"/>
      <c r="BB146" s="66"/>
      <c r="BC146" s="66"/>
      <c r="BD146" s="63"/>
      <c r="BE146" s="64"/>
      <c r="BF146" s="65"/>
      <c r="BG146" s="70"/>
      <c r="BH146" s="66"/>
      <c r="BI146" s="70"/>
      <c r="BJ146" s="66"/>
      <c r="BK146" s="64"/>
      <c r="BL146" s="65"/>
      <c r="BM146" s="66"/>
      <c r="BN146" s="65"/>
      <c r="BO146" s="65"/>
      <c r="BP146" s="65"/>
      <c r="BQ146" s="65"/>
      <c r="BR146" s="66"/>
      <c r="BS146" s="69"/>
    </row>
    <row r="147" spans="1:71" ht="46.5" customHeight="1" outlineLevel="1" x14ac:dyDescent="0.35">
      <c r="A147" s="95" t="s">
        <v>301</v>
      </c>
      <c r="B147" s="75" t="s">
        <v>302</v>
      </c>
      <c r="C147" s="201">
        <v>246308060798</v>
      </c>
      <c r="D147" s="202">
        <f t="shared" si="393"/>
        <v>3775.3911600000001</v>
      </c>
      <c r="E147" s="62">
        <f t="shared" si="394"/>
        <v>845.72549000000004</v>
      </c>
      <c r="F147" s="63">
        <f t="shared" si="395"/>
        <v>2929.6656699999999</v>
      </c>
      <c r="G147" s="64">
        <v>242.09381999999999</v>
      </c>
      <c r="H147" s="65">
        <v>103.75449999999999</v>
      </c>
      <c r="I147" s="64"/>
      <c r="J147" s="65"/>
      <c r="K147" s="64">
        <v>21.089459999999999</v>
      </c>
      <c r="L147" s="65">
        <v>9.0383399999999998</v>
      </c>
      <c r="M147" s="64"/>
      <c r="N147" s="65"/>
      <c r="O147" s="62"/>
      <c r="P147" s="63"/>
      <c r="Q147" s="64"/>
      <c r="R147" s="65"/>
      <c r="S147" s="64"/>
      <c r="T147" s="65"/>
      <c r="U147" s="64"/>
      <c r="V147" s="66"/>
      <c r="W147" s="64"/>
      <c r="X147" s="65"/>
      <c r="Y147" s="65">
        <v>607.6</v>
      </c>
      <c r="Z147" s="64"/>
      <c r="AA147" s="65"/>
      <c r="AB147" s="64">
        <v>564.69221000000005</v>
      </c>
      <c r="AC147" s="65">
        <v>242.01095000000001</v>
      </c>
      <c r="AD147" s="64">
        <v>17.850000000000001</v>
      </c>
      <c r="AE147" s="65">
        <v>7.65</v>
      </c>
      <c r="AF147" s="65">
        <v>1948.9183800000001</v>
      </c>
      <c r="AG147" s="66"/>
      <c r="AH147" s="63"/>
      <c r="AI147" s="62"/>
      <c r="AJ147" s="63"/>
      <c r="AK147" s="62"/>
      <c r="AL147" s="63"/>
      <c r="AM147" s="68"/>
      <c r="AN147" s="69"/>
      <c r="AO147" s="69"/>
      <c r="AP147" s="64"/>
      <c r="AQ147" s="65"/>
      <c r="AR147" s="64"/>
      <c r="AS147" s="65"/>
      <c r="AT147" s="66"/>
      <c r="AU147" s="66"/>
      <c r="AV147" s="64"/>
      <c r="AW147" s="65"/>
      <c r="AX147" s="73"/>
      <c r="AY147" s="73"/>
      <c r="AZ147" s="65"/>
      <c r="BA147" s="66"/>
      <c r="BB147" s="66">
        <v>10.6935</v>
      </c>
      <c r="BC147" s="66"/>
      <c r="BD147" s="63"/>
      <c r="BE147" s="64"/>
      <c r="BF147" s="65"/>
      <c r="BG147" s="70"/>
      <c r="BH147" s="66"/>
      <c r="BI147" s="70"/>
      <c r="BJ147" s="66"/>
      <c r="BK147" s="64"/>
      <c r="BL147" s="65"/>
      <c r="BM147" s="66"/>
      <c r="BN147" s="65"/>
      <c r="BO147" s="65"/>
      <c r="BP147" s="65"/>
      <c r="BQ147" s="65"/>
      <c r="BR147" s="66"/>
      <c r="BS147" s="73"/>
    </row>
    <row r="148" spans="1:71" ht="46.5" customHeight="1" outlineLevel="1" x14ac:dyDescent="0.35">
      <c r="A148" s="95" t="s">
        <v>298</v>
      </c>
      <c r="B148" s="75" t="s">
        <v>303</v>
      </c>
      <c r="C148" s="201">
        <v>240900599518</v>
      </c>
      <c r="D148" s="202">
        <f t="shared" si="393"/>
        <v>6400</v>
      </c>
      <c r="E148" s="62">
        <f t="shared" si="394"/>
        <v>3171.2575099999999</v>
      </c>
      <c r="F148" s="63">
        <f t="shared" si="395"/>
        <v>3228.7424900000001</v>
      </c>
      <c r="G148" s="64"/>
      <c r="H148" s="65"/>
      <c r="I148" s="64"/>
      <c r="J148" s="65"/>
      <c r="K148" s="64"/>
      <c r="L148" s="65"/>
      <c r="M148" s="64"/>
      <c r="N148" s="65"/>
      <c r="O148" s="62"/>
      <c r="P148" s="63"/>
      <c r="Q148" s="64"/>
      <c r="R148" s="65"/>
      <c r="S148" s="64"/>
      <c r="T148" s="65"/>
      <c r="U148" s="64"/>
      <c r="V148" s="66"/>
      <c r="W148" s="64"/>
      <c r="X148" s="65"/>
      <c r="Y148" s="65"/>
      <c r="Z148" s="64"/>
      <c r="AA148" s="65"/>
      <c r="AB148" s="64"/>
      <c r="AC148" s="65"/>
      <c r="AD148" s="64"/>
      <c r="AE148" s="65"/>
      <c r="AF148" s="65"/>
      <c r="AG148" s="66"/>
      <c r="AH148" s="63"/>
      <c r="AI148" s="62"/>
      <c r="AJ148" s="63"/>
      <c r="AK148" s="62"/>
      <c r="AL148" s="63"/>
      <c r="AM148" s="68">
        <v>3171.2575099999999</v>
      </c>
      <c r="AN148" s="69">
        <v>3228.7424900000001</v>
      </c>
      <c r="AO148" s="69"/>
      <c r="AP148" s="64"/>
      <c r="AQ148" s="65"/>
      <c r="AR148" s="64"/>
      <c r="AS148" s="65"/>
      <c r="AT148" s="66"/>
      <c r="AU148" s="66"/>
      <c r="AV148" s="64"/>
      <c r="AW148" s="65"/>
      <c r="AX148" s="69"/>
      <c r="AY148" s="69"/>
      <c r="AZ148" s="65"/>
      <c r="BA148" s="66"/>
      <c r="BB148" s="66"/>
      <c r="BC148" s="66"/>
      <c r="BD148" s="63"/>
      <c r="BE148" s="64"/>
      <c r="BF148" s="65"/>
      <c r="BG148" s="70"/>
      <c r="BH148" s="66"/>
      <c r="BI148" s="70"/>
      <c r="BJ148" s="66"/>
      <c r="BK148" s="64"/>
      <c r="BL148" s="65"/>
      <c r="BM148" s="66"/>
      <c r="BN148" s="65"/>
      <c r="BO148" s="65"/>
      <c r="BP148" s="65"/>
      <c r="BQ148" s="65"/>
      <c r="BR148" s="66"/>
      <c r="BS148" s="69"/>
    </row>
    <row r="149" spans="1:71" s="78" customFormat="1" ht="23.25" customHeight="1" x14ac:dyDescent="0.35">
      <c r="A149" s="98" t="s">
        <v>304</v>
      </c>
      <c r="B149" s="99"/>
      <c r="C149" s="204"/>
      <c r="D149" s="209">
        <f t="shared" ref="D149" si="396">SUBTOTAL(9,D145:D148)</f>
        <v>11083.34424</v>
      </c>
      <c r="E149" s="116">
        <f t="shared" ref="E149" si="397">SUBTOTAL(9,E145:E148)</f>
        <v>4016.9830000000002</v>
      </c>
      <c r="F149" s="116">
        <f t="shared" ref="F149" si="398">SUBTOTAL(9,F145:F148)</f>
        <v>7066.3612400000002</v>
      </c>
      <c r="G149" s="116">
        <f t="shared" ref="G149" si="399">SUBTOTAL(9,G145:G148)</f>
        <v>242.09381999999999</v>
      </c>
      <c r="H149" s="116">
        <f t="shared" ref="H149" si="400">SUBTOTAL(9,H145:H148)</f>
        <v>103.75449999999999</v>
      </c>
      <c r="I149" s="116">
        <f t="shared" ref="I149" si="401">SUBTOTAL(9,I145:I148)</f>
        <v>0</v>
      </c>
      <c r="J149" s="116">
        <f t="shared" ref="J149" si="402">SUBTOTAL(9,J145:J148)</f>
        <v>0</v>
      </c>
      <c r="K149" s="116">
        <f t="shared" ref="K149" si="403">SUBTOTAL(9,K145:K148)</f>
        <v>21.089459999999999</v>
      </c>
      <c r="L149" s="116">
        <f t="shared" ref="L149" si="404">SUBTOTAL(9,L145:L148)</f>
        <v>9.0383399999999998</v>
      </c>
      <c r="M149" s="116">
        <f t="shared" ref="M149" si="405">SUBTOTAL(9,M145:M148)</f>
        <v>0</v>
      </c>
      <c r="N149" s="116">
        <f t="shared" ref="N149" si="406">SUBTOTAL(9,N145:N148)</f>
        <v>0</v>
      </c>
      <c r="O149" s="116">
        <f t="shared" ref="O149" si="407">SUBTOTAL(9,O145:O148)</f>
        <v>0</v>
      </c>
      <c r="P149" s="116">
        <f t="shared" ref="P149" si="408">SUBTOTAL(9,P145:P148)</f>
        <v>0</v>
      </c>
      <c r="Q149" s="116">
        <f t="shared" ref="Q149" si="409">SUBTOTAL(9,Q145:Q148)</f>
        <v>0</v>
      </c>
      <c r="R149" s="116">
        <f t="shared" ref="R149" si="410">SUBTOTAL(9,R145:R148)</f>
        <v>0</v>
      </c>
      <c r="S149" s="116">
        <f t="shared" ref="S149" si="411">SUBTOTAL(9,S145:S148)</f>
        <v>0</v>
      </c>
      <c r="T149" s="116">
        <f t="shared" ref="T149" si="412">SUBTOTAL(9,T145:T148)</f>
        <v>0</v>
      </c>
      <c r="U149" s="116">
        <f t="shared" ref="U149" si="413">SUBTOTAL(9,U145:U148)</f>
        <v>0</v>
      </c>
      <c r="V149" s="116">
        <f t="shared" ref="V149" si="414">SUBTOTAL(9,V145:V148)</f>
        <v>0</v>
      </c>
      <c r="W149" s="116">
        <f t="shared" ref="W149" si="415">SUBTOTAL(9,W145:W148)</f>
        <v>0</v>
      </c>
      <c r="X149" s="116">
        <f t="shared" ref="X149" si="416">SUBTOTAL(9,X145:X148)</f>
        <v>0</v>
      </c>
      <c r="Y149" s="116">
        <f t="shared" ref="Y149" si="417">SUBTOTAL(9,Y145:Y148)</f>
        <v>607.6</v>
      </c>
      <c r="Z149" s="116">
        <f t="shared" ref="Z149" si="418">SUBTOTAL(9,Z145:Z148)</f>
        <v>0</v>
      </c>
      <c r="AA149" s="116">
        <f t="shared" ref="AA149" si="419">SUBTOTAL(9,AA145:AA148)</f>
        <v>0</v>
      </c>
      <c r="AB149" s="116">
        <f t="shared" ref="AB149" si="420">SUBTOTAL(9,AB145:AB148)</f>
        <v>564.69221000000005</v>
      </c>
      <c r="AC149" s="116">
        <f t="shared" ref="AC149" si="421">SUBTOTAL(9,AC145:AC148)</f>
        <v>242.01095000000001</v>
      </c>
      <c r="AD149" s="116">
        <f t="shared" ref="AD149" si="422">SUBTOTAL(9,AD145:AD148)</f>
        <v>17.850000000000001</v>
      </c>
      <c r="AE149" s="116">
        <f t="shared" ref="AE149" si="423">SUBTOTAL(9,AE145:AE148)</f>
        <v>7.65</v>
      </c>
      <c r="AF149" s="116">
        <f t="shared" ref="AF149" si="424">SUBTOTAL(9,AF145:AF148)</f>
        <v>2856.8714600000003</v>
      </c>
      <c r="AG149" s="116">
        <f t="shared" ref="AG149" si="425">SUBTOTAL(9,AG145:AG148)</f>
        <v>0</v>
      </c>
      <c r="AH149" s="116">
        <f t="shared" ref="AH149" si="426">SUBTOTAL(9,AH145:AH148)</f>
        <v>0</v>
      </c>
      <c r="AI149" s="116">
        <f t="shared" ref="AI149" si="427">SUBTOTAL(9,AI145:AI148)</f>
        <v>0</v>
      </c>
      <c r="AJ149" s="116">
        <f t="shared" ref="AJ149" si="428">SUBTOTAL(9,AJ145:AJ148)</f>
        <v>0</v>
      </c>
      <c r="AK149" s="116">
        <f t="shared" ref="AK149" si="429">SUBTOTAL(9,AK145:AK148)</f>
        <v>0</v>
      </c>
      <c r="AL149" s="116">
        <f t="shared" ref="AL149" si="430">SUBTOTAL(9,AL145:AL148)</f>
        <v>0</v>
      </c>
      <c r="AM149" s="116">
        <f t="shared" ref="AM149" si="431">SUBTOTAL(9,AM145:AM148)</f>
        <v>3171.2575099999999</v>
      </c>
      <c r="AN149" s="116">
        <f t="shared" ref="AN149" si="432">SUBTOTAL(9,AN145:AN148)</f>
        <v>3228.7424900000001</v>
      </c>
      <c r="AO149" s="116">
        <f t="shared" ref="AO149" si="433">SUBTOTAL(9,AO145:AO148)</f>
        <v>0</v>
      </c>
      <c r="AP149" s="116">
        <f t="shared" ref="AP149" si="434">SUBTOTAL(9,AP145:AP148)</f>
        <v>0</v>
      </c>
      <c r="AQ149" s="116">
        <f t="shared" ref="AQ149" si="435">SUBTOTAL(9,AQ145:AQ148)</f>
        <v>0</v>
      </c>
      <c r="AR149" s="116">
        <f t="shared" ref="AR149" si="436">SUBTOTAL(9,AR145:AR148)</f>
        <v>0</v>
      </c>
      <c r="AS149" s="116">
        <f t="shared" ref="AS149" si="437">SUBTOTAL(9,AS145:AS148)</f>
        <v>0</v>
      </c>
      <c r="AT149" s="116">
        <f t="shared" ref="AT149" si="438">SUBTOTAL(9,AT145:AT148)</f>
        <v>0</v>
      </c>
      <c r="AU149" s="116">
        <f t="shared" ref="AU149" si="439">SUBTOTAL(9,AU145:AU148)</f>
        <v>0</v>
      </c>
      <c r="AV149" s="116">
        <f t="shared" ref="AV149" si="440">SUBTOTAL(9,AV145:AV148)</f>
        <v>0</v>
      </c>
      <c r="AW149" s="116">
        <f t="shared" ref="AW149" si="441">SUBTOTAL(9,AW145:AW148)</f>
        <v>0</v>
      </c>
      <c r="AX149" s="116">
        <f t="shared" ref="AX149" si="442">SUBTOTAL(9,AX145:AX148)</f>
        <v>0</v>
      </c>
      <c r="AY149" s="116">
        <f t="shared" ref="AY149" si="443">SUBTOTAL(9,AY145:AY148)</f>
        <v>0</v>
      </c>
      <c r="AZ149" s="116">
        <f t="shared" ref="AZ149" si="444">SUBTOTAL(9,AZ145:AZ148)</f>
        <v>0</v>
      </c>
      <c r="BA149" s="116">
        <f t="shared" ref="BA149" si="445">SUBTOTAL(9,BA145:BA148)</f>
        <v>0</v>
      </c>
      <c r="BB149" s="116">
        <f t="shared" ref="BB149" si="446">SUBTOTAL(9,BB145:BB148)</f>
        <v>10.6935</v>
      </c>
      <c r="BC149" s="116">
        <f t="shared" ref="BC149" si="447">SUBTOTAL(9,BC145:BC148)</f>
        <v>0</v>
      </c>
      <c r="BD149" s="116">
        <f t="shared" ref="BD149" si="448">SUBTOTAL(9,BD145:BD148)</f>
        <v>0</v>
      </c>
      <c r="BE149" s="116">
        <f t="shared" ref="BE149" si="449">SUBTOTAL(9,BE145:BE148)</f>
        <v>0</v>
      </c>
      <c r="BF149" s="116">
        <f t="shared" ref="BF149" si="450">SUBTOTAL(9,BF145:BF148)</f>
        <v>0</v>
      </c>
      <c r="BG149" s="116">
        <f t="shared" ref="BG149" si="451">SUBTOTAL(9,BG145:BG148)</f>
        <v>0</v>
      </c>
      <c r="BH149" s="116">
        <f t="shared" ref="BH149" si="452">SUBTOTAL(9,BH145:BH148)</f>
        <v>0</v>
      </c>
      <c r="BI149" s="116">
        <f t="shared" ref="BI149" si="453">SUBTOTAL(9,BI145:BI148)</f>
        <v>0</v>
      </c>
      <c r="BJ149" s="116">
        <f t="shared" ref="BJ149" si="454">SUBTOTAL(9,BJ145:BJ148)</f>
        <v>0</v>
      </c>
      <c r="BK149" s="116">
        <f t="shared" ref="BK149" si="455">SUBTOTAL(9,BK145:BK148)</f>
        <v>0</v>
      </c>
      <c r="BL149" s="116">
        <f t="shared" ref="BL149" si="456">SUBTOTAL(9,BL145:BL148)</f>
        <v>0</v>
      </c>
      <c r="BM149" s="116">
        <f t="shared" ref="BM149" si="457">SUBTOTAL(9,BM145:BM148)</f>
        <v>0</v>
      </c>
      <c r="BN149" s="116">
        <f t="shared" ref="BN149" si="458">SUBTOTAL(9,BN145:BN148)</f>
        <v>0</v>
      </c>
      <c r="BO149" s="116">
        <f t="shared" ref="BO149" si="459">SUBTOTAL(9,BO145:BO148)</f>
        <v>0</v>
      </c>
      <c r="BP149" s="116">
        <f t="shared" ref="BP149" si="460">SUBTOTAL(9,BP145:BP148)</f>
        <v>0</v>
      </c>
      <c r="BQ149" s="116">
        <f t="shared" ref="BQ149" si="461">SUBTOTAL(9,BQ145:BQ148)</f>
        <v>0</v>
      </c>
      <c r="BR149" s="116">
        <f t="shared" ref="BR149" si="462">SUBTOTAL(9,BR145:BR148)</f>
        <v>0</v>
      </c>
      <c r="BS149" s="116">
        <f t="shared" ref="BS149" si="463">SUBTOTAL(9,BS145:BS148)</f>
        <v>0</v>
      </c>
    </row>
    <row r="150" spans="1:71" ht="69.75" customHeight="1" outlineLevel="1" collapsed="1" x14ac:dyDescent="0.35">
      <c r="A150" s="82" t="s">
        <v>305</v>
      </c>
      <c r="B150" s="88" t="s">
        <v>306</v>
      </c>
      <c r="C150" s="201" t="s">
        <v>307</v>
      </c>
      <c r="D150" s="202">
        <f t="shared" ref="D150" si="464">E150+F150</f>
        <v>213.92</v>
      </c>
      <c r="E150" s="62">
        <f t="shared" ref="E150" si="465">SUMIF($G$5:$BS$5,"федеральный бюджет",G150:BS150)</f>
        <v>0</v>
      </c>
      <c r="F150" s="63">
        <f t="shared" ref="F150" si="466">SUMIF($G$5:$BS$5,"краевой бюджет",G150:BS150)</f>
        <v>213.92</v>
      </c>
      <c r="G150" s="64"/>
      <c r="H150" s="65"/>
      <c r="I150" s="64"/>
      <c r="J150" s="65"/>
      <c r="K150" s="64"/>
      <c r="L150" s="65"/>
      <c r="M150" s="64"/>
      <c r="N150" s="65"/>
      <c r="O150" s="62"/>
      <c r="P150" s="63"/>
      <c r="Q150" s="64"/>
      <c r="R150" s="65"/>
      <c r="S150" s="64"/>
      <c r="T150" s="65"/>
      <c r="U150" s="64"/>
      <c r="V150" s="66"/>
      <c r="W150" s="64"/>
      <c r="X150" s="65"/>
      <c r="Y150" s="65">
        <v>213.92</v>
      </c>
      <c r="Z150" s="64"/>
      <c r="AA150" s="65"/>
      <c r="AB150" s="62"/>
      <c r="AC150" s="63"/>
      <c r="AD150" s="64"/>
      <c r="AE150" s="65"/>
      <c r="AF150" s="65"/>
      <c r="AG150" s="66"/>
      <c r="AH150" s="73"/>
      <c r="AI150" s="62"/>
      <c r="AJ150" s="63"/>
      <c r="AK150" s="62"/>
      <c r="AL150" s="63"/>
      <c r="AM150" s="68"/>
      <c r="AN150" s="69"/>
      <c r="AO150" s="69"/>
      <c r="AP150" s="64"/>
      <c r="AQ150" s="65"/>
      <c r="AR150" s="64"/>
      <c r="AS150" s="65"/>
      <c r="AT150" s="66"/>
      <c r="AU150" s="66"/>
      <c r="AV150" s="64"/>
      <c r="AW150" s="65"/>
      <c r="AX150" s="73"/>
      <c r="AY150" s="73"/>
      <c r="AZ150" s="65"/>
      <c r="BA150" s="66"/>
      <c r="BB150" s="66"/>
      <c r="BC150" s="66"/>
      <c r="BD150" s="73"/>
      <c r="BE150" s="64"/>
      <c r="BF150" s="65"/>
      <c r="BG150" s="70"/>
      <c r="BH150" s="66"/>
      <c r="BI150" s="70"/>
      <c r="BJ150" s="66"/>
      <c r="BK150" s="64"/>
      <c r="BL150" s="65"/>
      <c r="BM150" s="66"/>
      <c r="BN150" s="65"/>
      <c r="BO150" s="65"/>
      <c r="BP150" s="65"/>
      <c r="BQ150" s="65"/>
      <c r="BR150" s="66"/>
      <c r="BS150" s="73"/>
    </row>
    <row r="151" spans="1:71" ht="69.75" customHeight="1" outlineLevel="1" x14ac:dyDescent="0.35">
      <c r="A151" s="119" t="s">
        <v>305</v>
      </c>
      <c r="B151" s="75" t="s">
        <v>308</v>
      </c>
      <c r="C151" s="201">
        <v>245200741824</v>
      </c>
      <c r="D151" s="202">
        <f t="shared" ref="D151:D169" si="467">E151+F151</f>
        <v>4820.4922999999999</v>
      </c>
      <c r="E151" s="62">
        <f t="shared" ref="E151:E169" si="468">SUMIF($G$5:$BS$5,"федеральный бюджет",G151:BS151)</f>
        <v>0</v>
      </c>
      <c r="F151" s="63">
        <f t="shared" ref="F151:F169" si="469">SUMIF($G$5:$BS$5,"краевой бюджет",G151:BS151)</f>
        <v>4820.4922999999999</v>
      </c>
      <c r="G151" s="64"/>
      <c r="H151" s="65"/>
      <c r="I151" s="64"/>
      <c r="J151" s="65"/>
      <c r="K151" s="64"/>
      <c r="L151" s="65"/>
      <c r="M151" s="64"/>
      <c r="N151" s="65"/>
      <c r="O151" s="62"/>
      <c r="P151" s="63"/>
      <c r="Q151" s="64"/>
      <c r="R151" s="65"/>
      <c r="S151" s="64"/>
      <c r="T151" s="65"/>
      <c r="U151" s="64"/>
      <c r="V151" s="66"/>
      <c r="W151" s="64"/>
      <c r="X151" s="65"/>
      <c r="Y151" s="65">
        <v>123.2</v>
      </c>
      <c r="Z151" s="64"/>
      <c r="AA151" s="65"/>
      <c r="AB151" s="62"/>
      <c r="AC151" s="63"/>
      <c r="AD151" s="64"/>
      <c r="AE151" s="65"/>
      <c r="AF151" s="65"/>
      <c r="AG151" s="66"/>
      <c r="AH151" s="73"/>
      <c r="AI151" s="62"/>
      <c r="AJ151" s="63"/>
      <c r="AK151" s="62"/>
      <c r="AL151" s="63"/>
      <c r="AM151" s="68"/>
      <c r="AN151" s="69"/>
      <c r="AO151" s="69"/>
      <c r="AP151" s="64"/>
      <c r="AQ151" s="65"/>
      <c r="AR151" s="64"/>
      <c r="AS151" s="65"/>
      <c r="AT151" s="66"/>
      <c r="AU151" s="66"/>
      <c r="AV151" s="64"/>
      <c r="AW151" s="65"/>
      <c r="AX151" s="73"/>
      <c r="AY151" s="73"/>
      <c r="AZ151" s="65"/>
      <c r="BA151" s="66"/>
      <c r="BB151" s="66">
        <v>4503.9363000000003</v>
      </c>
      <c r="BC151" s="66"/>
      <c r="BD151" s="73">
        <v>193.35599999999999</v>
      </c>
      <c r="BE151" s="64"/>
      <c r="BF151" s="65"/>
      <c r="BG151" s="70"/>
      <c r="BH151" s="66"/>
      <c r="BI151" s="70"/>
      <c r="BJ151" s="66"/>
      <c r="BK151" s="64"/>
      <c r="BL151" s="65"/>
      <c r="BM151" s="66"/>
      <c r="BN151" s="65"/>
      <c r="BO151" s="65"/>
      <c r="BP151" s="65"/>
      <c r="BQ151" s="65"/>
      <c r="BR151" s="66"/>
      <c r="BS151" s="73"/>
    </row>
    <row r="152" spans="1:71" ht="69.75" customHeight="1" outlineLevel="1" x14ac:dyDescent="0.35">
      <c r="A152" s="119" t="s">
        <v>305</v>
      </c>
      <c r="B152" s="88" t="s">
        <v>309</v>
      </c>
      <c r="C152" s="201">
        <v>241001395107</v>
      </c>
      <c r="D152" s="202">
        <f t="shared" si="467"/>
        <v>252</v>
      </c>
      <c r="E152" s="62">
        <f t="shared" si="468"/>
        <v>0</v>
      </c>
      <c r="F152" s="63">
        <f t="shared" si="469"/>
        <v>252</v>
      </c>
      <c r="G152" s="64"/>
      <c r="H152" s="65"/>
      <c r="I152" s="64"/>
      <c r="J152" s="65"/>
      <c r="K152" s="64"/>
      <c r="L152" s="65"/>
      <c r="M152" s="64"/>
      <c r="N152" s="65"/>
      <c r="O152" s="62"/>
      <c r="P152" s="63"/>
      <c r="Q152" s="64"/>
      <c r="R152" s="65"/>
      <c r="S152" s="64"/>
      <c r="T152" s="65"/>
      <c r="U152" s="64"/>
      <c r="V152" s="66"/>
      <c r="W152" s="64"/>
      <c r="X152" s="65"/>
      <c r="Y152" s="65">
        <v>252</v>
      </c>
      <c r="Z152" s="64"/>
      <c r="AA152" s="65"/>
      <c r="AB152" s="62"/>
      <c r="AC152" s="63"/>
      <c r="AD152" s="64"/>
      <c r="AE152" s="65"/>
      <c r="AF152" s="65"/>
      <c r="AG152" s="66"/>
      <c r="AH152" s="73"/>
      <c r="AI152" s="62"/>
      <c r="AJ152" s="63"/>
      <c r="AK152" s="62"/>
      <c r="AL152" s="63"/>
      <c r="AM152" s="68"/>
      <c r="AN152" s="69"/>
      <c r="AO152" s="69"/>
      <c r="AP152" s="64"/>
      <c r="AQ152" s="65"/>
      <c r="AR152" s="64"/>
      <c r="AS152" s="65"/>
      <c r="AT152" s="66"/>
      <c r="AU152" s="66"/>
      <c r="AV152" s="64"/>
      <c r="AW152" s="65"/>
      <c r="AX152" s="73"/>
      <c r="AY152" s="73"/>
      <c r="AZ152" s="65"/>
      <c r="BA152" s="66"/>
      <c r="BB152" s="66"/>
      <c r="BC152" s="66"/>
      <c r="BD152" s="73"/>
      <c r="BE152" s="64"/>
      <c r="BF152" s="65"/>
      <c r="BG152" s="70"/>
      <c r="BH152" s="66"/>
      <c r="BI152" s="70"/>
      <c r="BJ152" s="66"/>
      <c r="BK152" s="64"/>
      <c r="BL152" s="65"/>
      <c r="BM152" s="66"/>
      <c r="BN152" s="65"/>
      <c r="BO152" s="65"/>
      <c r="BP152" s="65"/>
      <c r="BQ152" s="65"/>
      <c r="BR152" s="66"/>
      <c r="BS152" s="73"/>
    </row>
    <row r="153" spans="1:71" ht="46.5" customHeight="1" outlineLevel="1" x14ac:dyDescent="0.35">
      <c r="A153" s="82" t="s">
        <v>305</v>
      </c>
      <c r="B153" s="88" t="s">
        <v>310</v>
      </c>
      <c r="C153" s="201" t="s">
        <v>311</v>
      </c>
      <c r="D153" s="202">
        <f t="shared" si="467"/>
        <v>768.16435999999999</v>
      </c>
      <c r="E153" s="62">
        <f t="shared" si="468"/>
        <v>254.82300000000001</v>
      </c>
      <c r="F153" s="63">
        <f t="shared" si="469"/>
        <v>513.34136000000001</v>
      </c>
      <c r="G153" s="64"/>
      <c r="H153" s="65"/>
      <c r="I153" s="64">
        <v>72.104410000000001</v>
      </c>
      <c r="J153" s="65">
        <v>30.901890000000002</v>
      </c>
      <c r="K153" s="64"/>
      <c r="L153" s="65"/>
      <c r="M153" s="64"/>
      <c r="N153" s="65"/>
      <c r="O153" s="62">
        <v>182.71859000000001</v>
      </c>
      <c r="P153" s="63">
        <v>78.307969999999997</v>
      </c>
      <c r="Q153" s="64"/>
      <c r="R153" s="65"/>
      <c r="S153" s="64"/>
      <c r="T153" s="65"/>
      <c r="U153" s="64"/>
      <c r="V153" s="66"/>
      <c r="W153" s="64"/>
      <c r="X153" s="65"/>
      <c r="Y153" s="65">
        <v>196</v>
      </c>
      <c r="Z153" s="64"/>
      <c r="AA153" s="65"/>
      <c r="AB153" s="62"/>
      <c r="AC153" s="63"/>
      <c r="AD153" s="64"/>
      <c r="AE153" s="65"/>
      <c r="AF153" s="65"/>
      <c r="AG153" s="66"/>
      <c r="AH153" s="73"/>
      <c r="AI153" s="62"/>
      <c r="AJ153" s="63"/>
      <c r="AK153" s="62"/>
      <c r="AL153" s="63"/>
      <c r="AM153" s="68"/>
      <c r="AN153" s="69"/>
      <c r="AO153" s="69"/>
      <c r="AP153" s="64"/>
      <c r="AQ153" s="65"/>
      <c r="AR153" s="64"/>
      <c r="AS153" s="65"/>
      <c r="AT153" s="66"/>
      <c r="AU153" s="66"/>
      <c r="AV153" s="64"/>
      <c r="AW153" s="65"/>
      <c r="AX153" s="73"/>
      <c r="AY153" s="73"/>
      <c r="AZ153" s="65"/>
      <c r="BA153" s="66"/>
      <c r="BB153" s="66"/>
      <c r="BC153" s="66"/>
      <c r="BD153" s="73">
        <v>208.13149999999999</v>
      </c>
      <c r="BE153" s="64"/>
      <c r="BF153" s="65"/>
      <c r="BG153" s="70"/>
      <c r="BH153" s="66"/>
      <c r="BI153" s="70"/>
      <c r="BJ153" s="66"/>
      <c r="BK153" s="64"/>
      <c r="BL153" s="65"/>
      <c r="BM153" s="66"/>
      <c r="BN153" s="65"/>
      <c r="BO153" s="65"/>
      <c r="BP153" s="65"/>
      <c r="BQ153" s="65"/>
      <c r="BR153" s="66"/>
      <c r="BS153" s="73"/>
    </row>
    <row r="154" spans="1:71" ht="46.5" customHeight="1" outlineLevel="1" x14ac:dyDescent="0.35">
      <c r="A154" s="119" t="s">
        <v>305</v>
      </c>
      <c r="B154" s="75" t="s">
        <v>312</v>
      </c>
      <c r="C154" s="201" t="s">
        <v>313</v>
      </c>
      <c r="D154" s="202">
        <f t="shared" si="467"/>
        <v>323.88960000000003</v>
      </c>
      <c r="E154" s="62">
        <f t="shared" si="468"/>
        <v>93.442719999999994</v>
      </c>
      <c r="F154" s="63">
        <f t="shared" si="469"/>
        <v>230.44688000000002</v>
      </c>
      <c r="G154" s="64"/>
      <c r="H154" s="65"/>
      <c r="I154" s="64"/>
      <c r="J154" s="65"/>
      <c r="K154" s="64"/>
      <c r="L154" s="65"/>
      <c r="M154" s="64"/>
      <c r="N154" s="65"/>
      <c r="O154" s="62">
        <v>93.442719999999994</v>
      </c>
      <c r="P154" s="63">
        <v>40.046880000000002</v>
      </c>
      <c r="Q154" s="64"/>
      <c r="R154" s="65"/>
      <c r="S154" s="64"/>
      <c r="T154" s="65"/>
      <c r="U154" s="64"/>
      <c r="V154" s="66"/>
      <c r="W154" s="64"/>
      <c r="X154" s="65"/>
      <c r="Y154" s="65">
        <v>190.4</v>
      </c>
      <c r="Z154" s="64"/>
      <c r="AA154" s="65"/>
      <c r="AB154" s="62"/>
      <c r="AC154" s="63"/>
      <c r="AD154" s="64"/>
      <c r="AE154" s="65"/>
      <c r="AF154" s="65"/>
      <c r="AG154" s="66"/>
      <c r="AH154" s="73"/>
      <c r="AI154" s="62"/>
      <c r="AJ154" s="63"/>
      <c r="AK154" s="62"/>
      <c r="AL154" s="63"/>
      <c r="AM154" s="68"/>
      <c r="AN154" s="69"/>
      <c r="AO154" s="69"/>
      <c r="AP154" s="64"/>
      <c r="AQ154" s="65"/>
      <c r="AR154" s="64"/>
      <c r="AS154" s="65"/>
      <c r="AT154" s="66"/>
      <c r="AU154" s="66"/>
      <c r="AV154" s="64"/>
      <c r="AW154" s="65"/>
      <c r="AX154" s="73"/>
      <c r="AY154" s="73"/>
      <c r="AZ154" s="65"/>
      <c r="BA154" s="66"/>
      <c r="BB154" s="66"/>
      <c r="BC154" s="66"/>
      <c r="BD154" s="73"/>
      <c r="BE154" s="64"/>
      <c r="BF154" s="65"/>
      <c r="BG154" s="70"/>
      <c r="BH154" s="66"/>
      <c r="BI154" s="70"/>
      <c r="BJ154" s="66"/>
      <c r="BK154" s="64"/>
      <c r="BL154" s="65"/>
      <c r="BM154" s="66"/>
      <c r="BN154" s="65"/>
      <c r="BO154" s="65"/>
      <c r="BP154" s="65"/>
      <c r="BQ154" s="65"/>
      <c r="BR154" s="66"/>
      <c r="BS154" s="73"/>
    </row>
    <row r="155" spans="1:71" ht="46.5" customHeight="1" outlineLevel="1" x14ac:dyDescent="0.35">
      <c r="A155" s="82" t="s">
        <v>305</v>
      </c>
      <c r="B155" s="88" t="s">
        <v>314</v>
      </c>
      <c r="C155" s="201" t="s">
        <v>315</v>
      </c>
      <c r="D155" s="202">
        <f t="shared" si="467"/>
        <v>9416.2855799999998</v>
      </c>
      <c r="E155" s="62">
        <f t="shared" si="468"/>
        <v>468.37234999999998</v>
      </c>
      <c r="F155" s="63">
        <f t="shared" si="469"/>
        <v>8947.9132300000001</v>
      </c>
      <c r="G155" s="64"/>
      <c r="H155" s="65"/>
      <c r="I155" s="64">
        <v>154.50945999999999</v>
      </c>
      <c r="J155" s="65">
        <v>66.218339999999998</v>
      </c>
      <c r="K155" s="64"/>
      <c r="L155" s="65"/>
      <c r="M155" s="64"/>
      <c r="N155" s="65"/>
      <c r="O155" s="62"/>
      <c r="P155" s="63"/>
      <c r="Q155" s="64"/>
      <c r="R155" s="65"/>
      <c r="S155" s="64"/>
      <c r="T155" s="65"/>
      <c r="U155" s="64"/>
      <c r="V155" s="66"/>
      <c r="W155" s="64"/>
      <c r="X155" s="65"/>
      <c r="Y155" s="65">
        <v>420</v>
      </c>
      <c r="Z155" s="64"/>
      <c r="AA155" s="65"/>
      <c r="AB155" s="64">
        <v>313.86288999999999</v>
      </c>
      <c r="AC155" s="65">
        <v>134.51267000000001</v>
      </c>
      <c r="AD155" s="64"/>
      <c r="AE155" s="65"/>
      <c r="AF155" s="65">
        <v>835.58933999999999</v>
      </c>
      <c r="AG155" s="66"/>
      <c r="AH155" s="73"/>
      <c r="AI155" s="62"/>
      <c r="AJ155" s="63"/>
      <c r="AK155" s="62"/>
      <c r="AL155" s="63"/>
      <c r="AM155" s="68"/>
      <c r="AN155" s="69"/>
      <c r="AO155" s="69"/>
      <c r="AP155" s="64"/>
      <c r="AQ155" s="65"/>
      <c r="AR155" s="64"/>
      <c r="AS155" s="65"/>
      <c r="AT155" s="66"/>
      <c r="AU155" s="66"/>
      <c r="AV155" s="64"/>
      <c r="AW155" s="65"/>
      <c r="AX155" s="73"/>
      <c r="AY155" s="73"/>
      <c r="AZ155" s="65"/>
      <c r="BA155" s="66"/>
      <c r="BB155" s="66">
        <v>7491.5928800000002</v>
      </c>
      <c r="BC155" s="66"/>
      <c r="BD155" s="73"/>
      <c r="BE155" s="64"/>
      <c r="BF155" s="65"/>
      <c r="BG155" s="70"/>
      <c r="BH155" s="66"/>
      <c r="BI155" s="70"/>
      <c r="BJ155" s="66"/>
      <c r="BK155" s="64"/>
      <c r="BL155" s="65"/>
      <c r="BM155" s="66"/>
      <c r="BN155" s="65"/>
      <c r="BO155" s="65"/>
      <c r="BP155" s="65"/>
      <c r="BQ155" s="65"/>
      <c r="BR155" s="66"/>
      <c r="BS155" s="73"/>
    </row>
    <row r="156" spans="1:71" ht="46.5" customHeight="1" outlineLevel="1" x14ac:dyDescent="0.35">
      <c r="A156" s="82" t="s">
        <v>305</v>
      </c>
      <c r="B156" s="88" t="s">
        <v>316</v>
      </c>
      <c r="C156" s="201" t="s">
        <v>317</v>
      </c>
      <c r="D156" s="202">
        <f t="shared" si="467"/>
        <v>689.49860000000001</v>
      </c>
      <c r="E156" s="62">
        <f t="shared" si="468"/>
        <v>40.57732</v>
      </c>
      <c r="F156" s="63">
        <f t="shared" si="469"/>
        <v>648.92128000000002</v>
      </c>
      <c r="G156" s="64"/>
      <c r="H156" s="65"/>
      <c r="I156" s="64"/>
      <c r="J156" s="65"/>
      <c r="K156" s="64"/>
      <c r="L156" s="65"/>
      <c r="M156" s="64"/>
      <c r="N156" s="65"/>
      <c r="O156" s="62">
        <v>40.57732</v>
      </c>
      <c r="P156" s="63">
        <v>17.390280000000001</v>
      </c>
      <c r="Q156" s="64"/>
      <c r="R156" s="65"/>
      <c r="S156" s="64"/>
      <c r="T156" s="65"/>
      <c r="U156" s="64"/>
      <c r="V156" s="66"/>
      <c r="W156" s="64"/>
      <c r="X156" s="65"/>
      <c r="Y156" s="65">
        <v>201.6</v>
      </c>
      <c r="Z156" s="64"/>
      <c r="AA156" s="65"/>
      <c r="AB156" s="62"/>
      <c r="AC156" s="63"/>
      <c r="AD156" s="64"/>
      <c r="AE156" s="65"/>
      <c r="AF156" s="65"/>
      <c r="AG156" s="66"/>
      <c r="AH156" s="73"/>
      <c r="AI156" s="62"/>
      <c r="AJ156" s="63"/>
      <c r="AK156" s="62"/>
      <c r="AL156" s="63"/>
      <c r="AM156" s="68"/>
      <c r="AN156" s="69"/>
      <c r="AO156" s="69"/>
      <c r="AP156" s="64"/>
      <c r="AQ156" s="65"/>
      <c r="AR156" s="64"/>
      <c r="AS156" s="65"/>
      <c r="AT156" s="66"/>
      <c r="AU156" s="66"/>
      <c r="AV156" s="64"/>
      <c r="AW156" s="65"/>
      <c r="AX156" s="73"/>
      <c r="AY156" s="73"/>
      <c r="AZ156" s="65"/>
      <c r="BA156" s="66"/>
      <c r="BB156" s="66"/>
      <c r="BC156" s="66"/>
      <c r="BD156" s="73">
        <v>429.93099999999998</v>
      </c>
      <c r="BE156" s="64"/>
      <c r="BF156" s="65"/>
      <c r="BG156" s="70"/>
      <c r="BH156" s="66"/>
      <c r="BI156" s="70"/>
      <c r="BJ156" s="66"/>
      <c r="BK156" s="64"/>
      <c r="BL156" s="65"/>
      <c r="BM156" s="66"/>
      <c r="BN156" s="65"/>
      <c r="BO156" s="65"/>
      <c r="BP156" s="65"/>
      <c r="BQ156" s="65"/>
      <c r="BR156" s="66"/>
      <c r="BS156" s="73"/>
    </row>
    <row r="157" spans="1:71" ht="46.5" customHeight="1" outlineLevel="1" x14ac:dyDescent="0.35">
      <c r="A157" s="82" t="s">
        <v>305</v>
      </c>
      <c r="B157" s="88" t="s">
        <v>318</v>
      </c>
      <c r="C157" s="201">
        <v>241001280113</v>
      </c>
      <c r="D157" s="202">
        <f t="shared" si="467"/>
        <v>1096.43524</v>
      </c>
      <c r="E157" s="62">
        <f t="shared" si="468"/>
        <v>149.98032000000001</v>
      </c>
      <c r="F157" s="63">
        <f t="shared" si="469"/>
        <v>946.45492000000002</v>
      </c>
      <c r="G157" s="64"/>
      <c r="H157" s="65"/>
      <c r="I157" s="64">
        <v>69.220240000000004</v>
      </c>
      <c r="J157" s="65">
        <v>29.66581</v>
      </c>
      <c r="K157" s="64"/>
      <c r="L157" s="65"/>
      <c r="M157" s="64"/>
      <c r="N157" s="65"/>
      <c r="O157" s="62">
        <v>80.760080000000002</v>
      </c>
      <c r="P157" s="63">
        <v>34.611460000000001</v>
      </c>
      <c r="Q157" s="64"/>
      <c r="R157" s="65"/>
      <c r="S157" s="64"/>
      <c r="T157" s="65"/>
      <c r="U157" s="64"/>
      <c r="V157" s="66"/>
      <c r="W157" s="64"/>
      <c r="X157" s="65"/>
      <c r="Y157" s="65">
        <v>156.01009999999999</v>
      </c>
      <c r="Z157" s="64"/>
      <c r="AA157" s="65"/>
      <c r="AB157" s="62"/>
      <c r="AC157" s="63"/>
      <c r="AD157" s="64"/>
      <c r="AE157" s="65"/>
      <c r="AF157" s="65"/>
      <c r="AG157" s="66"/>
      <c r="AH157" s="73"/>
      <c r="AI157" s="62"/>
      <c r="AJ157" s="63"/>
      <c r="AK157" s="62"/>
      <c r="AL157" s="63"/>
      <c r="AM157" s="68"/>
      <c r="AN157" s="69"/>
      <c r="AO157" s="69"/>
      <c r="AP157" s="64"/>
      <c r="AQ157" s="65"/>
      <c r="AR157" s="64"/>
      <c r="AS157" s="65"/>
      <c r="AT157" s="66"/>
      <c r="AU157" s="66"/>
      <c r="AV157" s="64"/>
      <c r="AW157" s="65"/>
      <c r="AX157" s="73"/>
      <c r="AY157" s="73"/>
      <c r="AZ157" s="65"/>
      <c r="BA157" s="66"/>
      <c r="BB157" s="66">
        <v>125.67</v>
      </c>
      <c r="BC157" s="66"/>
      <c r="BD157" s="73">
        <v>105</v>
      </c>
      <c r="BE157" s="64"/>
      <c r="BF157" s="65"/>
      <c r="BG157" s="70"/>
      <c r="BH157" s="66"/>
      <c r="BI157" s="70"/>
      <c r="BJ157" s="66"/>
      <c r="BK157" s="64"/>
      <c r="BL157" s="65"/>
      <c r="BM157" s="66"/>
      <c r="BN157" s="65"/>
      <c r="BO157" s="65"/>
      <c r="BP157" s="65"/>
      <c r="BQ157" s="65"/>
      <c r="BR157" s="66"/>
      <c r="BS157" s="73">
        <v>495.49754999999999</v>
      </c>
    </row>
    <row r="158" spans="1:71" ht="63" customHeight="1" outlineLevel="1" x14ac:dyDescent="0.35">
      <c r="A158" s="119" t="s">
        <v>305</v>
      </c>
      <c r="B158" s="88" t="s">
        <v>319</v>
      </c>
      <c r="C158" s="201">
        <v>241000269269</v>
      </c>
      <c r="D158" s="202">
        <f t="shared" si="467"/>
        <v>686.58154999999999</v>
      </c>
      <c r="E158" s="62">
        <f t="shared" si="468"/>
        <v>253.24707999999998</v>
      </c>
      <c r="F158" s="63">
        <f t="shared" si="469"/>
        <v>433.33447000000001</v>
      </c>
      <c r="G158" s="64"/>
      <c r="H158" s="65"/>
      <c r="I158" s="64">
        <v>78.284790000000001</v>
      </c>
      <c r="J158" s="65">
        <v>33.550629999999998</v>
      </c>
      <c r="K158" s="64"/>
      <c r="L158" s="65"/>
      <c r="M158" s="64"/>
      <c r="N158" s="65"/>
      <c r="O158" s="62">
        <v>174.96229</v>
      </c>
      <c r="P158" s="63">
        <v>74.983840000000001</v>
      </c>
      <c r="Q158" s="64"/>
      <c r="R158" s="65"/>
      <c r="S158" s="64"/>
      <c r="T158" s="65"/>
      <c r="U158" s="64"/>
      <c r="V158" s="66"/>
      <c r="W158" s="64"/>
      <c r="X158" s="65"/>
      <c r="Y158" s="65">
        <v>324.8</v>
      </c>
      <c r="Z158" s="64"/>
      <c r="AA158" s="65"/>
      <c r="AB158" s="62"/>
      <c r="AC158" s="63"/>
      <c r="AD158" s="64"/>
      <c r="AE158" s="65"/>
      <c r="AF158" s="65"/>
      <c r="AG158" s="66"/>
      <c r="AH158" s="73"/>
      <c r="AI158" s="62"/>
      <c r="AJ158" s="63"/>
      <c r="AK158" s="62"/>
      <c r="AL158" s="63"/>
      <c r="AM158" s="68"/>
      <c r="AN158" s="69"/>
      <c r="AO158" s="69"/>
      <c r="AP158" s="64"/>
      <c r="AQ158" s="65"/>
      <c r="AR158" s="64"/>
      <c r="AS158" s="65"/>
      <c r="AT158" s="66"/>
      <c r="AU158" s="66"/>
      <c r="AV158" s="64"/>
      <c r="AW158" s="65"/>
      <c r="AX158" s="73"/>
      <c r="AY158" s="73"/>
      <c r="AZ158" s="65"/>
      <c r="BA158" s="66"/>
      <c r="BB158" s="66"/>
      <c r="BC158" s="66"/>
      <c r="BD158" s="73"/>
      <c r="BE158" s="64"/>
      <c r="BF158" s="65"/>
      <c r="BG158" s="70"/>
      <c r="BH158" s="66"/>
      <c r="BI158" s="70"/>
      <c r="BJ158" s="66"/>
      <c r="BK158" s="64"/>
      <c r="BL158" s="65"/>
      <c r="BM158" s="66"/>
      <c r="BN158" s="65"/>
      <c r="BO158" s="65"/>
      <c r="BP158" s="65"/>
      <c r="BQ158" s="65"/>
      <c r="BR158" s="66"/>
      <c r="BS158" s="73"/>
    </row>
    <row r="159" spans="1:71" ht="30" customHeight="1" outlineLevel="1" x14ac:dyDescent="0.35">
      <c r="A159" s="119" t="s">
        <v>305</v>
      </c>
      <c r="B159" s="88" t="s">
        <v>320</v>
      </c>
      <c r="C159" s="201">
        <v>2410000664</v>
      </c>
      <c r="D159" s="202">
        <f t="shared" si="467"/>
        <v>503.99152000000004</v>
      </c>
      <c r="E159" s="62">
        <f t="shared" si="468"/>
        <v>137.19406000000001</v>
      </c>
      <c r="F159" s="63">
        <f t="shared" si="469"/>
        <v>366.79746</v>
      </c>
      <c r="G159" s="64"/>
      <c r="H159" s="65"/>
      <c r="I159" s="64">
        <v>63.760899999999999</v>
      </c>
      <c r="J159" s="65">
        <v>27.3261</v>
      </c>
      <c r="K159" s="64"/>
      <c r="L159" s="65"/>
      <c r="M159" s="64"/>
      <c r="N159" s="65"/>
      <c r="O159" s="62">
        <v>73.433160000000001</v>
      </c>
      <c r="P159" s="63">
        <v>31.471360000000001</v>
      </c>
      <c r="Q159" s="64"/>
      <c r="R159" s="65"/>
      <c r="S159" s="64"/>
      <c r="T159" s="65"/>
      <c r="U159" s="64"/>
      <c r="V159" s="66"/>
      <c r="W159" s="64"/>
      <c r="X159" s="65"/>
      <c r="Y159" s="65">
        <v>308</v>
      </c>
      <c r="Z159" s="64"/>
      <c r="AA159" s="65"/>
      <c r="AB159" s="62"/>
      <c r="AC159" s="63"/>
      <c r="AD159" s="64"/>
      <c r="AE159" s="65"/>
      <c r="AF159" s="65"/>
      <c r="AG159" s="66"/>
      <c r="AH159" s="73"/>
      <c r="AI159" s="62"/>
      <c r="AJ159" s="63"/>
      <c r="AK159" s="62"/>
      <c r="AL159" s="63"/>
      <c r="AM159" s="68"/>
      <c r="AN159" s="69"/>
      <c r="AO159" s="69"/>
      <c r="AP159" s="64"/>
      <c r="AQ159" s="65"/>
      <c r="AR159" s="64"/>
      <c r="AS159" s="65"/>
      <c r="AT159" s="66"/>
      <c r="AU159" s="66"/>
      <c r="AV159" s="64"/>
      <c r="AW159" s="65"/>
      <c r="AX159" s="73"/>
      <c r="AY159" s="73"/>
      <c r="AZ159" s="65"/>
      <c r="BA159" s="66"/>
      <c r="BB159" s="66"/>
      <c r="BC159" s="66"/>
      <c r="BD159" s="73"/>
      <c r="BE159" s="64"/>
      <c r="BF159" s="65"/>
      <c r="BG159" s="70"/>
      <c r="BH159" s="66"/>
      <c r="BI159" s="70"/>
      <c r="BJ159" s="66"/>
      <c r="BK159" s="64"/>
      <c r="BL159" s="65"/>
      <c r="BM159" s="66"/>
      <c r="BN159" s="65"/>
      <c r="BO159" s="65"/>
      <c r="BP159" s="65"/>
      <c r="BQ159" s="65"/>
      <c r="BR159" s="66"/>
      <c r="BS159" s="73"/>
    </row>
    <row r="160" spans="1:71" ht="23.25" customHeight="1" outlineLevel="1" x14ac:dyDescent="0.35">
      <c r="A160" s="82" t="s">
        <v>305</v>
      </c>
      <c r="B160" s="88" t="s">
        <v>321</v>
      </c>
      <c r="C160" s="201">
        <v>2410004475</v>
      </c>
      <c r="D160" s="202">
        <f t="shared" si="467"/>
        <v>1012.456</v>
      </c>
      <c r="E160" s="62">
        <f t="shared" si="468"/>
        <v>0</v>
      </c>
      <c r="F160" s="63">
        <f t="shared" si="469"/>
        <v>1012.456</v>
      </c>
      <c r="G160" s="64"/>
      <c r="H160" s="65"/>
      <c r="I160" s="64"/>
      <c r="J160" s="65"/>
      <c r="K160" s="64"/>
      <c r="L160" s="65"/>
      <c r="M160" s="64"/>
      <c r="N160" s="65"/>
      <c r="O160" s="62"/>
      <c r="P160" s="63"/>
      <c r="Q160" s="64"/>
      <c r="R160" s="65"/>
      <c r="S160" s="64"/>
      <c r="T160" s="65"/>
      <c r="U160" s="64"/>
      <c r="V160" s="66"/>
      <c r="W160" s="64"/>
      <c r="X160" s="65"/>
      <c r="Y160" s="65"/>
      <c r="Z160" s="64"/>
      <c r="AA160" s="65"/>
      <c r="AB160" s="62"/>
      <c r="AC160" s="63"/>
      <c r="AD160" s="64"/>
      <c r="AE160" s="65"/>
      <c r="AF160" s="65"/>
      <c r="AG160" s="66"/>
      <c r="AH160" s="73"/>
      <c r="AI160" s="62"/>
      <c r="AJ160" s="63"/>
      <c r="AK160" s="62"/>
      <c r="AL160" s="63"/>
      <c r="AM160" s="68"/>
      <c r="AN160" s="69"/>
      <c r="AO160" s="69"/>
      <c r="AP160" s="64"/>
      <c r="AQ160" s="65"/>
      <c r="AR160" s="64"/>
      <c r="AS160" s="65"/>
      <c r="AT160" s="66">
        <v>790</v>
      </c>
      <c r="AU160" s="66"/>
      <c r="AV160" s="64"/>
      <c r="AW160" s="65"/>
      <c r="AX160" s="73"/>
      <c r="AY160" s="73"/>
      <c r="AZ160" s="65"/>
      <c r="BA160" s="66"/>
      <c r="BB160" s="66"/>
      <c r="BC160" s="66"/>
      <c r="BD160" s="73"/>
      <c r="BE160" s="64"/>
      <c r="BF160" s="65"/>
      <c r="BG160" s="70"/>
      <c r="BH160" s="66"/>
      <c r="BI160" s="70"/>
      <c r="BJ160" s="66"/>
      <c r="BK160" s="64"/>
      <c r="BL160" s="65"/>
      <c r="BM160" s="66"/>
      <c r="BN160" s="65">
        <f>143.492+78.964</f>
        <v>222.45599999999999</v>
      </c>
      <c r="BO160" s="65"/>
      <c r="BP160" s="65"/>
      <c r="BQ160" s="65"/>
      <c r="BR160" s="66"/>
      <c r="BS160" s="73"/>
    </row>
    <row r="161" spans="1:71" ht="23.25" customHeight="1" outlineLevel="1" x14ac:dyDescent="0.35">
      <c r="A161" s="82" t="s">
        <v>305</v>
      </c>
      <c r="B161" s="88" t="s">
        <v>322</v>
      </c>
      <c r="C161" s="201">
        <v>2410002118</v>
      </c>
      <c r="D161" s="202">
        <f t="shared" si="467"/>
        <v>317.10609999999997</v>
      </c>
      <c r="E161" s="62">
        <f t="shared" si="468"/>
        <v>0</v>
      </c>
      <c r="F161" s="63">
        <f t="shared" si="469"/>
        <v>317.10609999999997</v>
      </c>
      <c r="G161" s="64"/>
      <c r="H161" s="65"/>
      <c r="I161" s="64"/>
      <c r="J161" s="65"/>
      <c r="K161" s="64"/>
      <c r="L161" s="65"/>
      <c r="M161" s="64"/>
      <c r="N161" s="65"/>
      <c r="O161" s="62"/>
      <c r="P161" s="63"/>
      <c r="Q161" s="64"/>
      <c r="R161" s="65"/>
      <c r="S161" s="64"/>
      <c r="T161" s="65"/>
      <c r="U161" s="64"/>
      <c r="V161" s="66"/>
      <c r="W161" s="64"/>
      <c r="X161" s="65"/>
      <c r="Y161" s="65"/>
      <c r="Z161" s="64"/>
      <c r="AA161" s="65"/>
      <c r="AB161" s="62"/>
      <c r="AC161" s="63"/>
      <c r="AD161" s="64"/>
      <c r="AE161" s="65"/>
      <c r="AF161" s="65"/>
      <c r="AG161" s="66"/>
      <c r="AH161" s="73"/>
      <c r="AI161" s="62"/>
      <c r="AJ161" s="63"/>
      <c r="AK161" s="62"/>
      <c r="AL161" s="63"/>
      <c r="AM161" s="68"/>
      <c r="AN161" s="69"/>
      <c r="AO161" s="69"/>
      <c r="AP161" s="64"/>
      <c r="AQ161" s="65"/>
      <c r="AR161" s="64"/>
      <c r="AS161" s="65"/>
      <c r="AT161" s="66"/>
      <c r="AU161" s="66"/>
      <c r="AV161" s="64"/>
      <c r="AW161" s="65"/>
      <c r="AX161" s="73"/>
      <c r="AY161" s="73"/>
      <c r="AZ161" s="65"/>
      <c r="BA161" s="66"/>
      <c r="BB161" s="66"/>
      <c r="BC161" s="66"/>
      <c r="BD161" s="73"/>
      <c r="BE161" s="64"/>
      <c r="BF161" s="65"/>
      <c r="BG161" s="70"/>
      <c r="BH161" s="66"/>
      <c r="BI161" s="70"/>
      <c r="BJ161" s="66"/>
      <c r="BK161" s="64"/>
      <c r="BL161" s="65"/>
      <c r="BM161" s="66"/>
      <c r="BN161" s="65">
        <f>243.8319+73.2742</f>
        <v>317.10609999999997</v>
      </c>
      <c r="BO161" s="65"/>
      <c r="BP161" s="65"/>
      <c r="BQ161" s="65"/>
      <c r="BR161" s="66"/>
      <c r="BS161" s="73"/>
    </row>
    <row r="162" spans="1:71" ht="23.25" customHeight="1" outlineLevel="1" x14ac:dyDescent="0.35">
      <c r="A162" s="82" t="s">
        <v>305</v>
      </c>
      <c r="B162" s="88" t="s">
        <v>323</v>
      </c>
      <c r="C162" s="201" t="s">
        <v>324</v>
      </c>
      <c r="D162" s="202">
        <f t="shared" si="467"/>
        <v>24526.265270000004</v>
      </c>
      <c r="E162" s="62">
        <f t="shared" si="468"/>
        <v>5028.0511600000009</v>
      </c>
      <c r="F162" s="63">
        <f t="shared" si="469"/>
        <v>19498.214110000004</v>
      </c>
      <c r="G162" s="64">
        <v>455.44576000000001</v>
      </c>
      <c r="H162" s="65">
        <v>195.19103000000001</v>
      </c>
      <c r="I162" s="64">
        <v>984.65482999999995</v>
      </c>
      <c r="J162" s="65">
        <v>421.99491999999998</v>
      </c>
      <c r="K162" s="64">
        <v>892.49873000000002</v>
      </c>
      <c r="L162" s="65">
        <v>382.49945000000002</v>
      </c>
      <c r="M162" s="64"/>
      <c r="N162" s="65"/>
      <c r="O162" s="62">
        <v>2695.4518400000002</v>
      </c>
      <c r="P162" s="63">
        <v>1155.19364</v>
      </c>
      <c r="Q162" s="64"/>
      <c r="R162" s="65"/>
      <c r="S162" s="64"/>
      <c r="T162" s="65"/>
      <c r="U162" s="64"/>
      <c r="V162" s="66"/>
      <c r="W162" s="64"/>
      <c r="X162" s="65"/>
      <c r="Y162" s="65">
        <v>2245.6</v>
      </c>
      <c r="Z162" s="64"/>
      <c r="AA162" s="65"/>
      <c r="AB162" s="62"/>
      <c r="AC162" s="63"/>
      <c r="AD162" s="64"/>
      <c r="AE162" s="65"/>
      <c r="AF162" s="65"/>
      <c r="AG162" s="66"/>
      <c r="AH162" s="73"/>
      <c r="AI162" s="62"/>
      <c r="AJ162" s="63"/>
      <c r="AK162" s="62"/>
      <c r="AL162" s="63"/>
      <c r="AM162" s="68"/>
      <c r="AN162" s="69"/>
      <c r="AO162" s="69"/>
      <c r="AP162" s="64"/>
      <c r="AQ162" s="65"/>
      <c r="AR162" s="64"/>
      <c r="AS162" s="65"/>
      <c r="AT162" s="66"/>
      <c r="AU162" s="66"/>
      <c r="AV162" s="64"/>
      <c r="AW162" s="65"/>
      <c r="AX162" s="73"/>
      <c r="AY162" s="73"/>
      <c r="AZ162" s="65"/>
      <c r="BA162" s="65"/>
      <c r="BB162" s="65"/>
      <c r="BC162" s="65">
        <f>11683.20036+3032.0765</f>
        <v>14715.276860000002</v>
      </c>
      <c r="BD162" s="73">
        <v>382.45821000000001</v>
      </c>
      <c r="BE162" s="64"/>
      <c r="BF162" s="65"/>
      <c r="BG162" s="70"/>
      <c r="BH162" s="66"/>
      <c r="BI162" s="70"/>
      <c r="BJ162" s="66"/>
      <c r="BK162" s="64"/>
      <c r="BL162" s="65"/>
      <c r="BM162" s="66"/>
      <c r="BN162" s="65"/>
      <c r="BO162" s="65"/>
      <c r="BP162" s="65"/>
      <c r="BQ162" s="65"/>
      <c r="BR162" s="66"/>
      <c r="BS162" s="73"/>
    </row>
    <row r="163" spans="1:71" ht="23.25" customHeight="1" outlineLevel="1" x14ac:dyDescent="0.35">
      <c r="A163" s="82" t="s">
        <v>305</v>
      </c>
      <c r="B163" s="88" t="s">
        <v>325</v>
      </c>
      <c r="C163" s="201" t="s">
        <v>326</v>
      </c>
      <c r="D163" s="202">
        <f t="shared" si="467"/>
        <v>2727.9456100000002</v>
      </c>
      <c r="E163" s="62">
        <f t="shared" si="468"/>
        <v>110.65818</v>
      </c>
      <c r="F163" s="63">
        <f t="shared" si="469"/>
        <v>2617.2874300000003</v>
      </c>
      <c r="G163" s="64"/>
      <c r="H163" s="65"/>
      <c r="I163" s="64">
        <v>59.002009999999999</v>
      </c>
      <c r="J163" s="65">
        <v>25.286580000000001</v>
      </c>
      <c r="K163" s="64"/>
      <c r="L163" s="65"/>
      <c r="M163" s="64"/>
      <c r="N163" s="65"/>
      <c r="O163" s="62">
        <v>51.656170000000003</v>
      </c>
      <c r="P163" s="63">
        <v>22.138349999999999</v>
      </c>
      <c r="Q163" s="64"/>
      <c r="R163" s="65"/>
      <c r="S163" s="64"/>
      <c r="T163" s="65"/>
      <c r="U163" s="64"/>
      <c r="V163" s="66"/>
      <c r="W163" s="64"/>
      <c r="X163" s="65"/>
      <c r="Y163" s="65">
        <v>252</v>
      </c>
      <c r="Z163" s="64"/>
      <c r="AA163" s="65"/>
      <c r="AB163" s="62"/>
      <c r="AC163" s="63"/>
      <c r="AD163" s="64"/>
      <c r="AE163" s="65"/>
      <c r="AF163" s="65"/>
      <c r="AG163" s="66"/>
      <c r="AH163" s="73"/>
      <c r="AI163" s="62"/>
      <c r="AJ163" s="63"/>
      <c r="AK163" s="62"/>
      <c r="AL163" s="63"/>
      <c r="AM163" s="68"/>
      <c r="AN163" s="69"/>
      <c r="AO163" s="69"/>
      <c r="AP163" s="64"/>
      <c r="AQ163" s="65"/>
      <c r="AR163" s="64"/>
      <c r="AS163" s="65"/>
      <c r="AT163" s="66"/>
      <c r="AU163" s="66"/>
      <c r="AV163" s="64"/>
      <c r="AW163" s="65"/>
      <c r="AX163" s="73"/>
      <c r="AY163" s="73"/>
      <c r="AZ163" s="65"/>
      <c r="BA163" s="66"/>
      <c r="BB163" s="66"/>
      <c r="BC163" s="66"/>
      <c r="BD163" s="73">
        <v>2317.8625000000002</v>
      </c>
      <c r="BE163" s="64"/>
      <c r="BF163" s="65"/>
      <c r="BG163" s="70"/>
      <c r="BH163" s="66"/>
      <c r="BI163" s="70"/>
      <c r="BJ163" s="66"/>
      <c r="BK163" s="64"/>
      <c r="BL163" s="65"/>
      <c r="BM163" s="66"/>
      <c r="BN163" s="65"/>
      <c r="BO163" s="65"/>
      <c r="BP163" s="65"/>
      <c r="BQ163" s="65"/>
      <c r="BR163" s="66"/>
      <c r="BS163" s="73"/>
    </row>
    <row r="164" spans="1:71" ht="23.25" customHeight="1" outlineLevel="1" x14ac:dyDescent="0.35">
      <c r="A164" s="82" t="s">
        <v>305</v>
      </c>
      <c r="B164" s="88" t="s">
        <v>327</v>
      </c>
      <c r="C164" s="201">
        <v>2410004098</v>
      </c>
      <c r="D164" s="202">
        <f t="shared" si="467"/>
        <v>12951.28256</v>
      </c>
      <c r="E164" s="62">
        <f t="shared" si="468"/>
        <v>4149.2469499999997</v>
      </c>
      <c r="F164" s="63">
        <f t="shared" si="469"/>
        <v>8802.035609999999</v>
      </c>
      <c r="G164" s="64">
        <v>143.00469000000001</v>
      </c>
      <c r="H164" s="65">
        <v>61.28772</v>
      </c>
      <c r="I164" s="64">
        <v>850.97807999999998</v>
      </c>
      <c r="J164" s="65">
        <v>364.70490000000001</v>
      </c>
      <c r="K164" s="64">
        <v>451.47865999999999</v>
      </c>
      <c r="L164" s="65">
        <v>193.49086</v>
      </c>
      <c r="M164" s="64"/>
      <c r="N164" s="65"/>
      <c r="O164" s="62">
        <v>2703.7855199999999</v>
      </c>
      <c r="P164" s="63">
        <v>1158.76523</v>
      </c>
      <c r="Q164" s="64"/>
      <c r="R164" s="65"/>
      <c r="S164" s="64"/>
      <c r="T164" s="65"/>
      <c r="U164" s="64"/>
      <c r="V164" s="66"/>
      <c r="W164" s="64"/>
      <c r="X164" s="65"/>
      <c r="Y164" s="65">
        <v>1288</v>
      </c>
      <c r="Z164" s="64"/>
      <c r="AA164" s="65"/>
      <c r="AB164" s="62"/>
      <c r="AC164" s="63"/>
      <c r="AD164" s="64"/>
      <c r="AE164" s="65"/>
      <c r="AF164" s="65"/>
      <c r="AG164" s="66"/>
      <c r="AH164" s="73"/>
      <c r="AI164" s="62"/>
      <c r="AJ164" s="63"/>
      <c r="AK164" s="62"/>
      <c r="AL164" s="63"/>
      <c r="AM164" s="68"/>
      <c r="AN164" s="69"/>
      <c r="AO164" s="69"/>
      <c r="AP164" s="64"/>
      <c r="AQ164" s="65"/>
      <c r="AR164" s="64"/>
      <c r="AS164" s="65"/>
      <c r="AT164" s="66"/>
      <c r="AU164" s="66"/>
      <c r="AV164" s="64"/>
      <c r="AW164" s="65"/>
      <c r="AX164" s="73"/>
      <c r="AY164" s="73"/>
      <c r="AZ164" s="65"/>
      <c r="BA164" s="65"/>
      <c r="BB164" s="65"/>
      <c r="BC164" s="65">
        <v>5390.1725299999998</v>
      </c>
      <c r="BD164" s="73">
        <v>120.55834</v>
      </c>
      <c r="BE164" s="64"/>
      <c r="BF164" s="65"/>
      <c r="BG164" s="70"/>
      <c r="BH164" s="66"/>
      <c r="BI164" s="70"/>
      <c r="BJ164" s="66"/>
      <c r="BK164" s="64"/>
      <c r="BL164" s="65"/>
      <c r="BM164" s="66"/>
      <c r="BN164" s="65"/>
      <c r="BO164" s="65"/>
      <c r="BP164" s="65"/>
      <c r="BQ164" s="65">
        <v>225.05602999999999</v>
      </c>
      <c r="BR164" s="66"/>
      <c r="BS164" s="73"/>
    </row>
    <row r="165" spans="1:71" ht="23.25" customHeight="1" outlineLevel="1" x14ac:dyDescent="0.35">
      <c r="A165" s="82" t="s">
        <v>305</v>
      </c>
      <c r="B165" s="88" t="s">
        <v>328</v>
      </c>
      <c r="C165" s="201" t="s">
        <v>329</v>
      </c>
      <c r="D165" s="202">
        <f t="shared" si="467"/>
        <v>1606.2029700000003</v>
      </c>
      <c r="E165" s="62">
        <f t="shared" si="468"/>
        <v>261.36514</v>
      </c>
      <c r="F165" s="63">
        <f t="shared" si="469"/>
        <v>1344.8378300000002</v>
      </c>
      <c r="G165" s="64"/>
      <c r="H165" s="65"/>
      <c r="I165" s="64">
        <v>154.50945999999999</v>
      </c>
      <c r="J165" s="65">
        <v>66.218339999999998</v>
      </c>
      <c r="K165" s="64"/>
      <c r="L165" s="65"/>
      <c r="M165" s="64"/>
      <c r="N165" s="65"/>
      <c r="O165" s="62">
        <v>106.85568000000001</v>
      </c>
      <c r="P165" s="63">
        <v>45.795290000000001</v>
      </c>
      <c r="Q165" s="64"/>
      <c r="R165" s="65"/>
      <c r="S165" s="64"/>
      <c r="T165" s="65"/>
      <c r="U165" s="64"/>
      <c r="V165" s="66"/>
      <c r="W165" s="64"/>
      <c r="X165" s="65"/>
      <c r="Y165" s="65">
        <v>754.32</v>
      </c>
      <c r="Z165" s="64"/>
      <c r="AA165" s="65"/>
      <c r="AB165" s="62"/>
      <c r="AC165" s="63"/>
      <c r="AD165" s="64"/>
      <c r="AE165" s="65"/>
      <c r="AF165" s="65"/>
      <c r="AG165" s="66"/>
      <c r="AH165" s="73"/>
      <c r="AI165" s="62"/>
      <c r="AJ165" s="63"/>
      <c r="AK165" s="62"/>
      <c r="AL165" s="63"/>
      <c r="AM165" s="68"/>
      <c r="AN165" s="69"/>
      <c r="AO165" s="69"/>
      <c r="AP165" s="64"/>
      <c r="AQ165" s="65"/>
      <c r="AR165" s="64"/>
      <c r="AS165" s="65"/>
      <c r="AT165" s="66"/>
      <c r="AU165" s="66"/>
      <c r="AV165" s="64"/>
      <c r="AW165" s="65"/>
      <c r="AX165" s="73"/>
      <c r="AY165" s="73"/>
      <c r="AZ165" s="65"/>
      <c r="BA165" s="65"/>
      <c r="BB165" s="65"/>
      <c r="BC165" s="65"/>
      <c r="BD165" s="73">
        <f>65.6637+412.8405</f>
        <v>478.50420000000003</v>
      </c>
      <c r="BE165" s="64"/>
      <c r="BF165" s="65"/>
      <c r="BG165" s="70"/>
      <c r="BH165" s="66"/>
      <c r="BI165" s="70"/>
      <c r="BJ165" s="66"/>
      <c r="BK165" s="64"/>
      <c r="BL165" s="65"/>
      <c r="BM165" s="66"/>
      <c r="BN165" s="65"/>
      <c r="BO165" s="65"/>
      <c r="BP165" s="65"/>
      <c r="BQ165" s="65"/>
      <c r="BR165" s="66"/>
      <c r="BS165" s="73"/>
    </row>
    <row r="166" spans="1:71" ht="46.5" customHeight="1" outlineLevel="1" x14ac:dyDescent="0.35">
      <c r="A166" s="82" t="s">
        <v>305</v>
      </c>
      <c r="B166" s="88" t="s">
        <v>330</v>
      </c>
      <c r="C166" s="201" t="s">
        <v>331</v>
      </c>
      <c r="D166" s="202">
        <f t="shared" si="467"/>
        <v>12228.697560000001</v>
      </c>
      <c r="E166" s="62">
        <f t="shared" si="468"/>
        <v>1251.3440799999998</v>
      </c>
      <c r="F166" s="63">
        <f t="shared" si="469"/>
        <v>10977.353480000002</v>
      </c>
      <c r="G166" s="64"/>
      <c r="H166" s="65"/>
      <c r="I166" s="64">
        <v>405.65778</v>
      </c>
      <c r="J166" s="65">
        <v>173.85334</v>
      </c>
      <c r="K166" s="64">
        <v>170.11402000000001</v>
      </c>
      <c r="L166" s="65">
        <v>72.906009999999995</v>
      </c>
      <c r="M166" s="64"/>
      <c r="N166" s="65"/>
      <c r="O166" s="62">
        <v>675.57227999999998</v>
      </c>
      <c r="P166" s="63">
        <v>289.53098</v>
      </c>
      <c r="Q166" s="64"/>
      <c r="R166" s="65"/>
      <c r="S166" s="64"/>
      <c r="T166" s="65"/>
      <c r="U166" s="64"/>
      <c r="V166" s="66"/>
      <c r="W166" s="64"/>
      <c r="X166" s="65"/>
      <c r="Y166" s="65">
        <v>1473.4552000000001</v>
      </c>
      <c r="Z166" s="64"/>
      <c r="AA166" s="65"/>
      <c r="AB166" s="62"/>
      <c r="AC166" s="63"/>
      <c r="AD166" s="64"/>
      <c r="AE166" s="65"/>
      <c r="AF166" s="65"/>
      <c r="AG166" s="66"/>
      <c r="AH166" s="73"/>
      <c r="AI166" s="62"/>
      <c r="AJ166" s="63"/>
      <c r="AK166" s="62"/>
      <c r="AL166" s="63"/>
      <c r="AM166" s="68"/>
      <c r="AN166" s="69"/>
      <c r="AO166" s="69"/>
      <c r="AP166" s="64"/>
      <c r="AQ166" s="65"/>
      <c r="AR166" s="64"/>
      <c r="AS166" s="65"/>
      <c r="AT166" s="66"/>
      <c r="AU166" s="66"/>
      <c r="AV166" s="64"/>
      <c r="AW166" s="65"/>
      <c r="AX166" s="73"/>
      <c r="AY166" s="73"/>
      <c r="AZ166" s="65"/>
      <c r="BA166" s="65"/>
      <c r="BB166" s="65"/>
      <c r="BC166" s="65">
        <v>8035.2125299999998</v>
      </c>
      <c r="BD166" s="73">
        <f>476+456.39542</f>
        <v>932.39542000000006</v>
      </c>
      <c r="BE166" s="64"/>
      <c r="BF166" s="65"/>
      <c r="BG166" s="70"/>
      <c r="BH166" s="66"/>
      <c r="BI166" s="70"/>
      <c r="BJ166" s="66"/>
      <c r="BK166" s="64"/>
      <c r="BL166" s="65"/>
      <c r="BM166" s="66"/>
      <c r="BN166" s="65"/>
      <c r="BO166" s="65"/>
      <c r="BP166" s="65"/>
      <c r="BQ166" s="65"/>
      <c r="BR166" s="66"/>
      <c r="BS166" s="73"/>
    </row>
    <row r="167" spans="1:71" ht="23.25" customHeight="1" outlineLevel="1" x14ac:dyDescent="0.35">
      <c r="A167" s="82" t="s">
        <v>305</v>
      </c>
      <c r="B167" s="88" t="s">
        <v>332</v>
      </c>
      <c r="C167" s="201" t="s">
        <v>333</v>
      </c>
      <c r="D167" s="202">
        <f t="shared" si="467"/>
        <v>21387.60224</v>
      </c>
      <c r="E167" s="62">
        <f t="shared" si="468"/>
        <v>3182.9343799999997</v>
      </c>
      <c r="F167" s="63">
        <f t="shared" si="469"/>
        <v>18204.667860000001</v>
      </c>
      <c r="G167" s="64">
        <v>290.51258999999999</v>
      </c>
      <c r="H167" s="65">
        <v>124.50539000000001</v>
      </c>
      <c r="I167" s="64"/>
      <c r="J167" s="65"/>
      <c r="K167" s="64">
        <v>264.87930999999998</v>
      </c>
      <c r="L167" s="65">
        <v>113.5197</v>
      </c>
      <c r="M167" s="64"/>
      <c r="N167" s="65"/>
      <c r="O167" s="62">
        <v>395.20319000000001</v>
      </c>
      <c r="P167" s="63">
        <v>169.37279000000001</v>
      </c>
      <c r="Q167" s="64"/>
      <c r="R167" s="65"/>
      <c r="S167" s="64"/>
      <c r="T167" s="65"/>
      <c r="U167" s="64"/>
      <c r="V167" s="66"/>
      <c r="W167" s="64"/>
      <c r="X167" s="65"/>
      <c r="Y167" s="65">
        <f>3482.67422+1398.10928</f>
        <v>4880.7834999999995</v>
      </c>
      <c r="Z167" s="64"/>
      <c r="AA167" s="65"/>
      <c r="AB167" s="64">
        <v>2232.3392899999999</v>
      </c>
      <c r="AC167" s="65">
        <v>956.71684000000005</v>
      </c>
      <c r="AD167" s="64"/>
      <c r="AE167" s="65"/>
      <c r="AF167" s="65">
        <v>5382.8979200000003</v>
      </c>
      <c r="AG167" s="66"/>
      <c r="AH167" s="73"/>
      <c r="AI167" s="62"/>
      <c r="AJ167" s="63"/>
      <c r="AK167" s="62"/>
      <c r="AL167" s="63"/>
      <c r="AM167" s="68"/>
      <c r="AN167" s="69"/>
      <c r="AO167" s="69"/>
      <c r="AP167" s="64"/>
      <c r="AQ167" s="65"/>
      <c r="AR167" s="64"/>
      <c r="AS167" s="65"/>
      <c r="AT167" s="66"/>
      <c r="AU167" s="66"/>
      <c r="AV167" s="64"/>
      <c r="AW167" s="65"/>
      <c r="AX167" s="73"/>
      <c r="AY167" s="73"/>
      <c r="AZ167" s="65"/>
      <c r="BA167" s="65"/>
      <c r="BB167" s="65"/>
      <c r="BC167" s="65">
        <v>4445.0200000000004</v>
      </c>
      <c r="BD167" s="73">
        <v>1317.6666700000001</v>
      </c>
      <c r="BE167" s="64"/>
      <c r="BF167" s="65"/>
      <c r="BG167" s="70"/>
      <c r="BH167" s="66"/>
      <c r="BI167" s="70"/>
      <c r="BJ167" s="66"/>
      <c r="BK167" s="64"/>
      <c r="BL167" s="65"/>
      <c r="BM167" s="66"/>
      <c r="BN167" s="65"/>
      <c r="BO167" s="65"/>
      <c r="BP167" s="65"/>
      <c r="BQ167" s="65">
        <v>814.18505000000005</v>
      </c>
      <c r="BR167" s="66"/>
      <c r="BS167" s="73"/>
    </row>
    <row r="168" spans="1:71" ht="23.25" customHeight="1" outlineLevel="1" x14ac:dyDescent="0.35">
      <c r="A168" s="82" t="s">
        <v>305</v>
      </c>
      <c r="B168" s="88" t="s">
        <v>334</v>
      </c>
      <c r="C168" s="201" t="s">
        <v>335</v>
      </c>
      <c r="D168" s="202">
        <f t="shared" si="467"/>
        <v>2433.9847199999999</v>
      </c>
      <c r="E168" s="62">
        <f t="shared" si="468"/>
        <v>557.11027000000001</v>
      </c>
      <c r="F168" s="63">
        <f t="shared" si="469"/>
        <v>1876.87445</v>
      </c>
      <c r="G168" s="64"/>
      <c r="H168" s="65"/>
      <c r="I168" s="64">
        <v>185.41135</v>
      </c>
      <c r="J168" s="65">
        <v>79.462010000000006</v>
      </c>
      <c r="K168" s="64"/>
      <c r="L168" s="65"/>
      <c r="M168" s="64"/>
      <c r="N168" s="65"/>
      <c r="O168" s="62">
        <v>56.225349999999999</v>
      </c>
      <c r="P168" s="63">
        <v>24.09657</v>
      </c>
      <c r="Q168" s="64"/>
      <c r="R168" s="65"/>
      <c r="S168" s="64"/>
      <c r="T168" s="65"/>
      <c r="U168" s="64"/>
      <c r="V168" s="66"/>
      <c r="W168" s="64"/>
      <c r="X168" s="65"/>
      <c r="Y168" s="65">
        <v>486.49200000000002</v>
      </c>
      <c r="Z168" s="64"/>
      <c r="AA168" s="65"/>
      <c r="AB168" s="64">
        <v>315.47357</v>
      </c>
      <c r="AC168" s="65">
        <v>135.20295999999999</v>
      </c>
      <c r="AD168" s="64"/>
      <c r="AE168" s="65"/>
      <c r="AF168" s="65">
        <v>938.81146000000001</v>
      </c>
      <c r="AG168" s="66"/>
      <c r="AH168" s="73"/>
      <c r="AI168" s="62"/>
      <c r="AJ168" s="63"/>
      <c r="AK168" s="62"/>
      <c r="AL168" s="63"/>
      <c r="AM168" s="68"/>
      <c r="AN168" s="69"/>
      <c r="AO168" s="69"/>
      <c r="AP168" s="64"/>
      <c r="AQ168" s="65"/>
      <c r="AR168" s="64"/>
      <c r="AS168" s="65"/>
      <c r="AT168" s="66"/>
      <c r="AU168" s="66"/>
      <c r="AV168" s="64"/>
      <c r="AW168" s="65"/>
      <c r="AX168" s="73"/>
      <c r="AY168" s="73"/>
      <c r="AZ168" s="65"/>
      <c r="BA168" s="65"/>
      <c r="BB168" s="65"/>
      <c r="BC168" s="65"/>
      <c r="BD168" s="73"/>
      <c r="BE168" s="64"/>
      <c r="BF168" s="65"/>
      <c r="BG168" s="70"/>
      <c r="BH168" s="66"/>
      <c r="BI168" s="70"/>
      <c r="BJ168" s="66"/>
      <c r="BK168" s="64"/>
      <c r="BL168" s="65"/>
      <c r="BM168" s="66"/>
      <c r="BN168" s="65"/>
      <c r="BO168" s="65"/>
      <c r="BP168" s="65"/>
      <c r="BQ168" s="65">
        <v>212.80945</v>
      </c>
      <c r="BR168" s="66"/>
      <c r="BS168" s="73"/>
    </row>
    <row r="169" spans="1:71" ht="23.25" customHeight="1" outlineLevel="1" x14ac:dyDescent="0.35">
      <c r="A169" s="82" t="s">
        <v>305</v>
      </c>
      <c r="B169" s="88" t="s">
        <v>336</v>
      </c>
      <c r="C169" s="201" t="s">
        <v>337</v>
      </c>
      <c r="D169" s="202">
        <f t="shared" si="467"/>
        <v>17925.75359</v>
      </c>
      <c r="E169" s="62">
        <f t="shared" si="468"/>
        <v>2029.2825600000001</v>
      </c>
      <c r="F169" s="63">
        <f t="shared" si="469"/>
        <v>15896.471029999999</v>
      </c>
      <c r="G169" s="64"/>
      <c r="H169" s="65"/>
      <c r="I169" s="64">
        <v>921.83839</v>
      </c>
      <c r="J169" s="65">
        <v>395.0736</v>
      </c>
      <c r="K169" s="64"/>
      <c r="L169" s="65"/>
      <c r="M169" s="64"/>
      <c r="N169" s="65"/>
      <c r="O169" s="62">
        <v>1107.44417</v>
      </c>
      <c r="P169" s="63">
        <v>474.61892999999998</v>
      </c>
      <c r="Q169" s="64"/>
      <c r="R169" s="65"/>
      <c r="S169" s="64"/>
      <c r="T169" s="65"/>
      <c r="U169" s="64"/>
      <c r="V169" s="66"/>
      <c r="W169" s="64"/>
      <c r="X169" s="65"/>
      <c r="Y169" s="65">
        <v>3240.16</v>
      </c>
      <c r="Z169" s="64"/>
      <c r="AA169" s="65"/>
      <c r="AB169" s="62"/>
      <c r="AC169" s="63"/>
      <c r="AD169" s="64"/>
      <c r="AE169" s="65"/>
      <c r="AF169" s="65"/>
      <c r="AG169" s="66"/>
      <c r="AH169" s="73"/>
      <c r="AI169" s="62"/>
      <c r="AJ169" s="63"/>
      <c r="AK169" s="62"/>
      <c r="AL169" s="63"/>
      <c r="AM169" s="68"/>
      <c r="AN169" s="69"/>
      <c r="AO169" s="69"/>
      <c r="AP169" s="64"/>
      <c r="AQ169" s="65"/>
      <c r="AR169" s="64"/>
      <c r="AS169" s="65"/>
      <c r="AT169" s="66"/>
      <c r="AU169" s="66"/>
      <c r="AV169" s="64"/>
      <c r="AW169" s="65"/>
      <c r="AX169" s="73"/>
      <c r="AY169" s="73"/>
      <c r="AZ169" s="65"/>
      <c r="BA169" s="65">
        <v>8866.9064999999991</v>
      </c>
      <c r="BB169" s="65"/>
      <c r="BC169" s="65">
        <v>2919.712</v>
      </c>
      <c r="BD169" s="73"/>
      <c r="BE169" s="64"/>
      <c r="BF169" s="65"/>
      <c r="BG169" s="70"/>
      <c r="BH169" s="66"/>
      <c r="BI169" s="70"/>
      <c r="BJ169" s="66"/>
      <c r="BK169" s="64"/>
      <c r="BL169" s="65"/>
      <c r="BM169" s="66"/>
      <c r="BN169" s="65"/>
      <c r="BO169" s="65"/>
      <c r="BP169" s="65"/>
      <c r="BQ169" s="65"/>
      <c r="BR169" s="66"/>
      <c r="BS169" s="73"/>
    </row>
    <row r="170" spans="1:71" s="78" customFormat="1" ht="23.25" customHeight="1" x14ac:dyDescent="0.35">
      <c r="A170" s="90" t="s">
        <v>338</v>
      </c>
      <c r="B170" s="91"/>
      <c r="C170" s="204"/>
      <c r="D170" s="209">
        <f t="shared" ref="D170" si="470">SUBTOTAL(9,D150:D169)</f>
        <v>115888.55536999999</v>
      </c>
      <c r="E170" s="116">
        <f t="shared" ref="E170" si="471">SUBTOTAL(9,E150:E169)</f>
        <v>17967.629570000001</v>
      </c>
      <c r="F170" s="116">
        <f t="shared" ref="F170" si="472">SUBTOTAL(9,F150:F169)</f>
        <v>97920.925800000012</v>
      </c>
      <c r="G170" s="116">
        <f t="shared" ref="G170" si="473">SUBTOTAL(9,G150:G169)</f>
        <v>888.96304000000009</v>
      </c>
      <c r="H170" s="116">
        <f t="shared" ref="H170" si="474">SUBTOTAL(9,H150:H169)</f>
        <v>380.98414000000002</v>
      </c>
      <c r="I170" s="116">
        <f t="shared" ref="I170" si="475">SUBTOTAL(9,I150:I169)</f>
        <v>3999.9316999999992</v>
      </c>
      <c r="J170" s="116">
        <f t="shared" ref="J170" si="476">SUBTOTAL(9,J150:J169)</f>
        <v>1714.2564599999996</v>
      </c>
      <c r="K170" s="116">
        <f t="shared" ref="K170" si="477">SUBTOTAL(9,K150:K169)</f>
        <v>1778.97072</v>
      </c>
      <c r="L170" s="116">
        <f t="shared" ref="L170" si="478">SUBTOTAL(9,L150:L169)</f>
        <v>762.41602000000012</v>
      </c>
      <c r="M170" s="116">
        <f t="shared" ref="M170" si="479">SUBTOTAL(9,M150:M169)</f>
        <v>0</v>
      </c>
      <c r="N170" s="116">
        <f t="shared" ref="N170" si="480">SUBTOTAL(9,N150:N169)</f>
        <v>0</v>
      </c>
      <c r="O170" s="116">
        <f t="shared" ref="O170" si="481">SUBTOTAL(9,O150:O169)</f>
        <v>8438.0883600000016</v>
      </c>
      <c r="P170" s="116">
        <f t="shared" ref="P170" si="482">SUBTOTAL(9,P150:P169)</f>
        <v>3616.32357</v>
      </c>
      <c r="Q170" s="116">
        <f t="shared" ref="Q170" si="483">SUBTOTAL(9,Q150:Q169)</f>
        <v>0</v>
      </c>
      <c r="R170" s="116">
        <f t="shared" ref="R170" si="484">SUBTOTAL(9,R150:R169)</f>
        <v>0</v>
      </c>
      <c r="S170" s="116">
        <f t="shared" ref="S170" si="485">SUBTOTAL(9,S150:S169)</f>
        <v>0</v>
      </c>
      <c r="T170" s="116">
        <f t="shared" ref="T170" si="486">SUBTOTAL(9,T150:T169)</f>
        <v>0</v>
      </c>
      <c r="U170" s="116">
        <f t="shared" ref="U170" si="487">SUBTOTAL(9,U150:U169)</f>
        <v>0</v>
      </c>
      <c r="V170" s="116">
        <f t="shared" ref="V170" si="488">SUBTOTAL(9,V150:V169)</f>
        <v>0</v>
      </c>
      <c r="W170" s="116">
        <f t="shared" ref="W170" si="489">SUBTOTAL(9,W150:W169)</f>
        <v>0</v>
      </c>
      <c r="X170" s="116">
        <f t="shared" ref="X170" si="490">SUBTOTAL(9,X150:X169)</f>
        <v>0</v>
      </c>
      <c r="Y170" s="116">
        <f t="shared" ref="Y170" si="491">SUBTOTAL(9,Y150:Y169)</f>
        <v>17006.7408</v>
      </c>
      <c r="Z170" s="116">
        <f t="shared" ref="Z170" si="492">SUBTOTAL(9,Z150:Z169)</f>
        <v>0</v>
      </c>
      <c r="AA170" s="116">
        <f t="shared" ref="AA170" si="493">SUBTOTAL(9,AA150:AA169)</f>
        <v>0</v>
      </c>
      <c r="AB170" s="116">
        <f t="shared" ref="AB170" si="494">SUBTOTAL(9,AB150:AB169)</f>
        <v>2861.6757499999999</v>
      </c>
      <c r="AC170" s="116">
        <f t="shared" ref="AC170" si="495">SUBTOTAL(9,AC150:AC169)</f>
        <v>1226.4324700000002</v>
      </c>
      <c r="AD170" s="116">
        <f t="shared" ref="AD170" si="496">SUBTOTAL(9,AD150:AD169)</f>
        <v>0</v>
      </c>
      <c r="AE170" s="116">
        <f t="shared" ref="AE170" si="497">SUBTOTAL(9,AE150:AE169)</f>
        <v>0</v>
      </c>
      <c r="AF170" s="116">
        <f t="shared" ref="AF170" si="498">SUBTOTAL(9,AF150:AF169)</f>
        <v>7157.2987199999998</v>
      </c>
      <c r="AG170" s="116">
        <f t="shared" ref="AG170" si="499">SUBTOTAL(9,AG150:AG169)</f>
        <v>0</v>
      </c>
      <c r="AH170" s="116">
        <f t="shared" ref="AH170" si="500">SUBTOTAL(9,AH150:AH169)</f>
        <v>0</v>
      </c>
      <c r="AI170" s="116">
        <f t="shared" ref="AI170" si="501">SUBTOTAL(9,AI150:AI169)</f>
        <v>0</v>
      </c>
      <c r="AJ170" s="116">
        <f t="shared" ref="AJ170" si="502">SUBTOTAL(9,AJ150:AJ169)</f>
        <v>0</v>
      </c>
      <c r="AK170" s="116">
        <f t="shared" ref="AK170" si="503">SUBTOTAL(9,AK150:AK169)</f>
        <v>0</v>
      </c>
      <c r="AL170" s="116">
        <f t="shared" ref="AL170" si="504">SUBTOTAL(9,AL150:AL169)</f>
        <v>0</v>
      </c>
      <c r="AM170" s="116">
        <f t="shared" ref="AM170" si="505">SUBTOTAL(9,AM150:AM169)</f>
        <v>0</v>
      </c>
      <c r="AN170" s="116">
        <f t="shared" ref="AN170" si="506">SUBTOTAL(9,AN150:AN169)</f>
        <v>0</v>
      </c>
      <c r="AO170" s="116">
        <f t="shared" ref="AO170" si="507">SUBTOTAL(9,AO150:AO169)</f>
        <v>0</v>
      </c>
      <c r="AP170" s="116">
        <f t="shared" ref="AP170" si="508">SUBTOTAL(9,AP150:AP169)</f>
        <v>0</v>
      </c>
      <c r="AQ170" s="116">
        <f t="shared" ref="AQ170" si="509">SUBTOTAL(9,AQ150:AQ169)</f>
        <v>0</v>
      </c>
      <c r="AR170" s="116">
        <f t="shared" ref="AR170" si="510">SUBTOTAL(9,AR150:AR169)</f>
        <v>0</v>
      </c>
      <c r="AS170" s="116">
        <f t="shared" ref="AS170" si="511">SUBTOTAL(9,AS150:AS169)</f>
        <v>0</v>
      </c>
      <c r="AT170" s="116">
        <f t="shared" ref="AT170" si="512">SUBTOTAL(9,AT150:AT169)</f>
        <v>790</v>
      </c>
      <c r="AU170" s="116">
        <f t="shared" ref="AU170" si="513">SUBTOTAL(9,AU150:AU169)</f>
        <v>0</v>
      </c>
      <c r="AV170" s="116">
        <f t="shared" ref="AV170" si="514">SUBTOTAL(9,AV150:AV169)</f>
        <v>0</v>
      </c>
      <c r="AW170" s="116">
        <f t="shared" ref="AW170" si="515">SUBTOTAL(9,AW150:AW169)</f>
        <v>0</v>
      </c>
      <c r="AX170" s="116">
        <f t="shared" ref="AX170" si="516">SUBTOTAL(9,AX150:AX169)</f>
        <v>0</v>
      </c>
      <c r="AY170" s="116">
        <f t="shared" ref="AY170" si="517">SUBTOTAL(9,AY150:AY169)</f>
        <v>0</v>
      </c>
      <c r="AZ170" s="116">
        <f t="shared" ref="AZ170" si="518">SUBTOTAL(9,AZ150:AZ169)</f>
        <v>0</v>
      </c>
      <c r="BA170" s="116">
        <f t="shared" ref="BA170" si="519">SUBTOTAL(9,BA150:BA169)</f>
        <v>8866.9064999999991</v>
      </c>
      <c r="BB170" s="116">
        <f t="shared" ref="BB170" si="520">SUBTOTAL(9,BB150:BB169)</f>
        <v>12121.199180000001</v>
      </c>
      <c r="BC170" s="116">
        <f t="shared" ref="BC170" si="521">SUBTOTAL(9,BC150:BC169)</f>
        <v>35505.393920000002</v>
      </c>
      <c r="BD170" s="116">
        <f t="shared" ref="BD170" si="522">SUBTOTAL(9,BD150:BD169)</f>
        <v>6485.86384</v>
      </c>
      <c r="BE170" s="116">
        <f t="shared" ref="BE170" si="523">SUBTOTAL(9,BE150:BE169)</f>
        <v>0</v>
      </c>
      <c r="BF170" s="116">
        <f t="shared" ref="BF170" si="524">SUBTOTAL(9,BF150:BF169)</f>
        <v>0</v>
      </c>
      <c r="BG170" s="116">
        <f t="shared" ref="BG170" si="525">SUBTOTAL(9,BG150:BG169)</f>
        <v>0</v>
      </c>
      <c r="BH170" s="116">
        <f t="shared" ref="BH170" si="526">SUBTOTAL(9,BH150:BH169)</f>
        <v>0</v>
      </c>
      <c r="BI170" s="116">
        <f t="shared" ref="BI170" si="527">SUBTOTAL(9,BI150:BI169)</f>
        <v>0</v>
      </c>
      <c r="BJ170" s="116">
        <f t="shared" ref="BJ170" si="528">SUBTOTAL(9,BJ150:BJ169)</f>
        <v>0</v>
      </c>
      <c r="BK170" s="116">
        <f t="shared" ref="BK170" si="529">SUBTOTAL(9,BK150:BK169)</f>
        <v>0</v>
      </c>
      <c r="BL170" s="116">
        <f t="shared" ref="BL170" si="530">SUBTOTAL(9,BL150:BL169)</f>
        <v>0</v>
      </c>
      <c r="BM170" s="116">
        <f t="shared" ref="BM170" si="531">SUBTOTAL(9,BM150:BM169)</f>
        <v>0</v>
      </c>
      <c r="BN170" s="116">
        <f t="shared" ref="BN170" si="532">SUBTOTAL(9,BN150:BN169)</f>
        <v>539.56209999999999</v>
      </c>
      <c r="BO170" s="116">
        <f t="shared" ref="BO170" si="533">SUBTOTAL(9,BO150:BO169)</f>
        <v>0</v>
      </c>
      <c r="BP170" s="116">
        <f t="shared" ref="BP170" si="534">SUBTOTAL(9,BP150:BP169)</f>
        <v>0</v>
      </c>
      <c r="BQ170" s="116">
        <f t="shared" ref="BQ170" si="535">SUBTOTAL(9,BQ150:BQ169)</f>
        <v>1252.05053</v>
      </c>
      <c r="BR170" s="116">
        <f t="shared" ref="BR170" si="536">SUBTOTAL(9,BR150:BR169)</f>
        <v>0</v>
      </c>
      <c r="BS170" s="116">
        <f t="shared" ref="BS170" si="537">SUBTOTAL(9,BS150:BS169)</f>
        <v>495.49754999999999</v>
      </c>
    </row>
    <row r="171" spans="1:71" ht="69.75" customHeight="1" outlineLevel="1" collapsed="1" x14ac:dyDescent="0.35">
      <c r="A171" s="82" t="s">
        <v>339</v>
      </c>
      <c r="B171" s="61" t="s">
        <v>340</v>
      </c>
      <c r="C171" s="201">
        <v>420514382714</v>
      </c>
      <c r="D171" s="202">
        <f t="shared" ref="D171" si="538">E171+F171</f>
        <v>771.60568999999998</v>
      </c>
      <c r="E171" s="62">
        <f t="shared" ref="E171" si="539">SUMIF($G$5:$BS$5,"федеральный бюджет",G171:BS171)</f>
        <v>332.51168999999999</v>
      </c>
      <c r="F171" s="63">
        <f t="shared" ref="F171" si="540">SUMIF($G$5:$BS$5,"краевой бюджет",G171:BS171)</f>
        <v>439.09399999999999</v>
      </c>
      <c r="G171" s="64"/>
      <c r="H171" s="65"/>
      <c r="I171" s="64"/>
      <c r="J171" s="65"/>
      <c r="K171" s="64"/>
      <c r="L171" s="65"/>
      <c r="M171" s="64">
        <v>85.846689999999995</v>
      </c>
      <c r="N171" s="65">
        <v>36.791440000000001</v>
      </c>
      <c r="O171" s="62"/>
      <c r="P171" s="63"/>
      <c r="Q171" s="64">
        <v>140.0557</v>
      </c>
      <c r="R171" s="65">
        <v>60.023870000000002</v>
      </c>
      <c r="S171" s="64"/>
      <c r="T171" s="65"/>
      <c r="U171" s="64"/>
      <c r="V171" s="66"/>
      <c r="W171" s="64">
        <v>106.6093</v>
      </c>
      <c r="X171" s="65">
        <v>45.689689999999999</v>
      </c>
      <c r="Y171" s="65">
        <v>296.589</v>
      </c>
      <c r="Z171" s="64"/>
      <c r="AA171" s="65"/>
      <c r="AB171" s="62"/>
      <c r="AC171" s="63"/>
      <c r="AD171" s="64"/>
      <c r="AE171" s="65"/>
      <c r="AF171" s="65"/>
      <c r="AG171" s="66"/>
      <c r="AH171" s="73"/>
      <c r="AI171" s="62"/>
      <c r="AJ171" s="63"/>
      <c r="AK171" s="62"/>
      <c r="AL171" s="63"/>
      <c r="AM171" s="68"/>
      <c r="AN171" s="69"/>
      <c r="AO171" s="69"/>
      <c r="AP171" s="64"/>
      <c r="AQ171" s="65"/>
      <c r="AR171" s="64"/>
      <c r="AS171" s="65"/>
      <c r="AT171" s="66"/>
      <c r="AU171" s="66"/>
      <c r="AV171" s="64"/>
      <c r="AW171" s="65"/>
      <c r="AX171" s="73"/>
      <c r="AY171" s="73"/>
      <c r="AZ171" s="65"/>
      <c r="BA171" s="66"/>
      <c r="BB171" s="66"/>
      <c r="BC171" s="66"/>
      <c r="BD171" s="73"/>
      <c r="BE171" s="64"/>
      <c r="BF171" s="65"/>
      <c r="BG171" s="70"/>
      <c r="BH171" s="66"/>
      <c r="BI171" s="70"/>
      <c r="BJ171" s="66"/>
      <c r="BK171" s="64"/>
      <c r="BL171" s="65"/>
      <c r="BM171" s="66"/>
      <c r="BN171" s="65"/>
      <c r="BO171" s="65"/>
      <c r="BP171" s="65"/>
      <c r="BQ171" s="65"/>
      <c r="BR171" s="66"/>
      <c r="BS171" s="73"/>
    </row>
    <row r="172" spans="1:71" ht="69.75" customHeight="1" outlineLevel="1" x14ac:dyDescent="0.35">
      <c r="A172" s="120" t="s">
        <v>339</v>
      </c>
      <c r="B172" s="121" t="s">
        <v>341</v>
      </c>
      <c r="C172" s="201">
        <v>180903625896</v>
      </c>
      <c r="D172" s="202">
        <f t="shared" ref="D172:D195" si="541">E172+F172</f>
        <v>5853.6318199999996</v>
      </c>
      <c r="E172" s="62">
        <f t="shared" ref="E172:E195" si="542">SUMIF($G$5:$BS$5,"федеральный бюджет",G172:BS172)</f>
        <v>2759.8422899999996</v>
      </c>
      <c r="F172" s="63">
        <f t="shared" ref="F172:F195" si="543">SUMIF($G$5:$BS$5,"краевой бюджет",G172:BS172)</f>
        <v>3093.78953</v>
      </c>
      <c r="G172" s="64"/>
      <c r="H172" s="65"/>
      <c r="I172" s="64"/>
      <c r="J172" s="65"/>
      <c r="K172" s="64"/>
      <c r="L172" s="65"/>
      <c r="M172" s="64">
        <v>316.43484999999998</v>
      </c>
      <c r="N172" s="65">
        <v>135.61492999999999</v>
      </c>
      <c r="O172" s="62"/>
      <c r="P172" s="63"/>
      <c r="Q172" s="64">
        <v>132.79748000000001</v>
      </c>
      <c r="R172" s="65">
        <v>56.913209999999999</v>
      </c>
      <c r="S172" s="64"/>
      <c r="T172" s="65"/>
      <c r="U172" s="64"/>
      <c r="V172" s="66"/>
      <c r="W172" s="64"/>
      <c r="X172" s="65"/>
      <c r="Y172" s="65">
        <v>1911</v>
      </c>
      <c r="Z172" s="64"/>
      <c r="AA172" s="65"/>
      <c r="AB172" s="62"/>
      <c r="AC172" s="63"/>
      <c r="AD172" s="64"/>
      <c r="AE172" s="65"/>
      <c r="AF172" s="65"/>
      <c r="AG172" s="66"/>
      <c r="AH172" s="73"/>
      <c r="AI172" s="62"/>
      <c r="AJ172" s="63"/>
      <c r="AK172" s="84">
        <v>2310.6099599999998</v>
      </c>
      <c r="AL172" s="85">
        <v>990.26139000000001</v>
      </c>
      <c r="AM172" s="86"/>
      <c r="AN172" s="87"/>
      <c r="AO172" s="87"/>
      <c r="AP172" s="64"/>
      <c r="AQ172" s="65"/>
      <c r="AR172" s="64"/>
      <c r="AS172" s="65"/>
      <c r="AT172" s="66"/>
      <c r="AU172" s="66"/>
      <c r="AV172" s="64"/>
      <c r="AW172" s="65"/>
      <c r="AX172" s="73"/>
      <c r="AY172" s="73"/>
      <c r="AZ172" s="65"/>
      <c r="BA172" s="66"/>
      <c r="BB172" s="66"/>
      <c r="BC172" s="66"/>
      <c r="BD172" s="73"/>
      <c r="BE172" s="64"/>
      <c r="BF172" s="65"/>
      <c r="BG172" s="70"/>
      <c r="BH172" s="66"/>
      <c r="BI172" s="70"/>
      <c r="BJ172" s="66"/>
      <c r="BK172" s="64"/>
      <c r="BL172" s="65"/>
      <c r="BM172" s="66"/>
      <c r="BN172" s="65"/>
      <c r="BO172" s="65"/>
      <c r="BP172" s="65"/>
      <c r="BQ172" s="65"/>
      <c r="BR172" s="66"/>
      <c r="BS172" s="73"/>
    </row>
    <row r="173" spans="1:71" ht="125.25" customHeight="1" outlineLevel="1" x14ac:dyDescent="0.35">
      <c r="A173" s="120" t="s">
        <v>339</v>
      </c>
      <c r="B173" s="121" t="s">
        <v>342</v>
      </c>
      <c r="C173" s="201">
        <v>246303061572</v>
      </c>
      <c r="D173" s="202">
        <f t="shared" si="541"/>
        <v>1447.1428599999999</v>
      </c>
      <c r="E173" s="62">
        <f t="shared" si="542"/>
        <v>1013</v>
      </c>
      <c r="F173" s="63">
        <f t="shared" si="543"/>
        <v>434.14285999999998</v>
      </c>
      <c r="G173" s="64"/>
      <c r="H173" s="65"/>
      <c r="I173" s="64"/>
      <c r="J173" s="65"/>
      <c r="K173" s="64"/>
      <c r="L173" s="65"/>
      <c r="M173" s="64"/>
      <c r="N173" s="65"/>
      <c r="O173" s="62"/>
      <c r="P173" s="63"/>
      <c r="Q173" s="64"/>
      <c r="R173" s="65"/>
      <c r="S173" s="64"/>
      <c r="T173" s="65"/>
      <c r="U173" s="64"/>
      <c r="V173" s="66"/>
      <c r="W173" s="64"/>
      <c r="X173" s="65"/>
      <c r="Y173" s="65"/>
      <c r="Z173" s="64"/>
      <c r="AA173" s="65"/>
      <c r="AB173" s="62"/>
      <c r="AC173" s="63"/>
      <c r="AD173" s="64"/>
      <c r="AE173" s="65"/>
      <c r="AF173" s="65"/>
      <c r="AG173" s="66"/>
      <c r="AH173" s="73"/>
      <c r="AI173" s="62"/>
      <c r="AJ173" s="63"/>
      <c r="AK173" s="84"/>
      <c r="AL173" s="85"/>
      <c r="AM173" s="86"/>
      <c r="AN173" s="87"/>
      <c r="AO173" s="87"/>
      <c r="AP173" s="64"/>
      <c r="AQ173" s="65"/>
      <c r="AR173" s="64"/>
      <c r="AS173" s="65"/>
      <c r="AT173" s="66"/>
      <c r="AU173" s="66"/>
      <c r="AV173" s="64"/>
      <c r="AW173" s="65"/>
      <c r="AX173" s="73"/>
      <c r="AY173" s="73"/>
      <c r="AZ173" s="65"/>
      <c r="BA173" s="66"/>
      <c r="BB173" s="66"/>
      <c r="BC173" s="66"/>
      <c r="BD173" s="73"/>
      <c r="BE173" s="64">
        <v>1013</v>
      </c>
      <c r="BF173" s="65">
        <v>434.14285999999998</v>
      </c>
      <c r="BG173" s="70"/>
      <c r="BH173" s="66"/>
      <c r="BI173" s="70"/>
      <c r="BJ173" s="66"/>
      <c r="BK173" s="64"/>
      <c r="BL173" s="65"/>
      <c r="BM173" s="66"/>
      <c r="BN173" s="65"/>
      <c r="BO173" s="65"/>
      <c r="BP173" s="65"/>
      <c r="BQ173" s="65"/>
      <c r="BR173" s="66"/>
      <c r="BS173" s="73"/>
    </row>
    <row r="174" spans="1:71" ht="69.75" customHeight="1" outlineLevel="1" x14ac:dyDescent="0.35">
      <c r="A174" s="97" t="s">
        <v>339</v>
      </c>
      <c r="B174" s="88" t="s">
        <v>343</v>
      </c>
      <c r="C174" s="201">
        <v>241105834824</v>
      </c>
      <c r="D174" s="202">
        <f t="shared" si="541"/>
        <v>628.93209999999999</v>
      </c>
      <c r="E174" s="62">
        <f t="shared" si="542"/>
        <v>139.68997000000002</v>
      </c>
      <c r="F174" s="63">
        <f t="shared" si="543"/>
        <v>489.24212999999997</v>
      </c>
      <c r="G174" s="64"/>
      <c r="H174" s="65"/>
      <c r="I174" s="64"/>
      <c r="J174" s="65"/>
      <c r="K174" s="64"/>
      <c r="L174" s="65"/>
      <c r="M174" s="64">
        <v>88.168400000000005</v>
      </c>
      <c r="N174" s="65">
        <v>37.786459999999998</v>
      </c>
      <c r="O174" s="62"/>
      <c r="P174" s="63"/>
      <c r="Q174" s="64">
        <f>17.54824+33.97333</f>
        <v>51.521569999999997</v>
      </c>
      <c r="R174" s="65">
        <f>7.52067+14.56</f>
        <v>22.080670000000001</v>
      </c>
      <c r="S174" s="64"/>
      <c r="T174" s="65"/>
      <c r="U174" s="64"/>
      <c r="V174" s="66"/>
      <c r="W174" s="64"/>
      <c r="X174" s="65"/>
      <c r="Y174" s="65">
        <v>429.375</v>
      </c>
      <c r="Z174" s="64"/>
      <c r="AA174" s="65"/>
      <c r="AB174" s="62"/>
      <c r="AC174" s="63"/>
      <c r="AD174" s="64"/>
      <c r="AE174" s="65"/>
      <c r="AF174" s="65"/>
      <c r="AG174" s="66"/>
      <c r="AH174" s="73"/>
      <c r="AI174" s="62"/>
      <c r="AJ174" s="63"/>
      <c r="AK174" s="62"/>
      <c r="AL174" s="63"/>
      <c r="AM174" s="68"/>
      <c r="AN174" s="69"/>
      <c r="AO174" s="69"/>
      <c r="AP174" s="64"/>
      <c r="AQ174" s="65"/>
      <c r="AR174" s="64"/>
      <c r="AS174" s="65"/>
      <c r="AT174" s="66"/>
      <c r="AU174" s="66"/>
      <c r="AV174" s="64"/>
      <c r="AW174" s="65"/>
      <c r="AX174" s="73"/>
      <c r="AY174" s="73"/>
      <c r="AZ174" s="65"/>
      <c r="BA174" s="66"/>
      <c r="BB174" s="66"/>
      <c r="BC174" s="66"/>
      <c r="BD174" s="73"/>
      <c r="BE174" s="64"/>
      <c r="BF174" s="65"/>
      <c r="BG174" s="70"/>
      <c r="BH174" s="66"/>
      <c r="BI174" s="70"/>
      <c r="BJ174" s="66"/>
      <c r="BK174" s="64"/>
      <c r="BL174" s="65"/>
      <c r="BM174" s="66"/>
      <c r="BN174" s="65"/>
      <c r="BO174" s="65"/>
      <c r="BP174" s="65"/>
      <c r="BQ174" s="65"/>
      <c r="BR174" s="66"/>
      <c r="BS174" s="73"/>
    </row>
    <row r="175" spans="1:71" ht="69.75" customHeight="1" outlineLevel="1" x14ac:dyDescent="0.35">
      <c r="A175" s="97" t="s">
        <v>339</v>
      </c>
      <c r="B175" s="88" t="s">
        <v>344</v>
      </c>
      <c r="C175" s="201">
        <v>246316621197</v>
      </c>
      <c r="D175" s="202">
        <f t="shared" si="541"/>
        <v>135.32549</v>
      </c>
      <c r="E175" s="62">
        <f t="shared" si="542"/>
        <v>0</v>
      </c>
      <c r="F175" s="63">
        <f t="shared" si="543"/>
        <v>135.32549</v>
      </c>
      <c r="G175" s="64"/>
      <c r="H175" s="65"/>
      <c r="I175" s="64"/>
      <c r="J175" s="65"/>
      <c r="K175" s="64"/>
      <c r="L175" s="65"/>
      <c r="M175" s="64"/>
      <c r="N175" s="65"/>
      <c r="O175" s="62"/>
      <c r="P175" s="63"/>
      <c r="Q175" s="64"/>
      <c r="R175" s="65"/>
      <c r="S175" s="64"/>
      <c r="T175" s="65"/>
      <c r="U175" s="64"/>
      <c r="V175" s="66"/>
      <c r="W175" s="64"/>
      <c r="X175" s="65"/>
      <c r="Y175" s="65"/>
      <c r="Z175" s="64"/>
      <c r="AA175" s="65"/>
      <c r="AB175" s="62"/>
      <c r="AC175" s="63"/>
      <c r="AD175" s="64"/>
      <c r="AE175" s="65"/>
      <c r="AF175" s="65">
        <v>135.32549</v>
      </c>
      <c r="AG175" s="66"/>
      <c r="AH175" s="73"/>
      <c r="AI175" s="62"/>
      <c r="AJ175" s="63"/>
      <c r="AK175" s="62"/>
      <c r="AL175" s="63"/>
      <c r="AM175" s="68"/>
      <c r="AN175" s="69"/>
      <c r="AO175" s="69"/>
      <c r="AP175" s="64"/>
      <c r="AQ175" s="65"/>
      <c r="AR175" s="64"/>
      <c r="AS175" s="65"/>
      <c r="AT175" s="66"/>
      <c r="AU175" s="66"/>
      <c r="AV175" s="64"/>
      <c r="AW175" s="65"/>
      <c r="AX175" s="73"/>
      <c r="AY175" s="73"/>
      <c r="AZ175" s="65"/>
      <c r="BA175" s="66"/>
      <c r="BB175" s="66"/>
      <c r="BC175" s="66"/>
      <c r="BD175" s="73"/>
      <c r="BE175" s="64"/>
      <c r="BF175" s="65"/>
      <c r="BG175" s="70"/>
      <c r="BH175" s="66"/>
      <c r="BI175" s="70"/>
      <c r="BJ175" s="66"/>
      <c r="BK175" s="64"/>
      <c r="BL175" s="65"/>
      <c r="BM175" s="66"/>
      <c r="BN175" s="65"/>
      <c r="BO175" s="65"/>
      <c r="BP175" s="65"/>
      <c r="BQ175" s="65"/>
      <c r="BR175" s="66"/>
      <c r="BS175" s="73"/>
    </row>
    <row r="176" spans="1:71" ht="46.5" customHeight="1" outlineLevel="1" x14ac:dyDescent="0.35">
      <c r="A176" s="82" t="s">
        <v>339</v>
      </c>
      <c r="B176" s="61" t="s">
        <v>345</v>
      </c>
      <c r="C176" s="201">
        <v>241105611112</v>
      </c>
      <c r="D176" s="202">
        <f t="shared" si="541"/>
        <v>804.34001000000001</v>
      </c>
      <c r="E176" s="62">
        <f t="shared" si="542"/>
        <v>15.450950000000001</v>
      </c>
      <c r="F176" s="63">
        <f t="shared" si="543"/>
        <v>788.88905999999997</v>
      </c>
      <c r="G176" s="64"/>
      <c r="H176" s="65"/>
      <c r="I176" s="64">
        <v>15.450950000000001</v>
      </c>
      <c r="J176" s="65">
        <v>6.6218300000000001</v>
      </c>
      <c r="K176" s="64"/>
      <c r="L176" s="65"/>
      <c r="M176" s="64"/>
      <c r="N176" s="65"/>
      <c r="O176" s="62"/>
      <c r="P176" s="63"/>
      <c r="Q176" s="64"/>
      <c r="R176" s="65"/>
      <c r="S176" s="64"/>
      <c r="T176" s="65"/>
      <c r="U176" s="64"/>
      <c r="V176" s="66"/>
      <c r="W176" s="64"/>
      <c r="X176" s="65"/>
      <c r="Y176" s="65">
        <v>42</v>
      </c>
      <c r="Z176" s="64"/>
      <c r="AA176" s="65"/>
      <c r="AB176" s="62"/>
      <c r="AC176" s="63"/>
      <c r="AD176" s="64"/>
      <c r="AE176" s="65"/>
      <c r="AF176" s="65">
        <v>416.38612000000001</v>
      </c>
      <c r="AG176" s="66"/>
      <c r="AH176" s="73"/>
      <c r="AI176" s="62"/>
      <c r="AJ176" s="63"/>
      <c r="AK176" s="62"/>
      <c r="AL176" s="63"/>
      <c r="AM176" s="68"/>
      <c r="AN176" s="69"/>
      <c r="AO176" s="69"/>
      <c r="AP176" s="64"/>
      <c r="AQ176" s="65"/>
      <c r="AR176" s="64"/>
      <c r="AS176" s="65"/>
      <c r="AT176" s="66"/>
      <c r="AU176" s="66"/>
      <c r="AV176" s="64"/>
      <c r="AW176" s="65"/>
      <c r="AX176" s="73"/>
      <c r="AY176" s="73"/>
      <c r="AZ176" s="65"/>
      <c r="BA176" s="66"/>
      <c r="BB176" s="66"/>
      <c r="BC176" s="66"/>
      <c r="BD176" s="73"/>
      <c r="BE176" s="64"/>
      <c r="BF176" s="65"/>
      <c r="BG176" s="70"/>
      <c r="BH176" s="66"/>
      <c r="BI176" s="70"/>
      <c r="BJ176" s="66"/>
      <c r="BK176" s="64"/>
      <c r="BL176" s="65"/>
      <c r="BM176" s="66"/>
      <c r="BN176" s="65"/>
      <c r="BO176" s="65"/>
      <c r="BP176" s="65"/>
      <c r="BQ176" s="65">
        <v>323.88110999999998</v>
      </c>
      <c r="BR176" s="66"/>
      <c r="BS176" s="73"/>
    </row>
    <row r="177" spans="1:71" ht="46.5" customHeight="1" outlineLevel="1" x14ac:dyDescent="0.35">
      <c r="A177" s="82" t="s">
        <v>339</v>
      </c>
      <c r="B177" s="61" t="s">
        <v>346</v>
      </c>
      <c r="C177" s="201">
        <v>241102216379</v>
      </c>
      <c r="D177" s="202">
        <f t="shared" si="541"/>
        <v>1830.50568</v>
      </c>
      <c r="E177" s="62">
        <f t="shared" si="542"/>
        <v>183.05396999999999</v>
      </c>
      <c r="F177" s="63">
        <f t="shared" si="543"/>
        <v>1647.45171</v>
      </c>
      <c r="G177" s="64"/>
      <c r="H177" s="65"/>
      <c r="I177" s="64">
        <v>82.40504</v>
      </c>
      <c r="J177" s="65">
        <v>35.316450000000003</v>
      </c>
      <c r="K177" s="64"/>
      <c r="L177" s="65"/>
      <c r="M177" s="64"/>
      <c r="N177" s="65"/>
      <c r="O177" s="62">
        <v>100.64892999999999</v>
      </c>
      <c r="P177" s="63">
        <v>43.135260000000002</v>
      </c>
      <c r="Q177" s="64"/>
      <c r="R177" s="65"/>
      <c r="S177" s="64"/>
      <c r="T177" s="65"/>
      <c r="U177" s="64"/>
      <c r="V177" s="66"/>
      <c r="W177" s="64"/>
      <c r="X177" s="65"/>
      <c r="Y177" s="65"/>
      <c r="Z177" s="64"/>
      <c r="AA177" s="65"/>
      <c r="AB177" s="62"/>
      <c r="AC177" s="63"/>
      <c r="AD177" s="64"/>
      <c r="AE177" s="65"/>
      <c r="AF177" s="65"/>
      <c r="AG177" s="66"/>
      <c r="AH177" s="73"/>
      <c r="AI177" s="62"/>
      <c r="AJ177" s="63"/>
      <c r="AK177" s="62"/>
      <c r="AL177" s="63"/>
      <c r="AM177" s="68"/>
      <c r="AN177" s="69"/>
      <c r="AO177" s="69"/>
      <c r="AP177" s="64"/>
      <c r="AQ177" s="65"/>
      <c r="AR177" s="64"/>
      <c r="AS177" s="65"/>
      <c r="AT177" s="66"/>
      <c r="AU177" s="66"/>
      <c r="AV177" s="64"/>
      <c r="AW177" s="65"/>
      <c r="AX177" s="73"/>
      <c r="AY177" s="73"/>
      <c r="AZ177" s="65"/>
      <c r="BA177" s="66"/>
      <c r="BB177" s="66">
        <v>1569</v>
      </c>
      <c r="BC177" s="66"/>
      <c r="BD177" s="73"/>
      <c r="BE177" s="64"/>
      <c r="BF177" s="65"/>
      <c r="BG177" s="70"/>
      <c r="BH177" s="66"/>
      <c r="BI177" s="70"/>
      <c r="BJ177" s="66"/>
      <c r="BK177" s="64"/>
      <c r="BL177" s="65"/>
      <c r="BM177" s="66"/>
      <c r="BN177" s="65"/>
      <c r="BO177" s="65"/>
      <c r="BP177" s="65"/>
      <c r="BQ177" s="65"/>
      <c r="BR177" s="66"/>
      <c r="BS177" s="73"/>
    </row>
    <row r="178" spans="1:71" ht="46.5" customHeight="1" outlineLevel="1" x14ac:dyDescent="0.35">
      <c r="A178" s="82" t="s">
        <v>339</v>
      </c>
      <c r="B178" s="61" t="s">
        <v>347</v>
      </c>
      <c r="C178" s="201">
        <v>246310003300</v>
      </c>
      <c r="D178" s="202">
        <f t="shared" si="541"/>
        <v>494.54739000000001</v>
      </c>
      <c r="E178" s="62">
        <f t="shared" si="542"/>
        <v>0</v>
      </c>
      <c r="F178" s="63">
        <f t="shared" si="543"/>
        <v>494.54739000000001</v>
      </c>
      <c r="G178" s="64"/>
      <c r="H178" s="65"/>
      <c r="I178" s="64"/>
      <c r="J178" s="65"/>
      <c r="K178" s="64"/>
      <c r="L178" s="65"/>
      <c r="M178" s="64"/>
      <c r="N178" s="65"/>
      <c r="O178" s="62"/>
      <c r="P178" s="63"/>
      <c r="Q178" s="64"/>
      <c r="R178" s="65"/>
      <c r="S178" s="64"/>
      <c r="T178" s="65"/>
      <c r="U178" s="64"/>
      <c r="V178" s="66"/>
      <c r="W178" s="64"/>
      <c r="X178" s="65"/>
      <c r="Y178" s="65"/>
      <c r="Z178" s="64"/>
      <c r="AA178" s="65"/>
      <c r="AB178" s="62"/>
      <c r="AC178" s="63"/>
      <c r="AD178" s="64"/>
      <c r="AE178" s="65"/>
      <c r="AF178" s="65">
        <v>494.54739000000001</v>
      </c>
      <c r="AG178" s="66"/>
      <c r="AH178" s="73"/>
      <c r="AI178" s="62"/>
      <c r="AJ178" s="63"/>
      <c r="AK178" s="62"/>
      <c r="AL178" s="63"/>
      <c r="AM178" s="68"/>
      <c r="AN178" s="69"/>
      <c r="AO178" s="69"/>
      <c r="AP178" s="64"/>
      <c r="AQ178" s="65"/>
      <c r="AR178" s="64"/>
      <c r="AS178" s="65"/>
      <c r="AT178" s="66"/>
      <c r="AU178" s="66"/>
      <c r="AV178" s="64"/>
      <c r="AW178" s="65"/>
      <c r="AX178" s="73"/>
      <c r="AY178" s="73"/>
      <c r="AZ178" s="65"/>
      <c r="BA178" s="66"/>
      <c r="BB178" s="66"/>
      <c r="BC178" s="66"/>
      <c r="BD178" s="73"/>
      <c r="BE178" s="64"/>
      <c r="BF178" s="65"/>
      <c r="BG178" s="70"/>
      <c r="BH178" s="66"/>
      <c r="BI178" s="70"/>
      <c r="BJ178" s="66"/>
      <c r="BK178" s="64"/>
      <c r="BL178" s="65"/>
      <c r="BM178" s="66"/>
      <c r="BN178" s="65"/>
      <c r="BO178" s="65"/>
      <c r="BP178" s="65"/>
      <c r="BQ178" s="65"/>
      <c r="BR178" s="66"/>
      <c r="BS178" s="73"/>
    </row>
    <row r="179" spans="1:71" ht="46.5" customHeight="1" outlineLevel="1" x14ac:dyDescent="0.35">
      <c r="A179" s="82" t="s">
        <v>339</v>
      </c>
      <c r="B179" s="61" t="s">
        <v>348</v>
      </c>
      <c r="C179" s="201" t="s">
        <v>349</v>
      </c>
      <c r="D179" s="202">
        <f t="shared" si="541"/>
        <v>447.08287999999999</v>
      </c>
      <c r="E179" s="62">
        <f t="shared" si="542"/>
        <v>185.80302</v>
      </c>
      <c r="F179" s="63">
        <f t="shared" si="543"/>
        <v>261.27985999999999</v>
      </c>
      <c r="G179" s="64"/>
      <c r="H179" s="65"/>
      <c r="I179" s="64"/>
      <c r="J179" s="65"/>
      <c r="K179" s="64"/>
      <c r="L179" s="65"/>
      <c r="M179" s="64">
        <v>77.706059999999994</v>
      </c>
      <c r="N179" s="65">
        <v>33.302590000000002</v>
      </c>
      <c r="O179" s="62"/>
      <c r="P179" s="63"/>
      <c r="Q179" s="64">
        <v>108.09696</v>
      </c>
      <c r="R179" s="65">
        <v>46.327269999999999</v>
      </c>
      <c r="S179" s="64"/>
      <c r="T179" s="65"/>
      <c r="U179" s="64"/>
      <c r="V179" s="66"/>
      <c r="W179" s="64"/>
      <c r="X179" s="65"/>
      <c r="Y179" s="65">
        <v>181.65</v>
      </c>
      <c r="Z179" s="64"/>
      <c r="AA179" s="65"/>
      <c r="AB179" s="62"/>
      <c r="AC179" s="63"/>
      <c r="AD179" s="64"/>
      <c r="AE179" s="65"/>
      <c r="AF179" s="65"/>
      <c r="AG179" s="66"/>
      <c r="AH179" s="73"/>
      <c r="AI179" s="62"/>
      <c r="AJ179" s="63"/>
      <c r="AK179" s="62"/>
      <c r="AL179" s="63"/>
      <c r="AM179" s="68"/>
      <c r="AN179" s="69"/>
      <c r="AO179" s="69"/>
      <c r="AP179" s="64"/>
      <c r="AQ179" s="65"/>
      <c r="AR179" s="64"/>
      <c r="AS179" s="65"/>
      <c r="AT179" s="66"/>
      <c r="AU179" s="66"/>
      <c r="AV179" s="64"/>
      <c r="AW179" s="65"/>
      <c r="AX179" s="73"/>
      <c r="AY179" s="73"/>
      <c r="AZ179" s="65"/>
      <c r="BA179" s="66"/>
      <c r="BB179" s="66"/>
      <c r="BC179" s="66"/>
      <c r="BD179" s="73"/>
      <c r="BE179" s="64"/>
      <c r="BF179" s="65"/>
      <c r="BG179" s="70"/>
      <c r="BH179" s="66"/>
      <c r="BI179" s="70"/>
      <c r="BJ179" s="66"/>
      <c r="BK179" s="64"/>
      <c r="BL179" s="65"/>
      <c r="BM179" s="66"/>
      <c r="BN179" s="65"/>
      <c r="BO179" s="65"/>
      <c r="BP179" s="65"/>
      <c r="BQ179" s="65"/>
      <c r="BR179" s="66"/>
      <c r="BS179" s="73"/>
    </row>
    <row r="180" spans="1:71" ht="46.5" customHeight="1" outlineLevel="1" x14ac:dyDescent="0.35">
      <c r="A180" s="82" t="s">
        <v>339</v>
      </c>
      <c r="B180" s="61" t="s">
        <v>350</v>
      </c>
      <c r="C180" s="201">
        <v>241104143574</v>
      </c>
      <c r="D180" s="202">
        <f t="shared" si="541"/>
        <v>1147.5524399999999</v>
      </c>
      <c r="E180" s="62">
        <f t="shared" si="542"/>
        <v>55.999009999999998</v>
      </c>
      <c r="F180" s="63">
        <f t="shared" si="543"/>
        <v>1091.5534299999999</v>
      </c>
      <c r="G180" s="64"/>
      <c r="H180" s="65"/>
      <c r="I180" s="64">
        <v>55.999009999999998</v>
      </c>
      <c r="J180" s="65">
        <v>23.999569999999999</v>
      </c>
      <c r="K180" s="64"/>
      <c r="L180" s="65"/>
      <c r="M180" s="64"/>
      <c r="N180" s="65"/>
      <c r="O180" s="62"/>
      <c r="P180" s="63"/>
      <c r="Q180" s="64"/>
      <c r="R180" s="65"/>
      <c r="S180" s="64"/>
      <c r="T180" s="65"/>
      <c r="U180" s="64"/>
      <c r="V180" s="66"/>
      <c r="W180" s="64"/>
      <c r="X180" s="65"/>
      <c r="Y180" s="65">
        <v>283.36</v>
      </c>
      <c r="Z180" s="64"/>
      <c r="AA180" s="65"/>
      <c r="AB180" s="64"/>
      <c r="AC180" s="65"/>
      <c r="AD180" s="64"/>
      <c r="AE180" s="65"/>
      <c r="AF180" s="65">
        <v>784.19385999999997</v>
      </c>
      <c r="AG180" s="66"/>
      <c r="AH180" s="73"/>
      <c r="AI180" s="62"/>
      <c r="AJ180" s="63"/>
      <c r="AK180" s="62"/>
      <c r="AL180" s="63"/>
      <c r="AM180" s="68"/>
      <c r="AN180" s="69"/>
      <c r="AO180" s="69"/>
      <c r="AP180" s="64"/>
      <c r="AQ180" s="65"/>
      <c r="AR180" s="64"/>
      <c r="AS180" s="65"/>
      <c r="AT180" s="66"/>
      <c r="AU180" s="66"/>
      <c r="AV180" s="64"/>
      <c r="AW180" s="65"/>
      <c r="AX180" s="73"/>
      <c r="AY180" s="73"/>
      <c r="AZ180" s="65"/>
      <c r="BA180" s="66"/>
      <c r="BB180" s="66"/>
      <c r="BC180" s="66"/>
      <c r="BD180" s="73"/>
      <c r="BE180" s="64"/>
      <c r="BF180" s="65"/>
      <c r="BG180" s="70"/>
      <c r="BH180" s="66"/>
      <c r="BI180" s="70"/>
      <c r="BJ180" s="66"/>
      <c r="BK180" s="64"/>
      <c r="BL180" s="65"/>
      <c r="BM180" s="66"/>
      <c r="BN180" s="65"/>
      <c r="BO180" s="65"/>
      <c r="BP180" s="65"/>
      <c r="BQ180" s="65"/>
      <c r="BR180" s="66"/>
      <c r="BS180" s="73"/>
    </row>
    <row r="181" spans="1:71" ht="46.5" customHeight="1" outlineLevel="1" x14ac:dyDescent="0.35">
      <c r="A181" s="122" t="s">
        <v>339</v>
      </c>
      <c r="B181" s="117" t="s">
        <v>351</v>
      </c>
      <c r="C181" s="201">
        <v>246527068648</v>
      </c>
      <c r="D181" s="202">
        <f t="shared" si="541"/>
        <v>6654.1475500000006</v>
      </c>
      <c r="E181" s="62">
        <f t="shared" si="542"/>
        <v>2623.2787600000001</v>
      </c>
      <c r="F181" s="63">
        <f t="shared" si="543"/>
        <v>4030.8687900000004</v>
      </c>
      <c r="G181" s="64"/>
      <c r="H181" s="65"/>
      <c r="I181" s="64"/>
      <c r="J181" s="65"/>
      <c r="K181" s="64"/>
      <c r="L181" s="65"/>
      <c r="M181" s="64"/>
      <c r="N181" s="65"/>
      <c r="O181" s="62"/>
      <c r="P181" s="63"/>
      <c r="Q181" s="64"/>
      <c r="R181" s="65"/>
      <c r="S181" s="64"/>
      <c r="T181" s="65"/>
      <c r="U181" s="64"/>
      <c r="V181" s="66"/>
      <c r="W181" s="64"/>
      <c r="X181" s="65"/>
      <c r="Y181" s="65"/>
      <c r="Z181" s="64"/>
      <c r="AA181" s="65"/>
      <c r="AB181" s="62">
        <v>38.463000000000001</v>
      </c>
      <c r="AC181" s="63">
        <v>16.48415</v>
      </c>
      <c r="AD181" s="64"/>
      <c r="AE181" s="65"/>
      <c r="AF181" s="65">
        <v>2906.60646</v>
      </c>
      <c r="AG181" s="66"/>
      <c r="AH181" s="73"/>
      <c r="AI181" s="62"/>
      <c r="AJ181" s="63"/>
      <c r="AK181" s="84">
        <v>2584.81576</v>
      </c>
      <c r="AL181" s="85">
        <v>1107.77818</v>
      </c>
      <c r="AM181" s="86"/>
      <c r="AN181" s="87"/>
      <c r="AO181" s="87"/>
      <c r="AP181" s="64"/>
      <c r="AQ181" s="65"/>
      <c r="AR181" s="64"/>
      <c r="AS181" s="65"/>
      <c r="AT181" s="66"/>
      <c r="AU181" s="66"/>
      <c r="AV181" s="64"/>
      <c r="AW181" s="65"/>
      <c r="AX181" s="73"/>
      <c r="AY181" s="73"/>
      <c r="AZ181" s="65"/>
      <c r="BA181" s="66"/>
      <c r="BB181" s="66"/>
      <c r="BC181" s="66"/>
      <c r="BD181" s="73"/>
      <c r="BE181" s="64"/>
      <c r="BF181" s="65"/>
      <c r="BG181" s="70"/>
      <c r="BH181" s="66"/>
      <c r="BI181" s="70"/>
      <c r="BJ181" s="66"/>
      <c r="BK181" s="64"/>
      <c r="BL181" s="65"/>
      <c r="BM181" s="66"/>
      <c r="BN181" s="65"/>
      <c r="BO181" s="65"/>
      <c r="BP181" s="65"/>
      <c r="BQ181" s="65"/>
      <c r="BR181" s="66"/>
      <c r="BS181" s="73"/>
    </row>
    <row r="182" spans="1:71" ht="46.5" customHeight="1" outlineLevel="1" x14ac:dyDescent="0.35">
      <c r="A182" s="122" t="s">
        <v>339</v>
      </c>
      <c r="B182" s="117" t="s">
        <v>352</v>
      </c>
      <c r="C182" s="201">
        <v>241102627393</v>
      </c>
      <c r="D182" s="202">
        <f t="shared" si="541"/>
        <v>8000</v>
      </c>
      <c r="E182" s="62">
        <f t="shared" si="542"/>
        <v>0</v>
      </c>
      <c r="F182" s="63">
        <f t="shared" si="543"/>
        <v>8000</v>
      </c>
      <c r="G182" s="64"/>
      <c r="H182" s="65"/>
      <c r="I182" s="64"/>
      <c r="J182" s="65"/>
      <c r="K182" s="64"/>
      <c r="L182" s="65"/>
      <c r="M182" s="64"/>
      <c r="N182" s="65"/>
      <c r="O182" s="62"/>
      <c r="P182" s="63"/>
      <c r="Q182" s="64"/>
      <c r="R182" s="65"/>
      <c r="S182" s="64"/>
      <c r="T182" s="65"/>
      <c r="U182" s="64"/>
      <c r="V182" s="66"/>
      <c r="W182" s="64"/>
      <c r="X182" s="65"/>
      <c r="Y182" s="65"/>
      <c r="Z182" s="64"/>
      <c r="AA182" s="65"/>
      <c r="AB182" s="62"/>
      <c r="AC182" s="63"/>
      <c r="AD182" s="64"/>
      <c r="AE182" s="65"/>
      <c r="AF182" s="65"/>
      <c r="AG182" s="66"/>
      <c r="AH182" s="73"/>
      <c r="AI182" s="62"/>
      <c r="AJ182" s="63"/>
      <c r="AK182" s="84"/>
      <c r="AL182" s="85"/>
      <c r="AM182" s="86"/>
      <c r="AN182" s="87"/>
      <c r="AO182" s="69">
        <v>8000</v>
      </c>
      <c r="AP182" s="64"/>
      <c r="AQ182" s="65"/>
      <c r="AR182" s="64"/>
      <c r="AS182" s="65"/>
      <c r="AT182" s="66"/>
      <c r="AU182" s="66"/>
      <c r="AV182" s="64"/>
      <c r="AW182" s="65"/>
      <c r="AX182" s="73"/>
      <c r="AY182" s="73"/>
      <c r="AZ182" s="65"/>
      <c r="BA182" s="66"/>
      <c r="BB182" s="66"/>
      <c r="BC182" s="66"/>
      <c r="BD182" s="73"/>
      <c r="BE182" s="64"/>
      <c r="BF182" s="65"/>
      <c r="BG182" s="70"/>
      <c r="BH182" s="66"/>
      <c r="BI182" s="70"/>
      <c r="BJ182" s="66"/>
      <c r="BK182" s="64"/>
      <c r="BL182" s="65"/>
      <c r="BM182" s="66"/>
      <c r="BN182" s="65"/>
      <c r="BO182" s="65"/>
      <c r="BP182" s="65"/>
      <c r="BQ182" s="65"/>
      <c r="BR182" s="66"/>
      <c r="BS182" s="73"/>
    </row>
    <row r="183" spans="1:71" ht="46.5" customHeight="1" outlineLevel="1" x14ac:dyDescent="0.35">
      <c r="A183" s="122" t="s">
        <v>339</v>
      </c>
      <c r="B183" s="117" t="s">
        <v>353</v>
      </c>
      <c r="C183" s="201">
        <v>241105107804</v>
      </c>
      <c r="D183" s="202">
        <f t="shared" si="541"/>
        <v>8000</v>
      </c>
      <c r="E183" s="62">
        <f t="shared" si="542"/>
        <v>0</v>
      </c>
      <c r="F183" s="63">
        <f t="shared" si="543"/>
        <v>8000</v>
      </c>
      <c r="G183" s="64"/>
      <c r="H183" s="65"/>
      <c r="I183" s="64"/>
      <c r="J183" s="65"/>
      <c r="K183" s="64"/>
      <c r="L183" s="65"/>
      <c r="M183" s="64"/>
      <c r="N183" s="65"/>
      <c r="O183" s="62"/>
      <c r="P183" s="63"/>
      <c r="Q183" s="64"/>
      <c r="R183" s="65"/>
      <c r="S183" s="64"/>
      <c r="T183" s="65"/>
      <c r="U183" s="64"/>
      <c r="V183" s="66"/>
      <c r="W183" s="64"/>
      <c r="X183" s="65"/>
      <c r="Y183" s="65"/>
      <c r="Z183" s="64"/>
      <c r="AA183" s="65"/>
      <c r="AB183" s="62"/>
      <c r="AC183" s="63"/>
      <c r="AD183" s="64"/>
      <c r="AE183" s="65"/>
      <c r="AF183" s="65"/>
      <c r="AG183" s="66"/>
      <c r="AH183" s="73"/>
      <c r="AI183" s="62"/>
      <c r="AJ183" s="63"/>
      <c r="AK183" s="84"/>
      <c r="AL183" s="85"/>
      <c r="AM183" s="86"/>
      <c r="AN183" s="87"/>
      <c r="AO183" s="69">
        <v>8000</v>
      </c>
      <c r="AP183" s="64"/>
      <c r="AQ183" s="65"/>
      <c r="AR183" s="64"/>
      <c r="AS183" s="65"/>
      <c r="AT183" s="66"/>
      <c r="AU183" s="66"/>
      <c r="AV183" s="64"/>
      <c r="AW183" s="65"/>
      <c r="AX183" s="73"/>
      <c r="AY183" s="73"/>
      <c r="AZ183" s="65"/>
      <c r="BA183" s="66"/>
      <c r="BB183" s="66"/>
      <c r="BC183" s="66"/>
      <c r="BD183" s="73"/>
      <c r="BE183" s="64"/>
      <c r="BF183" s="65"/>
      <c r="BG183" s="70"/>
      <c r="BH183" s="66"/>
      <c r="BI183" s="70"/>
      <c r="BJ183" s="66"/>
      <c r="BK183" s="64"/>
      <c r="BL183" s="65"/>
      <c r="BM183" s="66"/>
      <c r="BN183" s="65"/>
      <c r="BO183" s="65"/>
      <c r="BP183" s="65"/>
      <c r="BQ183" s="65"/>
      <c r="BR183" s="66"/>
      <c r="BS183" s="73"/>
    </row>
    <row r="184" spans="1:71" ht="46.5" customHeight="1" outlineLevel="1" x14ac:dyDescent="0.35">
      <c r="A184" s="122" t="s">
        <v>339</v>
      </c>
      <c r="B184" s="117" t="s">
        <v>354</v>
      </c>
      <c r="C184" s="201">
        <v>246606208680</v>
      </c>
      <c r="D184" s="202">
        <f t="shared" si="541"/>
        <v>113.34956</v>
      </c>
      <c r="E184" s="62">
        <f t="shared" si="542"/>
        <v>0</v>
      </c>
      <c r="F184" s="63">
        <f t="shared" si="543"/>
        <v>113.34956</v>
      </c>
      <c r="G184" s="64"/>
      <c r="H184" s="65"/>
      <c r="I184" s="64"/>
      <c r="J184" s="65"/>
      <c r="K184" s="64"/>
      <c r="L184" s="65"/>
      <c r="M184" s="64"/>
      <c r="N184" s="65"/>
      <c r="O184" s="62"/>
      <c r="P184" s="63"/>
      <c r="Q184" s="64"/>
      <c r="R184" s="65"/>
      <c r="S184" s="64"/>
      <c r="T184" s="65"/>
      <c r="U184" s="64"/>
      <c r="V184" s="66"/>
      <c r="W184" s="64"/>
      <c r="X184" s="65"/>
      <c r="Y184" s="65"/>
      <c r="Z184" s="64"/>
      <c r="AA184" s="65"/>
      <c r="AB184" s="62"/>
      <c r="AC184" s="63"/>
      <c r="AD184" s="64"/>
      <c r="AE184" s="65"/>
      <c r="AF184" s="65">
        <v>113.34956</v>
      </c>
      <c r="AG184" s="66"/>
      <c r="AH184" s="73"/>
      <c r="AI184" s="62"/>
      <c r="AJ184" s="63"/>
      <c r="AK184" s="84"/>
      <c r="AL184" s="85"/>
      <c r="AM184" s="86"/>
      <c r="AN184" s="87"/>
      <c r="AO184" s="87"/>
      <c r="AP184" s="64"/>
      <c r="AQ184" s="65"/>
      <c r="AR184" s="64"/>
      <c r="AS184" s="65"/>
      <c r="AT184" s="66"/>
      <c r="AU184" s="66"/>
      <c r="AV184" s="64"/>
      <c r="AW184" s="65"/>
      <c r="AX184" s="73"/>
      <c r="AY184" s="73"/>
      <c r="AZ184" s="65"/>
      <c r="BA184" s="66"/>
      <c r="BB184" s="66"/>
      <c r="BC184" s="66"/>
      <c r="BD184" s="73"/>
      <c r="BE184" s="64"/>
      <c r="BF184" s="65"/>
      <c r="BG184" s="70"/>
      <c r="BH184" s="66"/>
      <c r="BI184" s="70"/>
      <c r="BJ184" s="66"/>
      <c r="BK184" s="64"/>
      <c r="BL184" s="65"/>
      <c r="BM184" s="66"/>
      <c r="BN184" s="65"/>
      <c r="BO184" s="65"/>
      <c r="BP184" s="65"/>
      <c r="BQ184" s="65"/>
      <c r="BR184" s="66"/>
      <c r="BS184" s="73"/>
    </row>
    <row r="185" spans="1:71" ht="48.75" customHeight="1" outlineLevel="1" x14ac:dyDescent="0.35">
      <c r="A185" s="122" t="s">
        <v>339</v>
      </c>
      <c r="B185" s="117" t="s">
        <v>355</v>
      </c>
      <c r="C185" s="201">
        <v>2411033905</v>
      </c>
      <c r="D185" s="202">
        <f t="shared" si="541"/>
        <v>367.11013000000003</v>
      </c>
      <c r="E185" s="62">
        <f t="shared" si="542"/>
        <v>140.38897</v>
      </c>
      <c r="F185" s="63">
        <f t="shared" si="543"/>
        <v>226.72116</v>
      </c>
      <c r="G185" s="64"/>
      <c r="H185" s="65"/>
      <c r="I185" s="64"/>
      <c r="J185" s="65"/>
      <c r="K185" s="64"/>
      <c r="L185" s="65"/>
      <c r="M185" s="64"/>
      <c r="N185" s="65"/>
      <c r="O185" s="62"/>
      <c r="P185" s="63"/>
      <c r="Q185" s="64"/>
      <c r="R185" s="65"/>
      <c r="S185" s="64"/>
      <c r="T185" s="65"/>
      <c r="U185" s="64"/>
      <c r="V185" s="66"/>
      <c r="W185" s="64"/>
      <c r="X185" s="65"/>
      <c r="Y185" s="65"/>
      <c r="Z185" s="64"/>
      <c r="AA185" s="65"/>
      <c r="AB185" s="62"/>
      <c r="AC185" s="63"/>
      <c r="AD185" s="64"/>
      <c r="AE185" s="65"/>
      <c r="AF185" s="65">
        <v>166.55445</v>
      </c>
      <c r="AG185" s="66"/>
      <c r="AH185" s="73"/>
      <c r="AI185" s="62"/>
      <c r="AJ185" s="63"/>
      <c r="AK185" s="84">
        <v>140.38897</v>
      </c>
      <c r="AL185" s="85">
        <v>60.166710000000002</v>
      </c>
      <c r="AM185" s="86"/>
      <c r="AN185" s="87"/>
      <c r="AO185" s="87"/>
      <c r="AP185" s="64"/>
      <c r="AQ185" s="65"/>
      <c r="AR185" s="64"/>
      <c r="AS185" s="65"/>
      <c r="AT185" s="66"/>
      <c r="AU185" s="66"/>
      <c r="AV185" s="64"/>
      <c r="AW185" s="65"/>
      <c r="AX185" s="73"/>
      <c r="AY185" s="73"/>
      <c r="AZ185" s="65"/>
      <c r="BA185" s="66"/>
      <c r="BB185" s="66"/>
      <c r="BC185" s="66"/>
      <c r="BD185" s="73"/>
      <c r="BE185" s="64"/>
      <c r="BF185" s="65"/>
      <c r="BG185" s="70"/>
      <c r="BH185" s="66"/>
      <c r="BI185" s="70"/>
      <c r="BJ185" s="66"/>
      <c r="BK185" s="64"/>
      <c r="BL185" s="65"/>
      <c r="BM185" s="66"/>
      <c r="BN185" s="65"/>
      <c r="BO185" s="65"/>
      <c r="BP185" s="65"/>
      <c r="BQ185" s="65"/>
      <c r="BR185" s="66"/>
      <c r="BS185" s="73"/>
    </row>
    <row r="186" spans="1:71" ht="29.25" customHeight="1" outlineLevel="1" x14ac:dyDescent="0.35">
      <c r="A186" s="82" t="s">
        <v>339</v>
      </c>
      <c r="B186" s="61" t="s">
        <v>356</v>
      </c>
      <c r="C186" s="201">
        <v>2411015254</v>
      </c>
      <c r="D186" s="202">
        <f t="shared" si="541"/>
        <v>25413.804510000002</v>
      </c>
      <c r="E186" s="62">
        <f t="shared" si="542"/>
        <v>11592</v>
      </c>
      <c r="F186" s="63">
        <f t="shared" si="543"/>
        <v>13821.80451</v>
      </c>
      <c r="G186" s="64"/>
      <c r="H186" s="65"/>
      <c r="I186" s="64"/>
      <c r="J186" s="65"/>
      <c r="K186" s="64"/>
      <c r="L186" s="65"/>
      <c r="M186" s="64"/>
      <c r="N186" s="65"/>
      <c r="O186" s="62"/>
      <c r="P186" s="63"/>
      <c r="Q186" s="64"/>
      <c r="R186" s="65"/>
      <c r="S186" s="64"/>
      <c r="T186" s="65"/>
      <c r="U186" s="64"/>
      <c r="V186" s="66"/>
      <c r="W186" s="64"/>
      <c r="X186" s="65"/>
      <c r="Y186" s="65"/>
      <c r="Z186" s="64">
        <f>10994.00766+597.99234</f>
        <v>11592</v>
      </c>
      <c r="AA186" s="65">
        <f>4711.71757+256.28243</f>
        <v>4968</v>
      </c>
      <c r="AB186" s="62"/>
      <c r="AC186" s="63"/>
      <c r="AD186" s="64"/>
      <c r="AE186" s="65"/>
      <c r="AF186" s="65"/>
      <c r="AG186" s="66"/>
      <c r="AH186" s="73">
        <v>6494.51</v>
      </c>
      <c r="AI186" s="62"/>
      <c r="AJ186" s="63"/>
      <c r="AK186" s="62"/>
      <c r="AL186" s="63"/>
      <c r="AM186" s="68"/>
      <c r="AN186" s="69"/>
      <c r="AO186" s="69"/>
      <c r="AP186" s="64"/>
      <c r="AQ186" s="65"/>
      <c r="AR186" s="64"/>
      <c r="AS186" s="65"/>
      <c r="AT186" s="66"/>
      <c r="AU186" s="66"/>
      <c r="AV186" s="64"/>
      <c r="AW186" s="65"/>
      <c r="AX186" s="73"/>
      <c r="AY186" s="73"/>
      <c r="AZ186" s="65"/>
      <c r="BA186" s="66"/>
      <c r="BB186" s="66"/>
      <c r="BC186" s="66"/>
      <c r="BD186" s="73"/>
      <c r="BE186" s="64"/>
      <c r="BF186" s="65"/>
      <c r="BG186" s="70"/>
      <c r="BH186" s="66"/>
      <c r="BI186" s="70"/>
      <c r="BJ186" s="66"/>
      <c r="BK186" s="64"/>
      <c r="BL186" s="65"/>
      <c r="BM186" s="66"/>
      <c r="BN186" s="65"/>
      <c r="BO186" s="65"/>
      <c r="BP186" s="65"/>
      <c r="BQ186" s="65">
        <v>2359.2945100000002</v>
      </c>
      <c r="BR186" s="66"/>
      <c r="BS186" s="73"/>
    </row>
    <row r="187" spans="1:71" ht="29.25" customHeight="1" outlineLevel="1" x14ac:dyDescent="0.35">
      <c r="A187" s="82" t="s">
        <v>339</v>
      </c>
      <c r="B187" s="61" t="s">
        <v>357</v>
      </c>
      <c r="C187" s="201">
        <v>2411015247</v>
      </c>
      <c r="D187" s="202">
        <f t="shared" si="541"/>
        <v>109342.87785999999</v>
      </c>
      <c r="E187" s="62">
        <f t="shared" si="542"/>
        <v>3093.1070199999999</v>
      </c>
      <c r="F187" s="63">
        <f t="shared" si="543"/>
        <v>106249.77084</v>
      </c>
      <c r="G187" s="64"/>
      <c r="H187" s="65"/>
      <c r="I187" s="64"/>
      <c r="J187" s="65"/>
      <c r="K187" s="64"/>
      <c r="L187" s="65"/>
      <c r="M187" s="64"/>
      <c r="N187" s="65"/>
      <c r="O187" s="62"/>
      <c r="P187" s="63"/>
      <c r="Q187" s="64"/>
      <c r="R187" s="65"/>
      <c r="S187" s="64"/>
      <c r="T187" s="65"/>
      <c r="U187" s="64"/>
      <c r="V187" s="66"/>
      <c r="W187" s="64"/>
      <c r="X187" s="65"/>
      <c r="Y187" s="65">
        <v>11577.52</v>
      </c>
      <c r="Z187" s="64">
        <v>3093.1070199999999</v>
      </c>
      <c r="AA187" s="65">
        <v>1325.6172999999999</v>
      </c>
      <c r="AB187" s="62"/>
      <c r="AC187" s="63"/>
      <c r="AD187" s="64"/>
      <c r="AE187" s="65"/>
      <c r="AF187" s="65">
        <v>69071.633539999995</v>
      </c>
      <c r="AG187" s="66">
        <v>4275</v>
      </c>
      <c r="AH187" s="73"/>
      <c r="AI187" s="62"/>
      <c r="AJ187" s="63"/>
      <c r="AK187" s="62"/>
      <c r="AL187" s="63"/>
      <c r="AM187" s="68"/>
      <c r="AN187" s="69"/>
      <c r="AO187" s="69"/>
      <c r="AP187" s="64"/>
      <c r="AQ187" s="65"/>
      <c r="AR187" s="64"/>
      <c r="AS187" s="65"/>
      <c r="AT187" s="66"/>
      <c r="AU187" s="66"/>
      <c r="AV187" s="64"/>
      <c r="AW187" s="65"/>
      <c r="AX187" s="73"/>
      <c r="AY187" s="73"/>
      <c r="AZ187" s="65"/>
      <c r="BA187" s="66"/>
      <c r="BB187" s="66"/>
      <c r="BC187" s="66">
        <v>20000</v>
      </c>
      <c r="BD187" s="73"/>
      <c r="BE187" s="64"/>
      <c r="BF187" s="65"/>
      <c r="BG187" s="70"/>
      <c r="BH187" s="66"/>
      <c r="BI187" s="70"/>
      <c r="BJ187" s="66"/>
      <c r="BK187" s="64"/>
      <c r="BL187" s="65"/>
      <c r="BM187" s="66"/>
      <c r="BN187" s="65"/>
      <c r="BO187" s="65"/>
      <c r="BP187" s="65"/>
      <c r="BQ187" s="65"/>
      <c r="BR187" s="66"/>
      <c r="BS187" s="73"/>
    </row>
    <row r="188" spans="1:71" ht="29.25" customHeight="1" outlineLevel="1" x14ac:dyDescent="0.35">
      <c r="A188" s="82" t="s">
        <v>339</v>
      </c>
      <c r="B188" s="61" t="s">
        <v>358</v>
      </c>
      <c r="C188" s="201">
        <v>2411028091</v>
      </c>
      <c r="D188" s="202">
        <f t="shared" si="541"/>
        <v>5924.9464899999994</v>
      </c>
      <c r="E188" s="62">
        <f t="shared" si="542"/>
        <v>1970.3290599999998</v>
      </c>
      <c r="F188" s="63">
        <f t="shared" si="543"/>
        <v>3954.6174299999998</v>
      </c>
      <c r="G188" s="64">
        <v>192.51618999999999</v>
      </c>
      <c r="H188" s="65">
        <v>82.50694</v>
      </c>
      <c r="I188" s="64">
        <v>728.76427999999999</v>
      </c>
      <c r="J188" s="65">
        <v>312.32754999999997</v>
      </c>
      <c r="K188" s="64">
        <v>152.69709</v>
      </c>
      <c r="L188" s="65">
        <v>65.441609999999997</v>
      </c>
      <c r="M188" s="64"/>
      <c r="N188" s="65"/>
      <c r="O188" s="62">
        <v>896.35149999999999</v>
      </c>
      <c r="P188" s="63">
        <v>384.15064999999998</v>
      </c>
      <c r="Q188" s="64"/>
      <c r="R188" s="65"/>
      <c r="S188" s="64"/>
      <c r="T188" s="65"/>
      <c r="U188" s="64"/>
      <c r="V188" s="66"/>
      <c r="W188" s="64"/>
      <c r="X188" s="65"/>
      <c r="Y188" s="65">
        <v>1635.76</v>
      </c>
      <c r="Z188" s="64"/>
      <c r="AA188" s="65"/>
      <c r="AB188" s="62"/>
      <c r="AC188" s="63"/>
      <c r="AD188" s="64"/>
      <c r="AE188" s="65"/>
      <c r="AF188" s="65"/>
      <c r="AG188" s="66"/>
      <c r="AH188" s="73"/>
      <c r="AI188" s="62"/>
      <c r="AJ188" s="63"/>
      <c r="AK188" s="62"/>
      <c r="AL188" s="63"/>
      <c r="AM188" s="68"/>
      <c r="AN188" s="69"/>
      <c r="AO188" s="69"/>
      <c r="AP188" s="64"/>
      <c r="AQ188" s="65"/>
      <c r="AR188" s="64"/>
      <c r="AS188" s="65"/>
      <c r="AT188" s="66"/>
      <c r="AU188" s="66"/>
      <c r="AV188" s="64"/>
      <c r="AW188" s="65"/>
      <c r="AX188" s="73"/>
      <c r="AY188" s="73"/>
      <c r="AZ188" s="65"/>
      <c r="BA188" s="66"/>
      <c r="BB188" s="66"/>
      <c r="BC188" s="66">
        <v>730.29399999999998</v>
      </c>
      <c r="BD188" s="73">
        <f>214.97792+529.15876</f>
        <v>744.13668000000007</v>
      </c>
      <c r="BE188" s="64"/>
      <c r="BF188" s="65"/>
      <c r="BG188" s="70"/>
      <c r="BH188" s="66"/>
      <c r="BI188" s="70"/>
      <c r="BJ188" s="66"/>
      <c r="BK188" s="64"/>
      <c r="BL188" s="65"/>
      <c r="BM188" s="66"/>
      <c r="BN188" s="65"/>
      <c r="BO188" s="65"/>
      <c r="BP188" s="65"/>
      <c r="BQ188" s="65"/>
      <c r="BR188" s="66"/>
      <c r="BS188" s="73"/>
    </row>
    <row r="189" spans="1:71" ht="29.25" customHeight="1" outlineLevel="1" x14ac:dyDescent="0.35">
      <c r="A189" s="82" t="s">
        <v>339</v>
      </c>
      <c r="B189" s="61" t="s">
        <v>359</v>
      </c>
      <c r="C189" s="201">
        <v>2411012976</v>
      </c>
      <c r="D189" s="202">
        <f t="shared" si="541"/>
        <v>26855.713070000002</v>
      </c>
      <c r="E189" s="62">
        <f t="shared" si="542"/>
        <v>5691.6355300000005</v>
      </c>
      <c r="F189" s="63">
        <f t="shared" si="543"/>
        <v>21164.077540000002</v>
      </c>
      <c r="G189" s="64">
        <v>41.740310000000001</v>
      </c>
      <c r="H189" s="65">
        <v>17.88871</v>
      </c>
      <c r="I189" s="64"/>
      <c r="J189" s="65"/>
      <c r="K189" s="64">
        <v>912.89085</v>
      </c>
      <c r="L189" s="65">
        <v>391.23892999999998</v>
      </c>
      <c r="M189" s="64"/>
      <c r="N189" s="65"/>
      <c r="O189" s="62">
        <v>1714.16049</v>
      </c>
      <c r="P189" s="63">
        <v>734.64021000000002</v>
      </c>
      <c r="Q189" s="64"/>
      <c r="R189" s="65"/>
      <c r="S189" s="64"/>
      <c r="T189" s="65"/>
      <c r="U189" s="64"/>
      <c r="V189" s="66"/>
      <c r="W189" s="64"/>
      <c r="X189" s="65"/>
      <c r="Y189" s="65">
        <f>3307.92+1191.81225</f>
        <v>4499.73225</v>
      </c>
      <c r="Z189" s="64"/>
      <c r="AA189" s="65"/>
      <c r="AB189" s="64">
        <v>2923.95856</v>
      </c>
      <c r="AC189" s="65">
        <v>1253.12509</v>
      </c>
      <c r="AD189" s="64">
        <v>59.383589999999998</v>
      </c>
      <c r="AE189" s="65">
        <v>25.450109999999999</v>
      </c>
      <c r="AF189" s="65">
        <v>11875.87887</v>
      </c>
      <c r="AG189" s="66"/>
      <c r="AH189" s="73"/>
      <c r="AI189" s="62">
        <v>39.501730000000002</v>
      </c>
      <c r="AJ189" s="63">
        <v>16.929310000000001</v>
      </c>
      <c r="AK189" s="62"/>
      <c r="AL189" s="63"/>
      <c r="AM189" s="68"/>
      <c r="AN189" s="69"/>
      <c r="AO189" s="69"/>
      <c r="AP189" s="64"/>
      <c r="AQ189" s="65"/>
      <c r="AR189" s="64"/>
      <c r="AS189" s="65"/>
      <c r="AT189" s="66"/>
      <c r="AU189" s="66"/>
      <c r="AV189" s="64"/>
      <c r="AW189" s="65"/>
      <c r="AX189" s="73"/>
      <c r="AY189" s="73"/>
      <c r="AZ189" s="65"/>
      <c r="BA189" s="66"/>
      <c r="BB189" s="66"/>
      <c r="BC189" s="66">
        <f>1149.9432+778.4175</f>
        <v>1928.3607</v>
      </c>
      <c r="BD189" s="73">
        <f>216.66668+204.16668</f>
        <v>420.83336000000003</v>
      </c>
      <c r="BE189" s="64"/>
      <c r="BF189" s="65"/>
      <c r="BG189" s="70"/>
      <c r="BH189" s="66"/>
      <c r="BI189" s="70"/>
      <c r="BJ189" s="66"/>
      <c r="BK189" s="64"/>
      <c r="BL189" s="65"/>
      <c r="BM189" s="66"/>
      <c r="BN189" s="65"/>
      <c r="BO189" s="65"/>
      <c r="BP189" s="65"/>
      <c r="BQ189" s="65"/>
      <c r="BR189" s="66"/>
      <c r="BS189" s="73"/>
    </row>
    <row r="190" spans="1:71" ht="29.25" customHeight="1" outlineLevel="1" x14ac:dyDescent="0.35">
      <c r="A190" s="82" t="s">
        <v>339</v>
      </c>
      <c r="B190" s="61" t="s">
        <v>360</v>
      </c>
      <c r="C190" s="201">
        <v>2411015455</v>
      </c>
      <c r="D190" s="202">
        <f t="shared" si="541"/>
        <v>3430.9939800000002</v>
      </c>
      <c r="E190" s="62">
        <f t="shared" si="542"/>
        <v>924.20578999999998</v>
      </c>
      <c r="F190" s="63">
        <f t="shared" si="543"/>
        <v>2506.7881900000002</v>
      </c>
      <c r="G190" s="64"/>
      <c r="H190" s="65"/>
      <c r="I190" s="64">
        <v>21.734400000000001</v>
      </c>
      <c r="J190" s="65">
        <v>9.3147400000000005</v>
      </c>
      <c r="K190" s="64"/>
      <c r="L190" s="65"/>
      <c r="M190" s="64">
        <v>316.43484999999998</v>
      </c>
      <c r="N190" s="65">
        <v>135.61492999999999</v>
      </c>
      <c r="O190" s="62">
        <v>245.75205</v>
      </c>
      <c r="P190" s="63">
        <v>105.32231</v>
      </c>
      <c r="Q190" s="64">
        <v>316.18448999999998</v>
      </c>
      <c r="R190" s="65">
        <v>135.50764000000001</v>
      </c>
      <c r="S190" s="64"/>
      <c r="T190" s="65"/>
      <c r="U190" s="64"/>
      <c r="V190" s="66"/>
      <c r="W190" s="64">
        <v>24.1</v>
      </c>
      <c r="X190" s="65">
        <v>10.328569999999999</v>
      </c>
      <c r="Y190" s="65">
        <v>1828.4</v>
      </c>
      <c r="Z190" s="64"/>
      <c r="AA190" s="65"/>
      <c r="AB190" s="62"/>
      <c r="AC190" s="63"/>
      <c r="AD190" s="64"/>
      <c r="AE190" s="65"/>
      <c r="AF190" s="65"/>
      <c r="AG190" s="66"/>
      <c r="AH190" s="73"/>
      <c r="AI190" s="62"/>
      <c r="AJ190" s="63"/>
      <c r="AK190" s="62"/>
      <c r="AL190" s="63"/>
      <c r="AM190" s="68"/>
      <c r="AN190" s="69"/>
      <c r="AO190" s="69"/>
      <c r="AP190" s="64"/>
      <c r="AQ190" s="65"/>
      <c r="AR190" s="64"/>
      <c r="AS190" s="65"/>
      <c r="AT190" s="66"/>
      <c r="AU190" s="66"/>
      <c r="AV190" s="64"/>
      <c r="AW190" s="65"/>
      <c r="AX190" s="73"/>
      <c r="AY190" s="73"/>
      <c r="AZ190" s="65"/>
      <c r="BA190" s="66"/>
      <c r="BB190" s="66"/>
      <c r="BC190" s="66">
        <v>282.3</v>
      </c>
      <c r="BD190" s="73"/>
      <c r="BE190" s="64"/>
      <c r="BF190" s="65"/>
      <c r="BG190" s="70"/>
      <c r="BH190" s="66"/>
      <c r="BI190" s="70"/>
      <c r="BJ190" s="66"/>
      <c r="BK190" s="64"/>
      <c r="BL190" s="65"/>
      <c r="BM190" s="66"/>
      <c r="BN190" s="65"/>
      <c r="BO190" s="65"/>
      <c r="BP190" s="65"/>
      <c r="BQ190" s="65"/>
      <c r="BR190" s="66"/>
      <c r="BS190" s="73"/>
    </row>
    <row r="191" spans="1:71" ht="29.25" customHeight="1" outlineLevel="1" x14ac:dyDescent="0.35">
      <c r="A191" s="97" t="s">
        <v>339</v>
      </c>
      <c r="B191" s="88" t="s">
        <v>361</v>
      </c>
      <c r="C191" s="201">
        <v>2454021340</v>
      </c>
      <c r="D191" s="202">
        <f t="shared" si="541"/>
        <v>436.42857000000004</v>
      </c>
      <c r="E191" s="62">
        <f t="shared" si="542"/>
        <v>305.5</v>
      </c>
      <c r="F191" s="63">
        <f t="shared" si="543"/>
        <v>130.92857000000001</v>
      </c>
      <c r="G191" s="64"/>
      <c r="H191" s="65"/>
      <c r="I191" s="64"/>
      <c r="J191" s="65"/>
      <c r="K191" s="64"/>
      <c r="L191" s="65"/>
      <c r="M191" s="64"/>
      <c r="N191" s="65"/>
      <c r="O191" s="62"/>
      <c r="P191" s="63"/>
      <c r="Q191" s="64"/>
      <c r="R191" s="65"/>
      <c r="S191" s="64"/>
      <c r="T191" s="65"/>
      <c r="U191" s="64">
        <v>305.5</v>
      </c>
      <c r="V191" s="66">
        <v>130.92857000000001</v>
      </c>
      <c r="W191" s="64"/>
      <c r="X191" s="65"/>
      <c r="Y191" s="65"/>
      <c r="Z191" s="64"/>
      <c r="AA191" s="65"/>
      <c r="AB191" s="62"/>
      <c r="AC191" s="63"/>
      <c r="AD191" s="64"/>
      <c r="AE191" s="65"/>
      <c r="AF191" s="65"/>
      <c r="AG191" s="66"/>
      <c r="AH191" s="73"/>
      <c r="AI191" s="62"/>
      <c r="AJ191" s="63"/>
      <c r="AK191" s="62"/>
      <c r="AL191" s="63"/>
      <c r="AM191" s="68"/>
      <c r="AN191" s="69"/>
      <c r="AO191" s="69"/>
      <c r="AP191" s="64"/>
      <c r="AQ191" s="65"/>
      <c r="AR191" s="64"/>
      <c r="AS191" s="65"/>
      <c r="AT191" s="66"/>
      <c r="AU191" s="66"/>
      <c r="AV191" s="64"/>
      <c r="AW191" s="65"/>
      <c r="AX191" s="73"/>
      <c r="AY191" s="73"/>
      <c r="AZ191" s="65"/>
      <c r="BA191" s="66"/>
      <c r="BB191" s="66"/>
      <c r="BC191" s="66"/>
      <c r="BD191" s="73"/>
      <c r="BE191" s="64"/>
      <c r="BF191" s="65"/>
      <c r="BG191" s="70"/>
      <c r="BH191" s="66"/>
      <c r="BI191" s="70"/>
      <c r="BJ191" s="66"/>
      <c r="BK191" s="64"/>
      <c r="BL191" s="65"/>
      <c r="BM191" s="66"/>
      <c r="BN191" s="65"/>
      <c r="BO191" s="65"/>
      <c r="BP191" s="65"/>
      <c r="BQ191" s="65"/>
      <c r="BR191" s="66"/>
      <c r="BS191" s="73"/>
    </row>
    <row r="192" spans="1:71" ht="29.25" customHeight="1" outlineLevel="1" x14ac:dyDescent="0.35">
      <c r="A192" s="82" t="s">
        <v>339</v>
      </c>
      <c r="B192" s="61" t="s">
        <v>362</v>
      </c>
      <c r="C192" s="201">
        <v>2411014170</v>
      </c>
      <c r="D192" s="202">
        <f t="shared" si="541"/>
        <v>6023.9121299999997</v>
      </c>
      <c r="E192" s="62">
        <f t="shared" si="542"/>
        <v>698.46148999999991</v>
      </c>
      <c r="F192" s="63">
        <f t="shared" si="543"/>
        <v>5325.45064</v>
      </c>
      <c r="G192" s="64"/>
      <c r="H192" s="65"/>
      <c r="I192" s="64">
        <v>326.74948999999998</v>
      </c>
      <c r="J192" s="65">
        <v>140.03549000000001</v>
      </c>
      <c r="K192" s="64">
        <v>61.49268</v>
      </c>
      <c r="L192" s="65">
        <v>26.354009999999999</v>
      </c>
      <c r="M192" s="64"/>
      <c r="N192" s="65"/>
      <c r="O192" s="62">
        <v>310.21931999999998</v>
      </c>
      <c r="P192" s="63">
        <v>132.95114000000001</v>
      </c>
      <c r="Q192" s="64"/>
      <c r="R192" s="65"/>
      <c r="S192" s="64"/>
      <c r="T192" s="65"/>
      <c r="U192" s="64"/>
      <c r="V192" s="66"/>
      <c r="W192" s="64"/>
      <c r="X192" s="65"/>
      <c r="Y192" s="65">
        <v>1092</v>
      </c>
      <c r="Z192" s="64"/>
      <c r="AA192" s="65"/>
      <c r="AB192" s="62"/>
      <c r="AC192" s="63"/>
      <c r="AD192" s="64"/>
      <c r="AE192" s="65"/>
      <c r="AF192" s="65"/>
      <c r="AG192" s="66"/>
      <c r="AH192" s="73"/>
      <c r="AI192" s="62"/>
      <c r="AJ192" s="63"/>
      <c r="AK192" s="62"/>
      <c r="AL192" s="63"/>
      <c r="AM192" s="68"/>
      <c r="AN192" s="69"/>
      <c r="AO192" s="69"/>
      <c r="AP192" s="64"/>
      <c r="AQ192" s="65"/>
      <c r="AR192" s="64"/>
      <c r="AS192" s="65"/>
      <c r="AT192" s="66"/>
      <c r="AU192" s="66"/>
      <c r="AV192" s="64"/>
      <c r="AW192" s="65"/>
      <c r="AX192" s="73"/>
      <c r="AY192" s="73"/>
      <c r="AZ192" s="65"/>
      <c r="BA192" s="66"/>
      <c r="BB192" s="66"/>
      <c r="BC192" s="66">
        <f>3724.11+210</f>
        <v>3934.11</v>
      </c>
      <c r="BD192" s="73"/>
      <c r="BE192" s="64"/>
      <c r="BF192" s="65"/>
      <c r="BG192" s="70"/>
      <c r="BH192" s="66"/>
      <c r="BI192" s="70"/>
      <c r="BJ192" s="66"/>
      <c r="BK192" s="64"/>
      <c r="BL192" s="65"/>
      <c r="BM192" s="66"/>
      <c r="BN192" s="65"/>
      <c r="BO192" s="65"/>
      <c r="BP192" s="65"/>
      <c r="BQ192" s="65"/>
      <c r="BR192" s="66"/>
      <c r="BS192" s="73"/>
    </row>
    <row r="193" spans="1:71" ht="46.5" customHeight="1" outlineLevel="1" x14ac:dyDescent="0.35">
      <c r="A193" s="82" t="s">
        <v>339</v>
      </c>
      <c r="B193" s="61" t="s">
        <v>363</v>
      </c>
      <c r="C193" s="201">
        <v>2411020818</v>
      </c>
      <c r="D193" s="202">
        <f t="shared" si="541"/>
        <v>11112.850109999998</v>
      </c>
      <c r="E193" s="62">
        <f t="shared" si="542"/>
        <v>1086.5157999999999</v>
      </c>
      <c r="F193" s="63">
        <f t="shared" si="543"/>
        <v>10026.334309999998</v>
      </c>
      <c r="G193" s="64"/>
      <c r="H193" s="65"/>
      <c r="I193" s="64">
        <v>497.12351999999998</v>
      </c>
      <c r="J193" s="65">
        <v>213.05293</v>
      </c>
      <c r="K193" s="64">
        <v>160.78787</v>
      </c>
      <c r="L193" s="65">
        <v>68.909080000000003</v>
      </c>
      <c r="M193" s="64"/>
      <c r="N193" s="65"/>
      <c r="O193" s="62">
        <v>428.60440999999997</v>
      </c>
      <c r="P193" s="63">
        <v>183.6876</v>
      </c>
      <c r="Q193" s="70"/>
      <c r="R193" s="66"/>
      <c r="S193" s="64"/>
      <c r="T193" s="65"/>
      <c r="U193" s="64"/>
      <c r="V193" s="66"/>
      <c r="W193" s="64"/>
      <c r="X193" s="65"/>
      <c r="Y193" s="65">
        <v>1097.5999999999999</v>
      </c>
      <c r="Z193" s="64"/>
      <c r="AA193" s="65"/>
      <c r="AB193" s="62"/>
      <c r="AC193" s="63"/>
      <c r="AD193" s="64"/>
      <c r="AE193" s="65"/>
      <c r="AF193" s="65"/>
      <c r="AG193" s="66"/>
      <c r="AH193" s="73"/>
      <c r="AI193" s="62"/>
      <c r="AJ193" s="63"/>
      <c r="AK193" s="62"/>
      <c r="AL193" s="63"/>
      <c r="AM193" s="68"/>
      <c r="AN193" s="69"/>
      <c r="AO193" s="69"/>
      <c r="AP193" s="64"/>
      <c r="AQ193" s="65"/>
      <c r="AR193" s="64"/>
      <c r="AS193" s="65"/>
      <c r="AT193" s="66"/>
      <c r="AU193" s="66"/>
      <c r="AV193" s="64"/>
      <c r="AW193" s="65"/>
      <c r="AX193" s="73"/>
      <c r="AY193" s="73"/>
      <c r="AZ193" s="65"/>
      <c r="BA193" s="66"/>
      <c r="BB193" s="66"/>
      <c r="BC193" s="66">
        <v>6743.0933199999999</v>
      </c>
      <c r="BD193" s="73">
        <v>1719.9913799999999</v>
      </c>
      <c r="BE193" s="64"/>
      <c r="BF193" s="65"/>
      <c r="BG193" s="70"/>
      <c r="BH193" s="66"/>
      <c r="BI193" s="70"/>
      <c r="BJ193" s="66"/>
      <c r="BK193" s="64"/>
      <c r="BL193" s="65"/>
      <c r="BM193" s="66"/>
      <c r="BN193" s="65"/>
      <c r="BO193" s="65"/>
      <c r="BP193" s="65"/>
      <c r="BQ193" s="65"/>
      <c r="BR193" s="66"/>
      <c r="BS193" s="73"/>
    </row>
    <row r="194" spans="1:71" ht="23.25" customHeight="1" outlineLevel="1" x14ac:dyDescent="0.35">
      <c r="A194" s="82" t="s">
        <v>339</v>
      </c>
      <c r="B194" s="61" t="s">
        <v>364</v>
      </c>
      <c r="C194" s="201">
        <v>2411027193</v>
      </c>
      <c r="D194" s="202">
        <f t="shared" si="541"/>
        <v>43188.332119999999</v>
      </c>
      <c r="E194" s="62">
        <f t="shared" si="542"/>
        <v>4154.3887599999998</v>
      </c>
      <c r="F194" s="63">
        <f t="shared" si="543"/>
        <v>39033.943359999997</v>
      </c>
      <c r="G194" s="64"/>
      <c r="H194" s="65"/>
      <c r="I194" s="64">
        <v>345.23439000000002</v>
      </c>
      <c r="J194" s="65">
        <v>147.95759000000001</v>
      </c>
      <c r="K194" s="64">
        <v>464.82742999999999</v>
      </c>
      <c r="L194" s="65">
        <v>199.21174999999999</v>
      </c>
      <c r="M194" s="64"/>
      <c r="N194" s="65"/>
      <c r="O194" s="62">
        <v>3344.3269399999999</v>
      </c>
      <c r="P194" s="63">
        <v>1433.28298</v>
      </c>
      <c r="Q194" s="70"/>
      <c r="R194" s="66"/>
      <c r="S194" s="64"/>
      <c r="T194" s="65"/>
      <c r="U194" s="64"/>
      <c r="V194" s="66"/>
      <c r="W194" s="64"/>
      <c r="X194" s="65"/>
      <c r="Y194" s="65">
        <v>32.479999999999997</v>
      </c>
      <c r="Z194" s="64"/>
      <c r="AA194" s="65"/>
      <c r="AB194" s="62"/>
      <c r="AC194" s="63"/>
      <c r="AD194" s="64"/>
      <c r="AE194" s="65"/>
      <c r="AF194" s="65"/>
      <c r="AG194" s="66"/>
      <c r="AH194" s="73"/>
      <c r="AI194" s="62"/>
      <c r="AJ194" s="63"/>
      <c r="AK194" s="62"/>
      <c r="AL194" s="63"/>
      <c r="AM194" s="68"/>
      <c r="AN194" s="69"/>
      <c r="AO194" s="69"/>
      <c r="AP194" s="64"/>
      <c r="AQ194" s="65"/>
      <c r="AR194" s="64"/>
      <c r="AS194" s="65"/>
      <c r="AT194" s="66"/>
      <c r="AU194" s="66"/>
      <c r="AV194" s="64"/>
      <c r="AW194" s="65"/>
      <c r="AX194" s="73"/>
      <c r="AY194" s="73"/>
      <c r="AZ194" s="65"/>
      <c r="BA194" s="66">
        <v>18569.424999999999</v>
      </c>
      <c r="BB194" s="66"/>
      <c r="BC194" s="66">
        <f>15748.53165+2437.966</f>
        <v>18186.497650000001</v>
      </c>
      <c r="BD194" s="73">
        <v>465.08839</v>
      </c>
      <c r="BE194" s="64"/>
      <c r="BF194" s="65"/>
      <c r="BG194" s="70"/>
      <c r="BH194" s="66"/>
      <c r="BI194" s="70"/>
      <c r="BJ194" s="66"/>
      <c r="BK194" s="64"/>
      <c r="BL194" s="65"/>
      <c r="BM194" s="66"/>
      <c r="BN194" s="65"/>
      <c r="BO194" s="65"/>
      <c r="BP194" s="65"/>
      <c r="BQ194" s="65"/>
      <c r="BR194" s="66"/>
      <c r="BS194" s="73"/>
    </row>
    <row r="195" spans="1:71" ht="50.25" customHeight="1" outlineLevel="1" x14ac:dyDescent="0.35">
      <c r="A195" s="82" t="s">
        <v>339</v>
      </c>
      <c r="B195" s="61" t="s">
        <v>365</v>
      </c>
      <c r="C195" s="201">
        <v>2411028447</v>
      </c>
      <c r="D195" s="202">
        <f t="shared" si="541"/>
        <v>1271.61627</v>
      </c>
      <c r="E195" s="62">
        <f t="shared" si="542"/>
        <v>890.13139000000001</v>
      </c>
      <c r="F195" s="63">
        <f t="shared" si="543"/>
        <v>381.48487999999998</v>
      </c>
      <c r="G195" s="64"/>
      <c r="H195" s="65"/>
      <c r="I195" s="64"/>
      <c r="J195" s="65"/>
      <c r="K195" s="64"/>
      <c r="L195" s="65"/>
      <c r="M195" s="64"/>
      <c r="N195" s="65"/>
      <c r="O195" s="62"/>
      <c r="P195" s="63"/>
      <c r="Q195" s="70"/>
      <c r="R195" s="66"/>
      <c r="S195" s="64"/>
      <c r="T195" s="65"/>
      <c r="U195" s="64"/>
      <c r="V195" s="66"/>
      <c r="W195" s="64"/>
      <c r="X195" s="65"/>
      <c r="Y195" s="65"/>
      <c r="Z195" s="64"/>
      <c r="AA195" s="65"/>
      <c r="AB195" s="62"/>
      <c r="AC195" s="63"/>
      <c r="AD195" s="64"/>
      <c r="AE195" s="65"/>
      <c r="AF195" s="65"/>
      <c r="AG195" s="66"/>
      <c r="AH195" s="73"/>
      <c r="AI195" s="62">
        <v>890.13139000000001</v>
      </c>
      <c r="AJ195" s="63">
        <v>381.48487999999998</v>
      </c>
      <c r="AK195" s="62"/>
      <c r="AL195" s="63"/>
      <c r="AM195" s="68"/>
      <c r="AN195" s="69"/>
      <c r="AO195" s="69"/>
      <c r="AP195" s="64"/>
      <c r="AQ195" s="65"/>
      <c r="AR195" s="64"/>
      <c r="AS195" s="65"/>
      <c r="AT195" s="66"/>
      <c r="AU195" s="66"/>
      <c r="AV195" s="64"/>
      <c r="AW195" s="65"/>
      <c r="AX195" s="73"/>
      <c r="AY195" s="73"/>
      <c r="AZ195" s="65"/>
      <c r="BA195" s="66"/>
      <c r="BB195" s="66"/>
      <c r="BC195" s="66"/>
      <c r="BD195" s="73"/>
      <c r="BE195" s="64"/>
      <c r="BF195" s="65"/>
      <c r="BG195" s="70"/>
      <c r="BH195" s="66"/>
      <c r="BI195" s="70"/>
      <c r="BJ195" s="66"/>
      <c r="BK195" s="64"/>
      <c r="BL195" s="65"/>
      <c r="BM195" s="66"/>
      <c r="BN195" s="65"/>
      <c r="BO195" s="65"/>
      <c r="BP195" s="65"/>
      <c r="BQ195" s="65"/>
      <c r="BR195" s="66"/>
      <c r="BS195" s="73"/>
    </row>
    <row r="196" spans="1:71" s="78" customFormat="1" ht="23.25" customHeight="1" x14ac:dyDescent="0.35">
      <c r="A196" s="90" t="s">
        <v>366</v>
      </c>
      <c r="B196" s="99"/>
      <c r="C196" s="204"/>
      <c r="D196" s="207">
        <f t="shared" ref="D196" si="544">SUBTOTAL(9,D171:D195)</f>
        <v>269696.74871000001</v>
      </c>
      <c r="E196" s="100">
        <f t="shared" ref="E196" si="545">SUBTOTAL(9,E171:E195)</f>
        <v>37855.293470000004</v>
      </c>
      <c r="F196" s="100">
        <f t="shared" ref="F196" si="546">SUBTOTAL(9,F171:F195)</f>
        <v>231841.45524000001</v>
      </c>
      <c r="G196" s="100">
        <f t="shared" ref="G196" si="547">SUBTOTAL(9,G171:G195)</f>
        <v>234.25649999999999</v>
      </c>
      <c r="H196" s="100">
        <f t="shared" ref="H196" si="548">SUBTOTAL(9,H171:H195)</f>
        <v>100.39565</v>
      </c>
      <c r="I196" s="100">
        <f t="shared" ref="I196" si="549">SUBTOTAL(9,I171:I195)</f>
        <v>2073.46108</v>
      </c>
      <c r="J196" s="100">
        <f t="shared" ref="J196" si="550">SUBTOTAL(9,J171:J195)</f>
        <v>888.62615000000005</v>
      </c>
      <c r="K196" s="100">
        <f t="shared" ref="K196" si="551">SUBTOTAL(9,K171:K195)</f>
        <v>1752.6959199999999</v>
      </c>
      <c r="L196" s="100">
        <f t="shared" ref="L196" si="552">SUBTOTAL(9,L171:L195)</f>
        <v>751.15537999999992</v>
      </c>
      <c r="M196" s="100">
        <f t="shared" ref="M196" si="553">SUBTOTAL(9,M171:M195)</f>
        <v>884.59084999999993</v>
      </c>
      <c r="N196" s="100">
        <f t="shared" ref="N196" si="554">SUBTOTAL(9,N171:N195)</f>
        <v>379.11034999999998</v>
      </c>
      <c r="O196" s="100">
        <f t="shared" ref="O196" si="555">SUBTOTAL(9,O171:O195)</f>
        <v>7040.0636400000003</v>
      </c>
      <c r="P196" s="100">
        <f t="shared" ref="P196" si="556">SUBTOTAL(9,P171:P195)</f>
        <v>3017.1701499999999</v>
      </c>
      <c r="Q196" s="100">
        <f t="shared" ref="Q196" si="557">SUBTOTAL(9,Q171:Q195)</f>
        <v>748.65620000000001</v>
      </c>
      <c r="R196" s="100">
        <f t="shared" ref="R196" si="558">SUBTOTAL(9,R171:R195)</f>
        <v>320.85266000000001</v>
      </c>
      <c r="S196" s="100">
        <f t="shared" ref="S196" si="559">SUBTOTAL(9,S171:S195)</f>
        <v>0</v>
      </c>
      <c r="T196" s="100">
        <f t="shared" ref="T196" si="560">SUBTOTAL(9,T171:T195)</f>
        <v>0</v>
      </c>
      <c r="U196" s="100">
        <f t="shared" ref="U196" si="561">SUBTOTAL(9,U171:U195)</f>
        <v>305.5</v>
      </c>
      <c r="V196" s="100">
        <f t="shared" ref="V196" si="562">SUBTOTAL(9,V171:V195)</f>
        <v>130.92857000000001</v>
      </c>
      <c r="W196" s="100">
        <f t="shared" ref="W196" si="563">SUBTOTAL(9,W171:W195)</f>
        <v>130.70930000000001</v>
      </c>
      <c r="X196" s="100">
        <f t="shared" ref="X196" si="564">SUBTOTAL(9,X171:X195)</f>
        <v>56.018259999999998</v>
      </c>
      <c r="Y196" s="100">
        <f t="shared" ref="Y196" si="565">SUBTOTAL(9,Y171:Y195)</f>
        <v>24907.466250000001</v>
      </c>
      <c r="Z196" s="100">
        <f t="shared" ref="Z196" si="566">SUBTOTAL(9,Z171:Z195)</f>
        <v>14685.107019999999</v>
      </c>
      <c r="AA196" s="100">
        <f t="shared" ref="AA196" si="567">SUBTOTAL(9,AA171:AA195)</f>
        <v>6293.6172999999999</v>
      </c>
      <c r="AB196" s="100">
        <f t="shared" ref="AB196" si="568">SUBTOTAL(9,AB171:AB195)</f>
        <v>2962.4215600000002</v>
      </c>
      <c r="AC196" s="100">
        <f t="shared" ref="AC196" si="569">SUBTOTAL(9,AC171:AC195)</f>
        <v>1269.60924</v>
      </c>
      <c r="AD196" s="100">
        <f t="shared" ref="AD196" si="570">SUBTOTAL(9,AD171:AD195)</f>
        <v>59.383589999999998</v>
      </c>
      <c r="AE196" s="100">
        <f t="shared" ref="AE196" si="571">SUBTOTAL(9,AE171:AE195)</f>
        <v>25.450109999999999</v>
      </c>
      <c r="AF196" s="100">
        <f t="shared" ref="AF196" si="572">SUBTOTAL(9,AF171:AF195)</f>
        <v>85964.475739999994</v>
      </c>
      <c r="AG196" s="100">
        <f t="shared" ref="AG196" si="573">SUBTOTAL(9,AG171:AG195)</f>
        <v>4275</v>
      </c>
      <c r="AH196" s="100">
        <f t="shared" ref="AH196" si="574">SUBTOTAL(9,AH171:AH195)</f>
        <v>6494.51</v>
      </c>
      <c r="AI196" s="100">
        <f t="shared" ref="AI196" si="575">SUBTOTAL(9,AI171:AI195)</f>
        <v>929.63311999999996</v>
      </c>
      <c r="AJ196" s="100">
        <f t="shared" ref="AJ196" si="576">SUBTOTAL(9,AJ171:AJ195)</f>
        <v>398.41418999999996</v>
      </c>
      <c r="AK196" s="100">
        <f t="shared" ref="AK196" si="577">SUBTOTAL(9,AK171:AK195)</f>
        <v>5035.8146899999992</v>
      </c>
      <c r="AL196" s="100">
        <f t="shared" ref="AL196" si="578">SUBTOTAL(9,AL171:AL195)</f>
        <v>2158.2062799999999</v>
      </c>
      <c r="AM196" s="100">
        <f t="shared" ref="AM196" si="579">SUBTOTAL(9,AM171:AM195)</f>
        <v>0</v>
      </c>
      <c r="AN196" s="100">
        <f t="shared" ref="AN196" si="580">SUBTOTAL(9,AN171:AN195)</f>
        <v>0</v>
      </c>
      <c r="AO196" s="100">
        <f t="shared" ref="AO196" si="581">SUBTOTAL(9,AO171:AO195)</f>
        <v>16000</v>
      </c>
      <c r="AP196" s="100">
        <f t="shared" ref="AP196" si="582">SUBTOTAL(9,AP171:AP195)</f>
        <v>0</v>
      </c>
      <c r="AQ196" s="100">
        <f t="shared" ref="AQ196" si="583">SUBTOTAL(9,AQ171:AQ195)</f>
        <v>0</v>
      </c>
      <c r="AR196" s="100">
        <f t="shared" ref="AR196" si="584">SUBTOTAL(9,AR171:AR195)</f>
        <v>0</v>
      </c>
      <c r="AS196" s="100">
        <f t="shared" ref="AS196" si="585">SUBTOTAL(9,AS171:AS195)</f>
        <v>0</v>
      </c>
      <c r="AT196" s="100">
        <f t="shared" ref="AT196" si="586">SUBTOTAL(9,AT171:AT195)</f>
        <v>0</v>
      </c>
      <c r="AU196" s="100">
        <f t="shared" ref="AU196" si="587">SUBTOTAL(9,AU171:AU195)</f>
        <v>0</v>
      </c>
      <c r="AV196" s="100">
        <f t="shared" ref="AV196" si="588">SUBTOTAL(9,AV171:AV195)</f>
        <v>0</v>
      </c>
      <c r="AW196" s="100">
        <f t="shared" ref="AW196" si="589">SUBTOTAL(9,AW171:AW195)</f>
        <v>0</v>
      </c>
      <c r="AX196" s="100">
        <f t="shared" ref="AX196" si="590">SUBTOTAL(9,AX171:AX195)</f>
        <v>0</v>
      </c>
      <c r="AY196" s="100">
        <f t="shared" ref="AY196" si="591">SUBTOTAL(9,AY171:AY195)</f>
        <v>0</v>
      </c>
      <c r="AZ196" s="100">
        <f t="shared" ref="AZ196" si="592">SUBTOTAL(9,AZ171:AZ195)</f>
        <v>0</v>
      </c>
      <c r="BA196" s="100">
        <f t="shared" ref="BA196" si="593">SUBTOTAL(9,BA171:BA195)</f>
        <v>18569.424999999999</v>
      </c>
      <c r="BB196" s="100">
        <f t="shared" ref="BB196" si="594">SUBTOTAL(9,BB171:BB195)</f>
        <v>1569</v>
      </c>
      <c r="BC196" s="100">
        <f t="shared" ref="BC196" si="595">SUBTOTAL(9,BC171:BC195)</f>
        <v>51804.655670000007</v>
      </c>
      <c r="BD196" s="100">
        <f t="shared" ref="BD196" si="596">SUBTOTAL(9,BD171:BD195)</f>
        <v>3350.04981</v>
      </c>
      <c r="BE196" s="100">
        <f t="shared" ref="BE196" si="597">SUBTOTAL(9,BE171:BE195)</f>
        <v>1013</v>
      </c>
      <c r="BF196" s="100">
        <f t="shared" ref="BF196" si="598">SUBTOTAL(9,BF171:BF195)</f>
        <v>434.14285999999998</v>
      </c>
      <c r="BG196" s="100">
        <f t="shared" ref="BG196" si="599">SUBTOTAL(9,BG171:BG195)</f>
        <v>0</v>
      </c>
      <c r="BH196" s="100">
        <f t="shared" ref="BH196" si="600">SUBTOTAL(9,BH171:BH195)</f>
        <v>0</v>
      </c>
      <c r="BI196" s="100">
        <f t="shared" ref="BI196" si="601">SUBTOTAL(9,BI171:BI195)</f>
        <v>0</v>
      </c>
      <c r="BJ196" s="100">
        <f t="shared" ref="BJ196" si="602">SUBTOTAL(9,BJ171:BJ195)</f>
        <v>0</v>
      </c>
      <c r="BK196" s="100">
        <f t="shared" ref="BK196" si="603">SUBTOTAL(9,BK171:BK195)</f>
        <v>0</v>
      </c>
      <c r="BL196" s="100">
        <f t="shared" ref="BL196" si="604">SUBTOTAL(9,BL171:BL195)</f>
        <v>0</v>
      </c>
      <c r="BM196" s="100">
        <f t="shared" ref="BM196" si="605">SUBTOTAL(9,BM171:BM195)</f>
        <v>0</v>
      </c>
      <c r="BN196" s="100">
        <f t="shared" ref="BN196" si="606">SUBTOTAL(9,BN171:BN195)</f>
        <v>0</v>
      </c>
      <c r="BO196" s="100">
        <f t="shared" ref="BO196" si="607">SUBTOTAL(9,BO171:BO195)</f>
        <v>0</v>
      </c>
      <c r="BP196" s="100">
        <f t="shared" ref="BP196" si="608">SUBTOTAL(9,BP171:BP195)</f>
        <v>0</v>
      </c>
      <c r="BQ196" s="100">
        <f t="shared" ref="BQ196" si="609">SUBTOTAL(9,BQ171:BQ195)</f>
        <v>2683.17562</v>
      </c>
      <c r="BR196" s="100">
        <f t="shared" ref="BR196" si="610">SUBTOTAL(9,BR171:BR195)</f>
        <v>0</v>
      </c>
      <c r="BS196" s="100">
        <f t="shared" ref="BS196" si="611">SUBTOTAL(9,BS171:BS195)</f>
        <v>0</v>
      </c>
    </row>
    <row r="197" spans="1:71" ht="47.25" customHeight="1" outlineLevel="1" x14ac:dyDescent="0.35">
      <c r="A197" s="97" t="s">
        <v>367</v>
      </c>
      <c r="B197" s="61" t="s">
        <v>368</v>
      </c>
      <c r="C197" s="201">
        <v>246313743905</v>
      </c>
      <c r="D197" s="202">
        <f t="shared" ref="D197" si="612">E197+F197</f>
        <v>376.48244999999997</v>
      </c>
      <c r="E197" s="62">
        <f t="shared" ref="E197" si="613">SUMIF($G$5:$BS$5,"федеральный бюджет",G197:BS197)</f>
        <v>0</v>
      </c>
      <c r="F197" s="63">
        <f t="shared" ref="F197" si="614">SUMIF($G$5:$BS$5,"краевой бюджет",G197:BS197)</f>
        <v>376.48244999999997</v>
      </c>
      <c r="G197" s="64"/>
      <c r="H197" s="65"/>
      <c r="I197" s="64"/>
      <c r="J197" s="65"/>
      <c r="K197" s="64"/>
      <c r="L197" s="65"/>
      <c r="M197" s="64"/>
      <c r="N197" s="65"/>
      <c r="O197" s="62"/>
      <c r="P197" s="63"/>
      <c r="Q197" s="64"/>
      <c r="R197" s="65"/>
      <c r="S197" s="64"/>
      <c r="T197" s="65"/>
      <c r="U197" s="64"/>
      <c r="V197" s="66"/>
      <c r="W197" s="64"/>
      <c r="X197" s="65"/>
      <c r="Y197" s="65"/>
      <c r="Z197" s="64"/>
      <c r="AA197" s="65"/>
      <c r="AB197" s="62"/>
      <c r="AC197" s="63"/>
      <c r="AD197" s="64"/>
      <c r="AE197" s="65"/>
      <c r="AF197" s="65">
        <v>376.48244999999997</v>
      </c>
      <c r="AG197" s="66"/>
      <c r="AH197" s="63"/>
      <c r="AI197" s="62"/>
      <c r="AJ197" s="63"/>
      <c r="AK197" s="62"/>
      <c r="AL197" s="63"/>
      <c r="AM197" s="68"/>
      <c r="AN197" s="69"/>
      <c r="AO197" s="69"/>
      <c r="AP197" s="64"/>
      <c r="AQ197" s="65"/>
      <c r="AR197" s="64"/>
      <c r="AS197" s="65"/>
      <c r="AT197" s="66"/>
      <c r="AU197" s="66"/>
      <c r="AV197" s="64"/>
      <c r="AW197" s="65"/>
      <c r="AX197" s="69"/>
      <c r="AY197" s="69"/>
      <c r="AZ197" s="65"/>
      <c r="BA197" s="66"/>
      <c r="BB197" s="66"/>
      <c r="BC197" s="66"/>
      <c r="BD197" s="63"/>
      <c r="BE197" s="64"/>
      <c r="BF197" s="65"/>
      <c r="BG197" s="70"/>
      <c r="BH197" s="66"/>
      <c r="BI197" s="70"/>
      <c r="BJ197" s="66"/>
      <c r="BK197" s="64"/>
      <c r="BL197" s="65"/>
      <c r="BM197" s="66"/>
      <c r="BN197" s="65"/>
      <c r="BO197" s="65"/>
      <c r="BP197" s="65"/>
      <c r="BQ197" s="65"/>
      <c r="BR197" s="66"/>
      <c r="BS197" s="69"/>
    </row>
    <row r="198" spans="1:71" ht="47.25" customHeight="1" outlineLevel="1" x14ac:dyDescent="0.35">
      <c r="A198" s="97" t="s">
        <v>367</v>
      </c>
      <c r="B198" s="61" t="s">
        <v>369</v>
      </c>
      <c r="C198" s="201">
        <v>244700162492</v>
      </c>
      <c r="D198" s="202">
        <f t="shared" ref="D198:D200" si="615">E198+F198</f>
        <v>4080.1901599999997</v>
      </c>
      <c r="E198" s="62">
        <f t="shared" ref="E198:E200" si="616">SUMIF($G$5:$BS$5,"федеральный бюджет",G198:BS198)</f>
        <v>107.43181</v>
      </c>
      <c r="F198" s="63">
        <f t="shared" ref="F198:F200" si="617">SUMIF($G$5:$BS$5,"краевой бюджет",G198:BS198)</f>
        <v>3972.7583499999996</v>
      </c>
      <c r="G198" s="64"/>
      <c r="H198" s="65"/>
      <c r="I198" s="64"/>
      <c r="J198" s="65"/>
      <c r="K198" s="64"/>
      <c r="L198" s="65"/>
      <c r="M198" s="64"/>
      <c r="N198" s="65"/>
      <c r="O198" s="62"/>
      <c r="P198" s="63"/>
      <c r="Q198" s="64">
        <f>6.32369+83.68979</f>
        <v>90.013480000000001</v>
      </c>
      <c r="R198" s="65">
        <f>2.71015+35.86705</f>
        <v>38.577199999999998</v>
      </c>
      <c r="S198" s="64"/>
      <c r="T198" s="65"/>
      <c r="U198" s="64"/>
      <c r="V198" s="66"/>
      <c r="W198" s="64">
        <v>17.418330000000001</v>
      </c>
      <c r="X198" s="65">
        <v>7.4649999999999999</v>
      </c>
      <c r="Y198" s="65">
        <v>74.568749999999994</v>
      </c>
      <c r="Z198" s="64"/>
      <c r="AA198" s="65"/>
      <c r="AB198" s="62"/>
      <c r="AC198" s="63"/>
      <c r="AD198" s="64"/>
      <c r="AE198" s="65"/>
      <c r="AF198" s="65"/>
      <c r="AG198" s="66"/>
      <c r="AH198" s="63"/>
      <c r="AI198" s="62"/>
      <c r="AJ198" s="63"/>
      <c r="AK198" s="62"/>
      <c r="AL198" s="63"/>
      <c r="AM198" s="68"/>
      <c r="AN198" s="69"/>
      <c r="AO198" s="69"/>
      <c r="AP198" s="64"/>
      <c r="AQ198" s="65"/>
      <c r="AR198" s="64"/>
      <c r="AS198" s="65"/>
      <c r="AT198" s="66"/>
      <c r="AU198" s="66"/>
      <c r="AV198" s="64"/>
      <c r="AW198" s="65"/>
      <c r="AX198" s="73"/>
      <c r="AY198" s="73"/>
      <c r="AZ198" s="65"/>
      <c r="BA198" s="66"/>
      <c r="BB198" s="66">
        <v>3852.1473999999998</v>
      </c>
      <c r="BC198" s="66"/>
      <c r="BD198" s="63"/>
      <c r="BE198" s="64"/>
      <c r="BF198" s="65"/>
      <c r="BG198" s="70"/>
      <c r="BH198" s="66"/>
      <c r="BI198" s="70"/>
      <c r="BJ198" s="66"/>
      <c r="BK198" s="64"/>
      <c r="BL198" s="65"/>
      <c r="BM198" s="66"/>
      <c r="BN198" s="65"/>
      <c r="BO198" s="65"/>
      <c r="BP198" s="65"/>
      <c r="BQ198" s="65"/>
      <c r="BR198" s="66"/>
      <c r="BS198" s="73"/>
    </row>
    <row r="199" spans="1:71" ht="47.25" customHeight="1" outlineLevel="1" x14ac:dyDescent="0.35">
      <c r="A199" s="97" t="s">
        <v>367</v>
      </c>
      <c r="B199" s="61" t="s">
        <v>370</v>
      </c>
      <c r="C199" s="201">
        <v>244705267795</v>
      </c>
      <c r="D199" s="202">
        <f t="shared" si="615"/>
        <v>933.7953</v>
      </c>
      <c r="E199" s="62">
        <f t="shared" si="616"/>
        <v>0</v>
      </c>
      <c r="F199" s="63">
        <f t="shared" si="617"/>
        <v>933.7953</v>
      </c>
      <c r="G199" s="64"/>
      <c r="H199" s="65"/>
      <c r="I199" s="64"/>
      <c r="J199" s="65"/>
      <c r="K199" s="64"/>
      <c r="L199" s="65"/>
      <c r="M199" s="64"/>
      <c r="N199" s="65"/>
      <c r="O199" s="62"/>
      <c r="P199" s="63"/>
      <c r="Q199" s="64"/>
      <c r="R199" s="65"/>
      <c r="S199" s="64"/>
      <c r="T199" s="65"/>
      <c r="U199" s="64"/>
      <c r="V199" s="66"/>
      <c r="W199" s="64"/>
      <c r="X199" s="65"/>
      <c r="Y199" s="65"/>
      <c r="Z199" s="64"/>
      <c r="AA199" s="65"/>
      <c r="AB199" s="62"/>
      <c r="AC199" s="63"/>
      <c r="AD199" s="64"/>
      <c r="AE199" s="65"/>
      <c r="AF199" s="65">
        <v>745.98030000000006</v>
      </c>
      <c r="AG199" s="66"/>
      <c r="AH199" s="63"/>
      <c r="AI199" s="62"/>
      <c r="AJ199" s="63"/>
      <c r="AK199" s="62"/>
      <c r="AL199" s="63"/>
      <c r="AM199" s="68"/>
      <c r="AN199" s="69"/>
      <c r="AO199" s="69"/>
      <c r="AP199" s="64"/>
      <c r="AQ199" s="65"/>
      <c r="AR199" s="64"/>
      <c r="AS199" s="65"/>
      <c r="AT199" s="66"/>
      <c r="AU199" s="66"/>
      <c r="AV199" s="64"/>
      <c r="AW199" s="65"/>
      <c r="AX199" s="69"/>
      <c r="AY199" s="69"/>
      <c r="AZ199" s="65"/>
      <c r="BA199" s="66"/>
      <c r="BB199" s="66">
        <v>187.815</v>
      </c>
      <c r="BC199" s="66"/>
      <c r="BD199" s="63"/>
      <c r="BE199" s="64"/>
      <c r="BF199" s="65"/>
      <c r="BG199" s="70"/>
      <c r="BH199" s="66"/>
      <c r="BI199" s="70"/>
      <c r="BJ199" s="66"/>
      <c r="BK199" s="64"/>
      <c r="BL199" s="65"/>
      <c r="BM199" s="66"/>
      <c r="BN199" s="65"/>
      <c r="BO199" s="65"/>
      <c r="BP199" s="65"/>
      <c r="BQ199" s="65"/>
      <c r="BR199" s="66"/>
      <c r="BS199" s="69"/>
    </row>
    <row r="200" spans="1:71" ht="47.25" customHeight="1" outlineLevel="1" x14ac:dyDescent="0.35">
      <c r="A200" s="97" t="s">
        <v>367</v>
      </c>
      <c r="B200" s="61" t="s">
        <v>371</v>
      </c>
      <c r="C200" s="201">
        <v>2447004961</v>
      </c>
      <c r="D200" s="202">
        <f t="shared" si="615"/>
        <v>1558.7863500000001</v>
      </c>
      <c r="E200" s="62">
        <f t="shared" si="616"/>
        <v>0</v>
      </c>
      <c r="F200" s="63">
        <f t="shared" si="617"/>
        <v>1558.7863500000001</v>
      </c>
      <c r="G200" s="64"/>
      <c r="H200" s="65"/>
      <c r="I200" s="64"/>
      <c r="J200" s="65"/>
      <c r="K200" s="64"/>
      <c r="L200" s="65"/>
      <c r="M200" s="64"/>
      <c r="N200" s="65"/>
      <c r="O200" s="62"/>
      <c r="P200" s="63"/>
      <c r="Q200" s="64"/>
      <c r="R200" s="65"/>
      <c r="S200" s="64"/>
      <c r="T200" s="65"/>
      <c r="U200" s="64"/>
      <c r="V200" s="66"/>
      <c r="W200" s="64"/>
      <c r="X200" s="65"/>
      <c r="Y200" s="65"/>
      <c r="Z200" s="64"/>
      <c r="AA200" s="65"/>
      <c r="AB200" s="62"/>
      <c r="AC200" s="63"/>
      <c r="AD200" s="64"/>
      <c r="AE200" s="65"/>
      <c r="AF200" s="65">
        <v>1558.7863500000001</v>
      </c>
      <c r="AG200" s="66"/>
      <c r="AH200" s="63"/>
      <c r="AI200" s="62"/>
      <c r="AJ200" s="63"/>
      <c r="AK200" s="62"/>
      <c r="AL200" s="63"/>
      <c r="AM200" s="68"/>
      <c r="AN200" s="69"/>
      <c r="AO200" s="69"/>
      <c r="AP200" s="64"/>
      <c r="AQ200" s="65"/>
      <c r="AR200" s="64"/>
      <c r="AS200" s="65"/>
      <c r="AT200" s="66"/>
      <c r="AU200" s="66"/>
      <c r="AV200" s="64"/>
      <c r="AW200" s="65"/>
      <c r="AX200" s="69"/>
      <c r="AY200" s="69"/>
      <c r="AZ200" s="65"/>
      <c r="BA200" s="66"/>
      <c r="BB200" s="66"/>
      <c r="BC200" s="66"/>
      <c r="BD200" s="63"/>
      <c r="BE200" s="64"/>
      <c r="BF200" s="65"/>
      <c r="BG200" s="70"/>
      <c r="BH200" s="66"/>
      <c r="BI200" s="70"/>
      <c r="BJ200" s="66"/>
      <c r="BK200" s="64"/>
      <c r="BL200" s="65"/>
      <c r="BM200" s="66"/>
      <c r="BN200" s="65"/>
      <c r="BO200" s="65"/>
      <c r="BP200" s="65"/>
      <c r="BQ200" s="65"/>
      <c r="BR200" s="66"/>
      <c r="BS200" s="69"/>
    </row>
    <row r="201" spans="1:71" s="78" customFormat="1" ht="23.25" customHeight="1" x14ac:dyDescent="0.35">
      <c r="A201" s="90" t="s">
        <v>372</v>
      </c>
      <c r="B201" s="99"/>
      <c r="C201" s="204"/>
      <c r="D201" s="209">
        <f t="shared" ref="D201" si="618">SUBTOTAL(9,D197:D200)</f>
        <v>6949.2542599999997</v>
      </c>
      <c r="E201" s="116">
        <f t="shared" ref="E201" si="619">SUBTOTAL(9,E197:E200)</f>
        <v>107.43181</v>
      </c>
      <c r="F201" s="116">
        <f t="shared" ref="F201" si="620">SUBTOTAL(9,F197:F200)</f>
        <v>6841.8224499999997</v>
      </c>
      <c r="G201" s="116">
        <f t="shared" ref="G201" si="621">SUBTOTAL(9,G197:G200)</f>
        <v>0</v>
      </c>
      <c r="H201" s="116">
        <f t="shared" ref="H201" si="622">SUBTOTAL(9,H197:H200)</f>
        <v>0</v>
      </c>
      <c r="I201" s="116">
        <f t="shared" ref="I201" si="623">SUBTOTAL(9,I197:I200)</f>
        <v>0</v>
      </c>
      <c r="J201" s="116">
        <f t="shared" ref="J201" si="624">SUBTOTAL(9,J197:J200)</f>
        <v>0</v>
      </c>
      <c r="K201" s="116">
        <f t="shared" ref="K201" si="625">SUBTOTAL(9,K197:K200)</f>
        <v>0</v>
      </c>
      <c r="L201" s="116">
        <f t="shared" ref="L201" si="626">SUBTOTAL(9,L197:L200)</f>
        <v>0</v>
      </c>
      <c r="M201" s="116">
        <f t="shared" ref="M201" si="627">SUBTOTAL(9,M197:M200)</f>
        <v>0</v>
      </c>
      <c r="N201" s="116">
        <f t="shared" ref="N201" si="628">SUBTOTAL(9,N197:N200)</f>
        <v>0</v>
      </c>
      <c r="O201" s="116">
        <f t="shared" ref="O201" si="629">SUBTOTAL(9,O197:O200)</f>
        <v>0</v>
      </c>
      <c r="P201" s="116">
        <f t="shared" ref="P201" si="630">SUBTOTAL(9,P197:P200)</f>
        <v>0</v>
      </c>
      <c r="Q201" s="116">
        <f t="shared" ref="Q201" si="631">SUBTOTAL(9,Q197:Q200)</f>
        <v>90.013480000000001</v>
      </c>
      <c r="R201" s="116">
        <f t="shared" ref="R201" si="632">SUBTOTAL(9,R197:R200)</f>
        <v>38.577199999999998</v>
      </c>
      <c r="S201" s="116">
        <f t="shared" ref="S201" si="633">SUBTOTAL(9,S197:S200)</f>
        <v>0</v>
      </c>
      <c r="T201" s="116">
        <f t="shared" ref="T201" si="634">SUBTOTAL(9,T197:T200)</f>
        <v>0</v>
      </c>
      <c r="U201" s="116">
        <f t="shared" ref="U201" si="635">SUBTOTAL(9,U197:U200)</f>
        <v>0</v>
      </c>
      <c r="V201" s="116">
        <f t="shared" ref="V201" si="636">SUBTOTAL(9,V197:V200)</f>
        <v>0</v>
      </c>
      <c r="W201" s="116">
        <f t="shared" ref="W201" si="637">SUBTOTAL(9,W197:W200)</f>
        <v>17.418330000000001</v>
      </c>
      <c r="X201" s="116">
        <f t="shared" ref="X201" si="638">SUBTOTAL(9,X197:X200)</f>
        <v>7.4649999999999999</v>
      </c>
      <c r="Y201" s="116">
        <f t="shared" ref="Y201" si="639">SUBTOTAL(9,Y197:Y200)</f>
        <v>74.568749999999994</v>
      </c>
      <c r="Z201" s="116">
        <f t="shared" ref="Z201" si="640">SUBTOTAL(9,Z197:Z200)</f>
        <v>0</v>
      </c>
      <c r="AA201" s="116">
        <f t="shared" ref="AA201" si="641">SUBTOTAL(9,AA197:AA200)</f>
        <v>0</v>
      </c>
      <c r="AB201" s="116">
        <f t="shared" ref="AB201" si="642">SUBTOTAL(9,AB197:AB200)</f>
        <v>0</v>
      </c>
      <c r="AC201" s="116">
        <f t="shared" ref="AC201" si="643">SUBTOTAL(9,AC197:AC200)</f>
        <v>0</v>
      </c>
      <c r="AD201" s="116">
        <f t="shared" ref="AD201" si="644">SUBTOTAL(9,AD197:AD200)</f>
        <v>0</v>
      </c>
      <c r="AE201" s="116">
        <f t="shared" ref="AE201" si="645">SUBTOTAL(9,AE197:AE200)</f>
        <v>0</v>
      </c>
      <c r="AF201" s="116">
        <f t="shared" ref="AF201" si="646">SUBTOTAL(9,AF197:AF200)</f>
        <v>2681.2491</v>
      </c>
      <c r="AG201" s="116">
        <f t="shared" ref="AG201" si="647">SUBTOTAL(9,AG197:AG200)</f>
        <v>0</v>
      </c>
      <c r="AH201" s="116">
        <f t="shared" ref="AH201" si="648">SUBTOTAL(9,AH197:AH200)</f>
        <v>0</v>
      </c>
      <c r="AI201" s="116">
        <f t="shared" ref="AI201" si="649">SUBTOTAL(9,AI197:AI200)</f>
        <v>0</v>
      </c>
      <c r="AJ201" s="116">
        <f t="shared" ref="AJ201" si="650">SUBTOTAL(9,AJ197:AJ200)</f>
        <v>0</v>
      </c>
      <c r="AK201" s="116">
        <f t="shared" ref="AK201" si="651">SUBTOTAL(9,AK197:AK200)</f>
        <v>0</v>
      </c>
      <c r="AL201" s="116">
        <f t="shared" ref="AL201" si="652">SUBTOTAL(9,AL197:AL200)</f>
        <v>0</v>
      </c>
      <c r="AM201" s="116">
        <f t="shared" ref="AM201" si="653">SUBTOTAL(9,AM197:AM200)</f>
        <v>0</v>
      </c>
      <c r="AN201" s="116">
        <f t="shared" ref="AN201" si="654">SUBTOTAL(9,AN197:AN200)</f>
        <v>0</v>
      </c>
      <c r="AO201" s="116">
        <f t="shared" ref="AO201" si="655">SUBTOTAL(9,AO197:AO200)</f>
        <v>0</v>
      </c>
      <c r="AP201" s="116">
        <f t="shared" ref="AP201" si="656">SUBTOTAL(9,AP197:AP200)</f>
        <v>0</v>
      </c>
      <c r="AQ201" s="116">
        <f t="shared" ref="AQ201" si="657">SUBTOTAL(9,AQ197:AQ200)</f>
        <v>0</v>
      </c>
      <c r="AR201" s="116">
        <f t="shared" ref="AR201" si="658">SUBTOTAL(9,AR197:AR200)</f>
        <v>0</v>
      </c>
      <c r="AS201" s="116">
        <f t="shared" ref="AS201" si="659">SUBTOTAL(9,AS197:AS200)</f>
        <v>0</v>
      </c>
      <c r="AT201" s="116">
        <f t="shared" ref="AT201" si="660">SUBTOTAL(9,AT197:AT200)</f>
        <v>0</v>
      </c>
      <c r="AU201" s="116">
        <f t="shared" ref="AU201" si="661">SUBTOTAL(9,AU197:AU200)</f>
        <v>0</v>
      </c>
      <c r="AV201" s="116">
        <f t="shared" ref="AV201" si="662">SUBTOTAL(9,AV197:AV200)</f>
        <v>0</v>
      </c>
      <c r="AW201" s="116">
        <f t="shared" ref="AW201" si="663">SUBTOTAL(9,AW197:AW200)</f>
        <v>0</v>
      </c>
      <c r="AX201" s="116">
        <f t="shared" ref="AX201" si="664">SUBTOTAL(9,AX197:AX200)</f>
        <v>0</v>
      </c>
      <c r="AY201" s="116">
        <f t="shared" ref="AY201" si="665">SUBTOTAL(9,AY197:AY200)</f>
        <v>0</v>
      </c>
      <c r="AZ201" s="116">
        <f t="shared" ref="AZ201" si="666">SUBTOTAL(9,AZ197:AZ200)</f>
        <v>0</v>
      </c>
      <c r="BA201" s="116">
        <f t="shared" ref="BA201" si="667">SUBTOTAL(9,BA197:BA200)</f>
        <v>0</v>
      </c>
      <c r="BB201" s="116">
        <f t="shared" ref="BB201" si="668">SUBTOTAL(9,BB197:BB200)</f>
        <v>4039.9623999999999</v>
      </c>
      <c r="BC201" s="116">
        <f t="shared" ref="BC201" si="669">SUBTOTAL(9,BC197:BC200)</f>
        <v>0</v>
      </c>
      <c r="BD201" s="116">
        <f t="shared" ref="BD201" si="670">SUBTOTAL(9,BD197:BD200)</f>
        <v>0</v>
      </c>
      <c r="BE201" s="116">
        <f t="shared" ref="BE201" si="671">SUBTOTAL(9,BE197:BE200)</f>
        <v>0</v>
      </c>
      <c r="BF201" s="116">
        <f t="shared" ref="BF201" si="672">SUBTOTAL(9,BF197:BF200)</f>
        <v>0</v>
      </c>
      <c r="BG201" s="116">
        <f t="shared" ref="BG201" si="673">SUBTOTAL(9,BG197:BG200)</f>
        <v>0</v>
      </c>
      <c r="BH201" s="116">
        <f t="shared" ref="BH201" si="674">SUBTOTAL(9,BH197:BH200)</f>
        <v>0</v>
      </c>
      <c r="BI201" s="116">
        <f t="shared" ref="BI201" si="675">SUBTOTAL(9,BI197:BI200)</f>
        <v>0</v>
      </c>
      <c r="BJ201" s="116">
        <f t="shared" ref="BJ201" si="676">SUBTOTAL(9,BJ197:BJ200)</f>
        <v>0</v>
      </c>
      <c r="BK201" s="116">
        <f t="shared" ref="BK201" si="677">SUBTOTAL(9,BK197:BK200)</f>
        <v>0</v>
      </c>
      <c r="BL201" s="116">
        <f t="shared" ref="BL201" si="678">SUBTOTAL(9,BL197:BL200)</f>
        <v>0</v>
      </c>
      <c r="BM201" s="116">
        <f t="shared" ref="BM201" si="679">SUBTOTAL(9,BM197:BM200)</f>
        <v>0</v>
      </c>
      <c r="BN201" s="116">
        <f t="shared" ref="BN201" si="680">SUBTOTAL(9,BN197:BN200)</f>
        <v>0</v>
      </c>
      <c r="BO201" s="116">
        <f t="shared" ref="BO201" si="681">SUBTOTAL(9,BO197:BO200)</f>
        <v>0</v>
      </c>
      <c r="BP201" s="116">
        <f t="shared" ref="BP201" si="682">SUBTOTAL(9,BP197:BP200)</f>
        <v>0</v>
      </c>
      <c r="BQ201" s="116">
        <f t="shared" ref="BQ201" si="683">SUBTOTAL(9,BQ197:BQ200)</f>
        <v>0</v>
      </c>
      <c r="BR201" s="116">
        <f t="shared" ref="BR201" si="684">SUBTOTAL(9,BR197:BR200)</f>
        <v>0</v>
      </c>
      <c r="BS201" s="116">
        <f t="shared" ref="BS201" si="685">SUBTOTAL(9,BS197:BS200)</f>
        <v>0</v>
      </c>
    </row>
    <row r="202" spans="1:71" ht="70.5" customHeight="1" outlineLevel="1" collapsed="1" x14ac:dyDescent="0.35">
      <c r="A202" s="82" t="s">
        <v>373</v>
      </c>
      <c r="B202" s="61" t="s">
        <v>374</v>
      </c>
      <c r="C202" s="201">
        <v>190202517747</v>
      </c>
      <c r="D202" s="202">
        <f t="shared" ref="D202" si="686">E202+F202</f>
        <v>1569.9972200000002</v>
      </c>
      <c r="E202" s="62">
        <f t="shared" ref="E202" si="687">SUMIF($G$5:$BS$5,"федеральный бюджет",G202:BS202)</f>
        <v>293.90646000000004</v>
      </c>
      <c r="F202" s="63">
        <f t="shared" ref="F202" si="688">SUMIF($G$5:$BS$5,"краевой бюджет",G202:BS202)</f>
        <v>1276.09076</v>
      </c>
      <c r="G202" s="64"/>
      <c r="H202" s="65"/>
      <c r="I202" s="64"/>
      <c r="J202" s="65"/>
      <c r="K202" s="64"/>
      <c r="L202" s="65"/>
      <c r="M202" s="64">
        <v>122.10951</v>
      </c>
      <c r="N202" s="65">
        <v>52.332650000000001</v>
      </c>
      <c r="O202" s="62"/>
      <c r="P202" s="63"/>
      <c r="Q202" s="64">
        <v>171.79695000000001</v>
      </c>
      <c r="R202" s="65">
        <v>73.627269999999996</v>
      </c>
      <c r="S202" s="64"/>
      <c r="T202" s="65"/>
      <c r="U202" s="64"/>
      <c r="V202" s="66"/>
      <c r="W202" s="64"/>
      <c r="X202" s="65"/>
      <c r="Y202" s="65">
        <v>428.17500000000001</v>
      </c>
      <c r="Z202" s="64"/>
      <c r="AA202" s="65"/>
      <c r="AB202" s="62"/>
      <c r="AC202" s="63"/>
      <c r="AD202" s="64"/>
      <c r="AE202" s="65"/>
      <c r="AF202" s="65"/>
      <c r="AG202" s="66"/>
      <c r="AH202" s="73"/>
      <c r="AI202" s="62"/>
      <c r="AJ202" s="63"/>
      <c r="AK202" s="62"/>
      <c r="AL202" s="63"/>
      <c r="AM202" s="68"/>
      <c r="AN202" s="69"/>
      <c r="AO202" s="69"/>
      <c r="AP202" s="64"/>
      <c r="AQ202" s="65"/>
      <c r="AR202" s="64"/>
      <c r="AS202" s="65"/>
      <c r="AT202" s="66"/>
      <c r="AU202" s="66"/>
      <c r="AV202" s="64"/>
      <c r="AW202" s="65"/>
      <c r="AX202" s="73"/>
      <c r="AY202" s="73"/>
      <c r="AZ202" s="65"/>
      <c r="BA202" s="66"/>
      <c r="BB202" s="66"/>
      <c r="BC202" s="66"/>
      <c r="BD202" s="73"/>
      <c r="BE202" s="64"/>
      <c r="BF202" s="65"/>
      <c r="BG202" s="70"/>
      <c r="BH202" s="66"/>
      <c r="BI202" s="70"/>
      <c r="BJ202" s="66"/>
      <c r="BK202" s="64"/>
      <c r="BL202" s="65"/>
      <c r="BM202" s="66"/>
      <c r="BN202" s="65"/>
      <c r="BO202" s="65"/>
      <c r="BP202" s="65"/>
      <c r="BQ202" s="65">
        <v>721.95583999999997</v>
      </c>
      <c r="BR202" s="66"/>
      <c r="BS202" s="73"/>
    </row>
    <row r="203" spans="1:71" ht="70.5" customHeight="1" outlineLevel="1" x14ac:dyDescent="0.35">
      <c r="A203" s="82" t="s">
        <v>373</v>
      </c>
      <c r="B203" s="61" t="s">
        <v>375</v>
      </c>
      <c r="C203" s="201">
        <v>246000161472</v>
      </c>
      <c r="D203" s="202">
        <f t="shared" ref="D203:D212" si="689">E203+F203</f>
        <v>501.56236999999999</v>
      </c>
      <c r="E203" s="62">
        <f t="shared" ref="E203:E212" si="690">SUMIF($G$5:$BS$5,"федеральный бюджет",G203:BS203)</f>
        <v>0</v>
      </c>
      <c r="F203" s="63">
        <f t="shared" ref="F203:F212" si="691">SUMIF($G$5:$BS$5,"краевой бюджет",G203:BS203)</f>
        <v>501.56236999999999</v>
      </c>
      <c r="G203" s="64"/>
      <c r="H203" s="65"/>
      <c r="I203" s="64"/>
      <c r="J203" s="65"/>
      <c r="K203" s="64"/>
      <c r="L203" s="65"/>
      <c r="M203" s="64"/>
      <c r="N203" s="65"/>
      <c r="O203" s="62"/>
      <c r="P203" s="63"/>
      <c r="Q203" s="64"/>
      <c r="R203" s="65"/>
      <c r="S203" s="64"/>
      <c r="T203" s="65"/>
      <c r="U203" s="64"/>
      <c r="V203" s="66"/>
      <c r="W203" s="64"/>
      <c r="X203" s="65"/>
      <c r="Y203" s="65"/>
      <c r="Z203" s="64"/>
      <c r="AA203" s="65"/>
      <c r="AB203" s="62"/>
      <c r="AC203" s="63"/>
      <c r="AD203" s="64"/>
      <c r="AE203" s="65"/>
      <c r="AF203" s="65">
        <v>501.56236999999999</v>
      </c>
      <c r="AG203" s="66"/>
      <c r="AH203" s="73"/>
      <c r="AI203" s="62"/>
      <c r="AJ203" s="63"/>
      <c r="AK203" s="62"/>
      <c r="AL203" s="63"/>
      <c r="AM203" s="68"/>
      <c r="AN203" s="69"/>
      <c r="AO203" s="69"/>
      <c r="AP203" s="64"/>
      <c r="AQ203" s="65"/>
      <c r="AR203" s="64"/>
      <c r="AS203" s="65"/>
      <c r="AT203" s="66"/>
      <c r="AU203" s="66"/>
      <c r="AV203" s="64"/>
      <c r="AW203" s="65"/>
      <c r="AX203" s="73"/>
      <c r="AY203" s="73"/>
      <c r="AZ203" s="65"/>
      <c r="BA203" s="66"/>
      <c r="BB203" s="66"/>
      <c r="BC203" s="66"/>
      <c r="BD203" s="73"/>
      <c r="BE203" s="64"/>
      <c r="BF203" s="65"/>
      <c r="BG203" s="70"/>
      <c r="BH203" s="66"/>
      <c r="BI203" s="70"/>
      <c r="BJ203" s="66"/>
      <c r="BK203" s="64"/>
      <c r="BL203" s="65"/>
      <c r="BM203" s="66"/>
      <c r="BN203" s="65"/>
      <c r="BO203" s="65"/>
      <c r="BP203" s="65"/>
      <c r="BQ203" s="65"/>
      <c r="BR203" s="66"/>
      <c r="BS203" s="73"/>
    </row>
    <row r="204" spans="1:71" ht="70.5" customHeight="1" outlineLevel="1" x14ac:dyDescent="0.35">
      <c r="A204" s="82" t="s">
        <v>373</v>
      </c>
      <c r="B204" s="61" t="s">
        <v>376</v>
      </c>
      <c r="C204" s="201">
        <v>241301883391</v>
      </c>
      <c r="D204" s="202">
        <f t="shared" si="689"/>
        <v>283.37389000000002</v>
      </c>
      <c r="E204" s="62">
        <f t="shared" si="690"/>
        <v>0</v>
      </c>
      <c r="F204" s="63">
        <f t="shared" si="691"/>
        <v>283.37389000000002</v>
      </c>
      <c r="G204" s="64"/>
      <c r="H204" s="65"/>
      <c r="I204" s="64"/>
      <c r="J204" s="65"/>
      <c r="K204" s="64"/>
      <c r="L204" s="65"/>
      <c r="M204" s="64"/>
      <c r="N204" s="65"/>
      <c r="O204" s="62"/>
      <c r="P204" s="63"/>
      <c r="Q204" s="64"/>
      <c r="R204" s="65"/>
      <c r="S204" s="64"/>
      <c r="T204" s="65"/>
      <c r="U204" s="64"/>
      <c r="V204" s="66"/>
      <c r="W204" s="64"/>
      <c r="X204" s="65"/>
      <c r="Y204" s="65"/>
      <c r="Z204" s="64"/>
      <c r="AA204" s="65"/>
      <c r="AB204" s="62"/>
      <c r="AC204" s="63"/>
      <c r="AD204" s="64"/>
      <c r="AE204" s="65"/>
      <c r="AF204" s="65">
        <v>283.37389000000002</v>
      </c>
      <c r="AG204" s="66"/>
      <c r="AH204" s="73"/>
      <c r="AI204" s="62"/>
      <c r="AJ204" s="63"/>
      <c r="AK204" s="62"/>
      <c r="AL204" s="63"/>
      <c r="AM204" s="68"/>
      <c r="AN204" s="69"/>
      <c r="AO204" s="69"/>
      <c r="AP204" s="64"/>
      <c r="AQ204" s="65"/>
      <c r="AR204" s="64"/>
      <c r="AS204" s="65"/>
      <c r="AT204" s="66"/>
      <c r="AU204" s="66"/>
      <c r="AV204" s="64"/>
      <c r="AW204" s="65"/>
      <c r="AX204" s="73"/>
      <c r="AY204" s="73"/>
      <c r="AZ204" s="65"/>
      <c r="BA204" s="66"/>
      <c r="BB204" s="66"/>
      <c r="BC204" s="66"/>
      <c r="BD204" s="73"/>
      <c r="BE204" s="64"/>
      <c r="BF204" s="65"/>
      <c r="BG204" s="70"/>
      <c r="BH204" s="66"/>
      <c r="BI204" s="70"/>
      <c r="BJ204" s="66"/>
      <c r="BK204" s="64"/>
      <c r="BL204" s="65"/>
      <c r="BM204" s="66"/>
      <c r="BN204" s="65"/>
      <c r="BO204" s="65"/>
      <c r="BP204" s="65"/>
      <c r="BQ204" s="65"/>
      <c r="BR204" s="66"/>
      <c r="BS204" s="73"/>
    </row>
    <row r="205" spans="1:71" ht="70.5" customHeight="1" outlineLevel="1" x14ac:dyDescent="0.35">
      <c r="A205" s="119" t="s">
        <v>373</v>
      </c>
      <c r="B205" s="61" t="s">
        <v>377</v>
      </c>
      <c r="C205" s="201">
        <v>244203303150</v>
      </c>
      <c r="D205" s="202">
        <f t="shared" si="689"/>
        <v>829.30236000000002</v>
      </c>
      <c r="E205" s="62">
        <f t="shared" si="690"/>
        <v>0</v>
      </c>
      <c r="F205" s="63">
        <f t="shared" si="691"/>
        <v>829.30236000000002</v>
      </c>
      <c r="G205" s="64"/>
      <c r="H205" s="65"/>
      <c r="I205" s="64"/>
      <c r="J205" s="65"/>
      <c r="K205" s="64"/>
      <c r="L205" s="65"/>
      <c r="M205" s="64"/>
      <c r="N205" s="65"/>
      <c r="O205" s="62"/>
      <c r="P205" s="63"/>
      <c r="Q205" s="64"/>
      <c r="R205" s="65"/>
      <c r="S205" s="64"/>
      <c r="T205" s="65"/>
      <c r="U205" s="64"/>
      <c r="V205" s="66"/>
      <c r="W205" s="64"/>
      <c r="X205" s="65"/>
      <c r="Y205" s="65"/>
      <c r="Z205" s="64"/>
      <c r="AA205" s="65"/>
      <c r="AB205" s="62"/>
      <c r="AC205" s="63"/>
      <c r="AD205" s="64"/>
      <c r="AE205" s="65"/>
      <c r="AF205" s="65">
        <v>829.30236000000002</v>
      </c>
      <c r="AG205" s="66"/>
      <c r="AH205" s="73"/>
      <c r="AI205" s="62"/>
      <c r="AJ205" s="63"/>
      <c r="AK205" s="62"/>
      <c r="AL205" s="63"/>
      <c r="AM205" s="68"/>
      <c r="AN205" s="69"/>
      <c r="AO205" s="69"/>
      <c r="AP205" s="64"/>
      <c r="AQ205" s="65"/>
      <c r="AR205" s="64"/>
      <c r="AS205" s="65"/>
      <c r="AT205" s="66"/>
      <c r="AU205" s="66"/>
      <c r="AV205" s="64"/>
      <c r="AW205" s="65"/>
      <c r="AX205" s="73"/>
      <c r="AY205" s="73"/>
      <c r="AZ205" s="65"/>
      <c r="BA205" s="66"/>
      <c r="BB205" s="66"/>
      <c r="BC205" s="66"/>
      <c r="BD205" s="73"/>
      <c r="BE205" s="64"/>
      <c r="BF205" s="65"/>
      <c r="BG205" s="70"/>
      <c r="BH205" s="66"/>
      <c r="BI205" s="70"/>
      <c r="BJ205" s="66"/>
      <c r="BK205" s="64"/>
      <c r="BL205" s="65"/>
      <c r="BM205" s="66"/>
      <c r="BN205" s="65"/>
      <c r="BO205" s="65"/>
      <c r="BP205" s="65"/>
      <c r="BQ205" s="65"/>
      <c r="BR205" s="66"/>
      <c r="BS205" s="73"/>
    </row>
    <row r="206" spans="1:71" ht="47.25" customHeight="1" outlineLevel="1" x14ac:dyDescent="0.35">
      <c r="A206" s="119" t="s">
        <v>373</v>
      </c>
      <c r="B206" s="61" t="s">
        <v>378</v>
      </c>
      <c r="C206" s="201">
        <v>241301151479</v>
      </c>
      <c r="D206" s="202">
        <f t="shared" si="689"/>
        <v>3774.67929</v>
      </c>
      <c r="E206" s="62">
        <f t="shared" si="690"/>
        <v>0</v>
      </c>
      <c r="F206" s="63">
        <f t="shared" si="691"/>
        <v>3774.67929</v>
      </c>
      <c r="G206" s="64"/>
      <c r="H206" s="65"/>
      <c r="I206" s="64"/>
      <c r="J206" s="65"/>
      <c r="K206" s="64"/>
      <c r="L206" s="65"/>
      <c r="M206" s="64"/>
      <c r="N206" s="65"/>
      <c r="O206" s="62"/>
      <c r="P206" s="63"/>
      <c r="Q206" s="64"/>
      <c r="R206" s="65"/>
      <c r="S206" s="64"/>
      <c r="T206" s="65"/>
      <c r="U206" s="64"/>
      <c r="V206" s="66"/>
      <c r="W206" s="64"/>
      <c r="X206" s="65"/>
      <c r="Y206" s="65">
        <v>296.8</v>
      </c>
      <c r="Z206" s="64"/>
      <c r="AA206" s="65"/>
      <c r="AB206" s="62"/>
      <c r="AC206" s="63"/>
      <c r="AD206" s="64"/>
      <c r="AE206" s="65"/>
      <c r="AF206" s="65">
        <v>894.87928999999997</v>
      </c>
      <c r="AG206" s="66"/>
      <c r="AH206" s="73"/>
      <c r="AI206" s="62"/>
      <c r="AJ206" s="63"/>
      <c r="AK206" s="62"/>
      <c r="AL206" s="63"/>
      <c r="AM206" s="68"/>
      <c r="AN206" s="69"/>
      <c r="AO206" s="69"/>
      <c r="AP206" s="64"/>
      <c r="AQ206" s="65"/>
      <c r="AR206" s="64"/>
      <c r="AS206" s="65"/>
      <c r="AT206" s="66"/>
      <c r="AU206" s="66"/>
      <c r="AV206" s="64"/>
      <c r="AW206" s="65"/>
      <c r="AX206" s="73"/>
      <c r="AY206" s="73"/>
      <c r="AZ206" s="65"/>
      <c r="BA206" s="66"/>
      <c r="BB206" s="66">
        <v>2583</v>
      </c>
      <c r="BC206" s="66"/>
      <c r="BD206" s="73"/>
      <c r="BE206" s="64"/>
      <c r="BF206" s="65"/>
      <c r="BG206" s="70"/>
      <c r="BH206" s="66"/>
      <c r="BI206" s="70"/>
      <c r="BJ206" s="66"/>
      <c r="BK206" s="64"/>
      <c r="BL206" s="65"/>
      <c r="BM206" s="66"/>
      <c r="BN206" s="65"/>
      <c r="BO206" s="65"/>
      <c r="BP206" s="65"/>
      <c r="BQ206" s="65"/>
      <c r="BR206" s="66"/>
      <c r="BS206" s="73"/>
    </row>
    <row r="207" spans="1:71" ht="47.25" customHeight="1" outlineLevel="1" x14ac:dyDescent="0.35">
      <c r="A207" s="119" t="s">
        <v>373</v>
      </c>
      <c r="B207" s="61" t="s">
        <v>379</v>
      </c>
      <c r="C207" s="201">
        <v>190116757777</v>
      </c>
      <c r="D207" s="202">
        <f t="shared" si="689"/>
        <v>1768.1235700000002</v>
      </c>
      <c r="E207" s="62">
        <f t="shared" si="690"/>
        <v>0</v>
      </c>
      <c r="F207" s="63">
        <f t="shared" si="691"/>
        <v>1768.1235700000002</v>
      </c>
      <c r="G207" s="64"/>
      <c r="H207" s="65"/>
      <c r="I207" s="64"/>
      <c r="J207" s="65"/>
      <c r="K207" s="64"/>
      <c r="L207" s="65"/>
      <c r="M207" s="64"/>
      <c r="N207" s="65"/>
      <c r="O207" s="62"/>
      <c r="P207" s="63"/>
      <c r="Q207" s="64"/>
      <c r="R207" s="65"/>
      <c r="S207" s="64"/>
      <c r="T207" s="65"/>
      <c r="U207" s="64"/>
      <c r="V207" s="66"/>
      <c r="W207" s="64"/>
      <c r="X207" s="65"/>
      <c r="Y207" s="65"/>
      <c r="Z207" s="64"/>
      <c r="AA207" s="65"/>
      <c r="AB207" s="62"/>
      <c r="AC207" s="63"/>
      <c r="AD207" s="64"/>
      <c r="AE207" s="65"/>
      <c r="AF207" s="65">
        <v>1350.2235700000001</v>
      </c>
      <c r="AG207" s="66"/>
      <c r="AH207" s="73"/>
      <c r="AI207" s="62"/>
      <c r="AJ207" s="63"/>
      <c r="AK207" s="62"/>
      <c r="AL207" s="63"/>
      <c r="AM207" s="68"/>
      <c r="AN207" s="69"/>
      <c r="AO207" s="69"/>
      <c r="AP207" s="64"/>
      <c r="AQ207" s="65"/>
      <c r="AR207" s="64"/>
      <c r="AS207" s="65"/>
      <c r="AT207" s="66"/>
      <c r="AU207" s="66"/>
      <c r="AV207" s="64"/>
      <c r="AW207" s="65"/>
      <c r="AX207" s="73"/>
      <c r="AY207" s="73"/>
      <c r="AZ207" s="65"/>
      <c r="BA207" s="66"/>
      <c r="BB207" s="66">
        <v>417.9</v>
      </c>
      <c r="BC207" s="66"/>
      <c r="BD207" s="73"/>
      <c r="BE207" s="64"/>
      <c r="BF207" s="65"/>
      <c r="BG207" s="70"/>
      <c r="BH207" s="66"/>
      <c r="BI207" s="70"/>
      <c r="BJ207" s="66"/>
      <c r="BK207" s="64"/>
      <c r="BL207" s="65"/>
      <c r="BM207" s="66"/>
      <c r="BN207" s="65"/>
      <c r="BO207" s="65"/>
      <c r="BP207" s="65"/>
      <c r="BQ207" s="65"/>
      <c r="BR207" s="66"/>
      <c r="BS207" s="73"/>
    </row>
    <row r="208" spans="1:71" ht="47.25" customHeight="1" outlineLevel="1" x14ac:dyDescent="0.35">
      <c r="A208" s="82" t="s">
        <v>373</v>
      </c>
      <c r="B208" s="61" t="s">
        <v>380</v>
      </c>
      <c r="C208" s="201" t="s">
        <v>381</v>
      </c>
      <c r="D208" s="202">
        <f t="shared" si="689"/>
        <v>365.91208</v>
      </c>
      <c r="E208" s="62">
        <f t="shared" si="690"/>
        <v>0</v>
      </c>
      <c r="F208" s="63">
        <f t="shared" si="691"/>
        <v>365.91208</v>
      </c>
      <c r="G208" s="64"/>
      <c r="H208" s="65"/>
      <c r="I208" s="64"/>
      <c r="J208" s="65"/>
      <c r="K208" s="64"/>
      <c r="L208" s="65"/>
      <c r="M208" s="64"/>
      <c r="N208" s="65"/>
      <c r="O208" s="62"/>
      <c r="P208" s="63"/>
      <c r="Q208" s="64"/>
      <c r="R208" s="65"/>
      <c r="S208" s="64"/>
      <c r="T208" s="65"/>
      <c r="U208" s="64"/>
      <c r="V208" s="66"/>
      <c r="W208" s="64"/>
      <c r="X208" s="65"/>
      <c r="Y208" s="65">
        <v>56</v>
      </c>
      <c r="Z208" s="64"/>
      <c r="AA208" s="65"/>
      <c r="AB208" s="62"/>
      <c r="AC208" s="63"/>
      <c r="AD208" s="64"/>
      <c r="AE208" s="65"/>
      <c r="AF208" s="65">
        <v>309.91208</v>
      </c>
      <c r="AG208" s="66"/>
      <c r="AH208" s="73"/>
      <c r="AI208" s="62"/>
      <c r="AJ208" s="63"/>
      <c r="AK208" s="62"/>
      <c r="AL208" s="63"/>
      <c r="AM208" s="68"/>
      <c r="AN208" s="69"/>
      <c r="AO208" s="69"/>
      <c r="AP208" s="64"/>
      <c r="AQ208" s="65"/>
      <c r="AR208" s="64"/>
      <c r="AS208" s="65"/>
      <c r="AT208" s="66"/>
      <c r="AU208" s="66"/>
      <c r="AV208" s="64"/>
      <c r="AW208" s="65"/>
      <c r="AX208" s="73"/>
      <c r="AY208" s="73"/>
      <c r="AZ208" s="65"/>
      <c r="BA208" s="66"/>
      <c r="BB208" s="66"/>
      <c r="BC208" s="66"/>
      <c r="BD208" s="73"/>
      <c r="BE208" s="64"/>
      <c r="BF208" s="65"/>
      <c r="BG208" s="70"/>
      <c r="BH208" s="66"/>
      <c r="BI208" s="70"/>
      <c r="BJ208" s="66"/>
      <c r="BK208" s="64"/>
      <c r="BL208" s="65"/>
      <c r="BM208" s="66"/>
      <c r="BN208" s="65"/>
      <c r="BO208" s="65"/>
      <c r="BP208" s="65"/>
      <c r="BQ208" s="65"/>
      <c r="BR208" s="66"/>
      <c r="BS208" s="73"/>
    </row>
    <row r="209" spans="1:71" ht="24" customHeight="1" outlineLevel="1" x14ac:dyDescent="0.35">
      <c r="A209" s="82" t="s">
        <v>373</v>
      </c>
      <c r="B209" s="61" t="s">
        <v>382</v>
      </c>
      <c r="C209" s="201" t="s">
        <v>383</v>
      </c>
      <c r="D209" s="202">
        <f t="shared" si="689"/>
        <v>10926.263149999999</v>
      </c>
      <c r="E209" s="62">
        <f t="shared" si="690"/>
        <v>2384.8673399999998</v>
      </c>
      <c r="F209" s="63">
        <f t="shared" si="691"/>
        <v>8541.3958099999982</v>
      </c>
      <c r="G209" s="64">
        <v>1669.7444</v>
      </c>
      <c r="H209" s="65">
        <v>715.60473999999999</v>
      </c>
      <c r="I209" s="64"/>
      <c r="J209" s="65"/>
      <c r="K209" s="64">
        <v>715.12293999999997</v>
      </c>
      <c r="L209" s="65">
        <v>306.48126999999999</v>
      </c>
      <c r="M209" s="64"/>
      <c r="N209" s="65"/>
      <c r="O209" s="62"/>
      <c r="P209" s="63"/>
      <c r="Q209" s="64"/>
      <c r="R209" s="65"/>
      <c r="S209" s="64"/>
      <c r="T209" s="65"/>
      <c r="U209" s="64"/>
      <c r="V209" s="66"/>
      <c r="W209" s="64"/>
      <c r="X209" s="65"/>
      <c r="Y209" s="65">
        <v>1760.08</v>
      </c>
      <c r="Z209" s="64"/>
      <c r="AA209" s="65"/>
      <c r="AB209" s="64"/>
      <c r="AC209" s="65"/>
      <c r="AD209" s="64"/>
      <c r="AE209" s="65"/>
      <c r="AF209" s="65"/>
      <c r="AG209" s="66"/>
      <c r="AH209" s="63"/>
      <c r="AI209" s="62"/>
      <c r="AJ209" s="63"/>
      <c r="AK209" s="62"/>
      <c r="AL209" s="63"/>
      <c r="AM209" s="68"/>
      <c r="AN209" s="69"/>
      <c r="AO209" s="69"/>
      <c r="AP209" s="64"/>
      <c r="AQ209" s="65"/>
      <c r="AR209" s="64"/>
      <c r="AS209" s="65"/>
      <c r="AT209" s="66"/>
      <c r="AU209" s="66"/>
      <c r="AV209" s="64"/>
      <c r="AW209" s="65"/>
      <c r="AX209" s="73">
        <v>3.3187899999999999</v>
      </c>
      <c r="AY209" s="73"/>
      <c r="AZ209" s="65"/>
      <c r="BA209" s="66"/>
      <c r="BB209" s="66"/>
      <c r="BC209" s="66">
        <v>4728.9326499999997</v>
      </c>
      <c r="BD209" s="63">
        <f>428.775+187.455</f>
        <v>616.23</v>
      </c>
      <c r="BE209" s="64"/>
      <c r="BF209" s="65"/>
      <c r="BG209" s="70"/>
      <c r="BH209" s="66"/>
      <c r="BI209" s="70"/>
      <c r="BJ209" s="66"/>
      <c r="BK209" s="64"/>
      <c r="BL209" s="65"/>
      <c r="BM209" s="66"/>
      <c r="BN209" s="65"/>
      <c r="BO209" s="65"/>
      <c r="BP209" s="65"/>
      <c r="BQ209" s="65">
        <v>410.74835999999999</v>
      </c>
      <c r="BR209" s="66"/>
      <c r="BS209" s="73"/>
    </row>
    <row r="210" spans="1:71" ht="48.75" customHeight="1" outlineLevel="1" x14ac:dyDescent="0.35">
      <c r="A210" s="82" t="s">
        <v>373</v>
      </c>
      <c r="B210" s="61" t="s">
        <v>384</v>
      </c>
      <c r="C210" s="201">
        <v>241301206449</v>
      </c>
      <c r="D210" s="202">
        <f t="shared" si="689"/>
        <v>2401.23</v>
      </c>
      <c r="E210" s="62">
        <f t="shared" si="690"/>
        <v>1189.83104</v>
      </c>
      <c r="F210" s="63">
        <f t="shared" si="691"/>
        <v>1211.39896</v>
      </c>
      <c r="G210" s="64"/>
      <c r="H210" s="65"/>
      <c r="I210" s="64"/>
      <c r="J210" s="65"/>
      <c r="K210" s="64"/>
      <c r="L210" s="65"/>
      <c r="M210" s="64"/>
      <c r="N210" s="65"/>
      <c r="O210" s="62"/>
      <c r="P210" s="63"/>
      <c r="Q210" s="64"/>
      <c r="R210" s="65"/>
      <c r="S210" s="64"/>
      <c r="T210" s="65"/>
      <c r="U210" s="64"/>
      <c r="V210" s="66"/>
      <c r="W210" s="64"/>
      <c r="X210" s="65"/>
      <c r="Y210" s="65"/>
      <c r="Z210" s="64"/>
      <c r="AA210" s="65"/>
      <c r="AB210" s="64"/>
      <c r="AC210" s="65"/>
      <c r="AD210" s="64"/>
      <c r="AE210" s="65"/>
      <c r="AF210" s="65"/>
      <c r="AG210" s="66"/>
      <c r="AH210" s="63"/>
      <c r="AI210" s="62"/>
      <c r="AJ210" s="63"/>
      <c r="AK210" s="62"/>
      <c r="AL210" s="63"/>
      <c r="AM210" s="68">
        <v>1189.83104</v>
      </c>
      <c r="AN210" s="69">
        <v>1211.39896</v>
      </c>
      <c r="AO210" s="69"/>
      <c r="AP210" s="64"/>
      <c r="AQ210" s="65"/>
      <c r="AR210" s="64"/>
      <c r="AS210" s="65"/>
      <c r="AT210" s="66"/>
      <c r="AU210" s="66"/>
      <c r="AV210" s="64"/>
      <c r="AW210" s="65"/>
      <c r="AX210" s="69"/>
      <c r="AY210" s="69"/>
      <c r="AZ210" s="65"/>
      <c r="BA210" s="66"/>
      <c r="BB210" s="66"/>
      <c r="BC210" s="66"/>
      <c r="BD210" s="63"/>
      <c r="BE210" s="64"/>
      <c r="BF210" s="65"/>
      <c r="BG210" s="70"/>
      <c r="BH210" s="66"/>
      <c r="BI210" s="70"/>
      <c r="BJ210" s="66"/>
      <c r="BK210" s="64"/>
      <c r="BL210" s="65"/>
      <c r="BM210" s="66"/>
      <c r="BN210" s="65"/>
      <c r="BO210" s="65"/>
      <c r="BP210" s="65"/>
      <c r="BQ210" s="65"/>
      <c r="BR210" s="66"/>
      <c r="BS210" s="69"/>
    </row>
    <row r="211" spans="1:71" ht="46.5" customHeight="1" outlineLevel="1" x14ac:dyDescent="0.35">
      <c r="A211" s="82" t="s">
        <v>373</v>
      </c>
      <c r="B211" s="61" t="s">
        <v>385</v>
      </c>
      <c r="C211" s="201">
        <v>241301681317</v>
      </c>
      <c r="D211" s="202">
        <f t="shared" si="689"/>
        <v>4940</v>
      </c>
      <c r="E211" s="62">
        <f t="shared" si="690"/>
        <v>2447.81439</v>
      </c>
      <c r="F211" s="63">
        <f t="shared" si="691"/>
        <v>2492.18561</v>
      </c>
      <c r="G211" s="64"/>
      <c r="H211" s="65"/>
      <c r="I211" s="64"/>
      <c r="J211" s="65"/>
      <c r="K211" s="64"/>
      <c r="L211" s="65"/>
      <c r="M211" s="64"/>
      <c r="N211" s="65"/>
      <c r="O211" s="62"/>
      <c r="P211" s="63"/>
      <c r="Q211" s="64"/>
      <c r="R211" s="65"/>
      <c r="S211" s="64"/>
      <c r="T211" s="65"/>
      <c r="U211" s="64"/>
      <c r="V211" s="66"/>
      <c r="W211" s="64"/>
      <c r="X211" s="65"/>
      <c r="Y211" s="65"/>
      <c r="Z211" s="64"/>
      <c r="AA211" s="65"/>
      <c r="AB211" s="64"/>
      <c r="AC211" s="65"/>
      <c r="AD211" s="64"/>
      <c r="AE211" s="65"/>
      <c r="AF211" s="65"/>
      <c r="AG211" s="66"/>
      <c r="AH211" s="63"/>
      <c r="AI211" s="62"/>
      <c r="AJ211" s="63"/>
      <c r="AK211" s="62"/>
      <c r="AL211" s="63"/>
      <c r="AM211" s="68">
        <v>2447.81439</v>
      </c>
      <c r="AN211" s="69">
        <v>2492.18561</v>
      </c>
      <c r="AO211" s="69"/>
      <c r="AP211" s="64"/>
      <c r="AQ211" s="65"/>
      <c r="AR211" s="64"/>
      <c r="AS211" s="65"/>
      <c r="AT211" s="66"/>
      <c r="AU211" s="66"/>
      <c r="AV211" s="64"/>
      <c r="AW211" s="65"/>
      <c r="AX211" s="69"/>
      <c r="AY211" s="69"/>
      <c r="AZ211" s="65"/>
      <c r="BA211" s="66"/>
      <c r="BB211" s="66"/>
      <c r="BC211" s="66"/>
      <c r="BD211" s="63"/>
      <c r="BE211" s="64"/>
      <c r="BF211" s="65"/>
      <c r="BG211" s="70"/>
      <c r="BH211" s="66"/>
      <c r="BI211" s="70"/>
      <c r="BJ211" s="66"/>
      <c r="BK211" s="64"/>
      <c r="BL211" s="65"/>
      <c r="BM211" s="66"/>
      <c r="BN211" s="65"/>
      <c r="BO211" s="65"/>
      <c r="BP211" s="65"/>
      <c r="BQ211" s="65"/>
      <c r="BR211" s="66"/>
      <c r="BS211" s="69"/>
    </row>
    <row r="212" spans="1:71" ht="48.75" customHeight="1" outlineLevel="1" x14ac:dyDescent="0.35">
      <c r="A212" s="82" t="s">
        <v>373</v>
      </c>
      <c r="B212" s="61" t="s">
        <v>386</v>
      </c>
      <c r="C212" s="201">
        <v>241300778612</v>
      </c>
      <c r="D212" s="202">
        <f t="shared" si="689"/>
        <v>6241.57</v>
      </c>
      <c r="E212" s="62">
        <f t="shared" si="690"/>
        <v>3092.7540199999999</v>
      </c>
      <c r="F212" s="63">
        <f t="shared" si="691"/>
        <v>3148.8159799999999</v>
      </c>
      <c r="G212" s="64"/>
      <c r="H212" s="65"/>
      <c r="I212" s="64"/>
      <c r="J212" s="65"/>
      <c r="K212" s="64"/>
      <c r="L212" s="65"/>
      <c r="M212" s="64"/>
      <c r="N212" s="65"/>
      <c r="O212" s="62"/>
      <c r="P212" s="63"/>
      <c r="Q212" s="64"/>
      <c r="R212" s="65"/>
      <c r="S212" s="64"/>
      <c r="T212" s="65"/>
      <c r="U212" s="64"/>
      <c r="V212" s="66"/>
      <c r="W212" s="64"/>
      <c r="X212" s="65"/>
      <c r="Y212" s="65"/>
      <c r="Z212" s="64"/>
      <c r="AA212" s="65"/>
      <c r="AB212" s="64"/>
      <c r="AC212" s="65"/>
      <c r="AD212" s="64"/>
      <c r="AE212" s="65"/>
      <c r="AF212" s="65"/>
      <c r="AG212" s="66"/>
      <c r="AH212" s="63"/>
      <c r="AI212" s="62"/>
      <c r="AJ212" s="63"/>
      <c r="AK212" s="62"/>
      <c r="AL212" s="63"/>
      <c r="AM212" s="68">
        <v>3092.7540199999999</v>
      </c>
      <c r="AN212" s="69">
        <v>3148.8159799999999</v>
      </c>
      <c r="AO212" s="69"/>
      <c r="AP212" s="64"/>
      <c r="AQ212" s="65"/>
      <c r="AR212" s="64"/>
      <c r="AS212" s="65"/>
      <c r="AT212" s="66"/>
      <c r="AU212" s="66"/>
      <c r="AV212" s="64"/>
      <c r="AW212" s="65"/>
      <c r="AX212" s="69"/>
      <c r="AY212" s="69"/>
      <c r="AZ212" s="65"/>
      <c r="BA212" s="66"/>
      <c r="BB212" s="66"/>
      <c r="BC212" s="66"/>
      <c r="BD212" s="63"/>
      <c r="BE212" s="64"/>
      <c r="BF212" s="65"/>
      <c r="BG212" s="70"/>
      <c r="BH212" s="66"/>
      <c r="BI212" s="70"/>
      <c r="BJ212" s="66"/>
      <c r="BK212" s="64"/>
      <c r="BL212" s="65"/>
      <c r="BM212" s="66"/>
      <c r="BN212" s="65"/>
      <c r="BO212" s="65"/>
      <c r="BP212" s="65"/>
      <c r="BQ212" s="65"/>
      <c r="BR212" s="66"/>
      <c r="BS212" s="69"/>
    </row>
    <row r="213" spans="1:71" s="78" customFormat="1" ht="23.25" customHeight="1" x14ac:dyDescent="0.35">
      <c r="A213" s="90" t="s">
        <v>387</v>
      </c>
      <c r="B213" s="99"/>
      <c r="C213" s="204"/>
      <c r="D213" s="209">
        <f t="shared" ref="D213" si="692">SUBTOTAL(9,D202:D212)</f>
        <v>33602.013930000001</v>
      </c>
      <c r="E213" s="116">
        <f t="shared" ref="E213" si="693">SUBTOTAL(9,E202:E212)</f>
        <v>9409.1732499999998</v>
      </c>
      <c r="F213" s="116">
        <f t="shared" ref="F213" si="694">SUBTOTAL(9,F202:F212)</f>
        <v>24192.840679999998</v>
      </c>
      <c r="G213" s="116">
        <f t="shared" ref="G213" si="695">SUBTOTAL(9,G202:G212)</f>
        <v>1669.7444</v>
      </c>
      <c r="H213" s="116">
        <f t="shared" ref="H213" si="696">SUBTOTAL(9,H202:H212)</f>
        <v>715.60473999999999</v>
      </c>
      <c r="I213" s="116">
        <f t="shared" ref="I213" si="697">SUBTOTAL(9,I202:I212)</f>
        <v>0</v>
      </c>
      <c r="J213" s="116">
        <f t="shared" ref="J213" si="698">SUBTOTAL(9,J202:J212)</f>
        <v>0</v>
      </c>
      <c r="K213" s="116">
        <f t="shared" ref="K213" si="699">SUBTOTAL(9,K202:K212)</f>
        <v>715.12293999999997</v>
      </c>
      <c r="L213" s="116">
        <f t="shared" ref="L213" si="700">SUBTOTAL(9,L202:L212)</f>
        <v>306.48126999999999</v>
      </c>
      <c r="M213" s="116">
        <f t="shared" ref="M213" si="701">SUBTOTAL(9,M202:M212)</f>
        <v>122.10951</v>
      </c>
      <c r="N213" s="116">
        <f t="shared" ref="N213" si="702">SUBTOTAL(9,N202:N212)</f>
        <v>52.332650000000001</v>
      </c>
      <c r="O213" s="116">
        <f t="shared" ref="O213" si="703">SUBTOTAL(9,O202:O212)</f>
        <v>0</v>
      </c>
      <c r="P213" s="116">
        <f t="shared" ref="P213" si="704">SUBTOTAL(9,P202:P212)</f>
        <v>0</v>
      </c>
      <c r="Q213" s="116">
        <f t="shared" ref="Q213" si="705">SUBTOTAL(9,Q202:Q212)</f>
        <v>171.79695000000001</v>
      </c>
      <c r="R213" s="116">
        <f t="shared" ref="R213" si="706">SUBTOTAL(9,R202:R212)</f>
        <v>73.627269999999996</v>
      </c>
      <c r="S213" s="116">
        <f t="shared" ref="S213" si="707">SUBTOTAL(9,S202:S212)</f>
        <v>0</v>
      </c>
      <c r="T213" s="116">
        <f t="shared" ref="T213" si="708">SUBTOTAL(9,T202:T212)</f>
        <v>0</v>
      </c>
      <c r="U213" s="116">
        <f t="shared" ref="U213" si="709">SUBTOTAL(9,U202:U212)</f>
        <v>0</v>
      </c>
      <c r="V213" s="116">
        <f t="shared" ref="V213" si="710">SUBTOTAL(9,V202:V212)</f>
        <v>0</v>
      </c>
      <c r="W213" s="116">
        <f t="shared" ref="W213" si="711">SUBTOTAL(9,W202:W212)</f>
        <v>0</v>
      </c>
      <c r="X213" s="116">
        <f t="shared" ref="X213" si="712">SUBTOTAL(9,X202:X212)</f>
        <v>0</v>
      </c>
      <c r="Y213" s="116">
        <f t="shared" ref="Y213" si="713">SUBTOTAL(9,Y202:Y212)</f>
        <v>2541.0549999999998</v>
      </c>
      <c r="Z213" s="116">
        <f t="shared" ref="Z213" si="714">SUBTOTAL(9,Z202:Z212)</f>
        <v>0</v>
      </c>
      <c r="AA213" s="116">
        <f t="shared" ref="AA213" si="715">SUBTOTAL(9,AA202:AA212)</f>
        <v>0</v>
      </c>
      <c r="AB213" s="116">
        <f t="shared" ref="AB213" si="716">SUBTOTAL(9,AB202:AB212)</f>
        <v>0</v>
      </c>
      <c r="AC213" s="116">
        <f t="shared" ref="AC213" si="717">SUBTOTAL(9,AC202:AC212)</f>
        <v>0</v>
      </c>
      <c r="AD213" s="116">
        <f t="shared" ref="AD213" si="718">SUBTOTAL(9,AD202:AD212)</f>
        <v>0</v>
      </c>
      <c r="AE213" s="116">
        <f t="shared" ref="AE213" si="719">SUBTOTAL(9,AE202:AE212)</f>
        <v>0</v>
      </c>
      <c r="AF213" s="116">
        <f t="shared" ref="AF213" si="720">SUBTOTAL(9,AF202:AF212)</f>
        <v>4169.2535600000001</v>
      </c>
      <c r="AG213" s="116">
        <f t="shared" ref="AG213" si="721">SUBTOTAL(9,AG202:AG212)</f>
        <v>0</v>
      </c>
      <c r="AH213" s="116">
        <f t="shared" ref="AH213" si="722">SUBTOTAL(9,AH202:AH212)</f>
        <v>0</v>
      </c>
      <c r="AI213" s="116">
        <f t="shared" ref="AI213" si="723">SUBTOTAL(9,AI202:AI212)</f>
        <v>0</v>
      </c>
      <c r="AJ213" s="116">
        <f t="shared" ref="AJ213" si="724">SUBTOTAL(9,AJ202:AJ212)</f>
        <v>0</v>
      </c>
      <c r="AK213" s="116">
        <f t="shared" ref="AK213" si="725">SUBTOTAL(9,AK202:AK212)</f>
        <v>0</v>
      </c>
      <c r="AL213" s="116">
        <f t="shared" ref="AL213" si="726">SUBTOTAL(9,AL202:AL212)</f>
        <v>0</v>
      </c>
      <c r="AM213" s="116">
        <f t="shared" ref="AM213" si="727">SUBTOTAL(9,AM202:AM212)</f>
        <v>6730.3994499999999</v>
      </c>
      <c r="AN213" s="116">
        <f t="shared" ref="AN213" si="728">SUBTOTAL(9,AN202:AN212)</f>
        <v>6852.4005500000003</v>
      </c>
      <c r="AO213" s="116">
        <f t="shared" ref="AO213" si="729">SUBTOTAL(9,AO202:AO212)</f>
        <v>0</v>
      </c>
      <c r="AP213" s="116">
        <f t="shared" ref="AP213" si="730">SUBTOTAL(9,AP202:AP212)</f>
        <v>0</v>
      </c>
      <c r="AQ213" s="116">
        <f t="shared" ref="AQ213" si="731">SUBTOTAL(9,AQ202:AQ212)</f>
        <v>0</v>
      </c>
      <c r="AR213" s="116">
        <f t="shared" ref="AR213" si="732">SUBTOTAL(9,AR202:AR212)</f>
        <v>0</v>
      </c>
      <c r="AS213" s="116">
        <f t="shared" ref="AS213" si="733">SUBTOTAL(9,AS202:AS212)</f>
        <v>0</v>
      </c>
      <c r="AT213" s="116">
        <f t="shared" ref="AT213" si="734">SUBTOTAL(9,AT202:AT212)</f>
        <v>0</v>
      </c>
      <c r="AU213" s="116">
        <f t="shared" ref="AU213" si="735">SUBTOTAL(9,AU202:AU212)</f>
        <v>0</v>
      </c>
      <c r="AV213" s="116">
        <f t="shared" ref="AV213" si="736">SUBTOTAL(9,AV202:AV212)</f>
        <v>0</v>
      </c>
      <c r="AW213" s="116">
        <f t="shared" ref="AW213" si="737">SUBTOTAL(9,AW202:AW212)</f>
        <v>0</v>
      </c>
      <c r="AX213" s="116">
        <f t="shared" ref="AX213" si="738">SUBTOTAL(9,AX202:AX212)</f>
        <v>3.3187899999999999</v>
      </c>
      <c r="AY213" s="116">
        <f t="shared" ref="AY213" si="739">SUBTOTAL(9,AY202:AY212)</f>
        <v>0</v>
      </c>
      <c r="AZ213" s="116">
        <f t="shared" ref="AZ213" si="740">SUBTOTAL(9,AZ202:AZ212)</f>
        <v>0</v>
      </c>
      <c r="BA213" s="116">
        <f t="shared" ref="BA213" si="741">SUBTOTAL(9,BA202:BA212)</f>
        <v>0</v>
      </c>
      <c r="BB213" s="116">
        <f t="shared" ref="BB213" si="742">SUBTOTAL(9,BB202:BB212)</f>
        <v>3000.9</v>
      </c>
      <c r="BC213" s="116">
        <f t="shared" ref="BC213" si="743">SUBTOTAL(9,BC202:BC212)</f>
        <v>4728.9326499999997</v>
      </c>
      <c r="BD213" s="116">
        <f t="shared" ref="BD213" si="744">SUBTOTAL(9,BD202:BD212)</f>
        <v>616.23</v>
      </c>
      <c r="BE213" s="116">
        <f t="shared" ref="BE213" si="745">SUBTOTAL(9,BE202:BE212)</f>
        <v>0</v>
      </c>
      <c r="BF213" s="116">
        <f t="shared" ref="BF213" si="746">SUBTOTAL(9,BF202:BF212)</f>
        <v>0</v>
      </c>
      <c r="BG213" s="116">
        <f t="shared" ref="BG213" si="747">SUBTOTAL(9,BG202:BG212)</f>
        <v>0</v>
      </c>
      <c r="BH213" s="116">
        <f t="shared" ref="BH213" si="748">SUBTOTAL(9,BH202:BH212)</f>
        <v>0</v>
      </c>
      <c r="BI213" s="116">
        <f t="shared" ref="BI213" si="749">SUBTOTAL(9,BI202:BI212)</f>
        <v>0</v>
      </c>
      <c r="BJ213" s="116">
        <f t="shared" ref="BJ213" si="750">SUBTOTAL(9,BJ202:BJ212)</f>
        <v>0</v>
      </c>
      <c r="BK213" s="116">
        <f t="shared" ref="BK213" si="751">SUBTOTAL(9,BK202:BK212)</f>
        <v>0</v>
      </c>
      <c r="BL213" s="116">
        <f t="shared" ref="BL213" si="752">SUBTOTAL(9,BL202:BL212)</f>
        <v>0</v>
      </c>
      <c r="BM213" s="116">
        <f t="shared" ref="BM213" si="753">SUBTOTAL(9,BM202:BM212)</f>
        <v>0</v>
      </c>
      <c r="BN213" s="116">
        <f t="shared" ref="BN213" si="754">SUBTOTAL(9,BN202:BN212)</f>
        <v>0</v>
      </c>
      <c r="BO213" s="116">
        <f t="shared" ref="BO213" si="755">SUBTOTAL(9,BO202:BO212)</f>
        <v>0</v>
      </c>
      <c r="BP213" s="116">
        <f t="shared" ref="BP213" si="756">SUBTOTAL(9,BP202:BP212)</f>
        <v>0</v>
      </c>
      <c r="BQ213" s="116">
        <f t="shared" ref="BQ213" si="757">SUBTOTAL(9,BQ202:BQ212)</f>
        <v>1132.7041999999999</v>
      </c>
      <c r="BR213" s="116">
        <f t="shared" ref="BR213" si="758">SUBTOTAL(9,BR202:BR212)</f>
        <v>0</v>
      </c>
      <c r="BS213" s="116">
        <f t="shared" ref="BS213" si="759">SUBTOTAL(9,BS202:BS212)</f>
        <v>0</v>
      </c>
    </row>
    <row r="214" spans="1:71" ht="93.75" customHeight="1" outlineLevel="1" collapsed="1" x14ac:dyDescent="0.35">
      <c r="A214" s="82" t="s">
        <v>388</v>
      </c>
      <c r="B214" s="61" t="s">
        <v>389</v>
      </c>
      <c r="C214" s="201">
        <v>242200296864</v>
      </c>
      <c r="D214" s="202">
        <f t="shared" ref="D214" si="760">E214+F214</f>
        <v>109.79389</v>
      </c>
      <c r="E214" s="62">
        <f t="shared" ref="E214" si="761">SUMIF($G$5:$BS$5,"федеральный бюджет",G214:BS214)</f>
        <v>0</v>
      </c>
      <c r="F214" s="63">
        <f t="shared" ref="F214" si="762">SUMIF($G$5:$BS$5,"краевой бюджет",G214:BS214)</f>
        <v>109.79389</v>
      </c>
      <c r="G214" s="64"/>
      <c r="H214" s="65"/>
      <c r="I214" s="64"/>
      <c r="J214" s="65"/>
      <c r="K214" s="64"/>
      <c r="L214" s="65"/>
      <c r="M214" s="64"/>
      <c r="N214" s="65"/>
      <c r="O214" s="62"/>
      <c r="P214" s="63"/>
      <c r="Q214" s="64"/>
      <c r="R214" s="65"/>
      <c r="S214" s="64"/>
      <c r="T214" s="65"/>
      <c r="U214" s="64"/>
      <c r="V214" s="66"/>
      <c r="W214" s="64"/>
      <c r="X214" s="65"/>
      <c r="Y214" s="65"/>
      <c r="Z214" s="64"/>
      <c r="AA214" s="65"/>
      <c r="AB214" s="62"/>
      <c r="AC214" s="63"/>
      <c r="AD214" s="64"/>
      <c r="AE214" s="65"/>
      <c r="AF214" s="65">
        <v>109.79389</v>
      </c>
      <c r="AG214" s="66"/>
      <c r="AH214" s="73"/>
      <c r="AI214" s="62"/>
      <c r="AJ214" s="63"/>
      <c r="AK214" s="62"/>
      <c r="AL214" s="63"/>
      <c r="AM214" s="68"/>
      <c r="AN214" s="69"/>
      <c r="AO214" s="69"/>
      <c r="AP214" s="64"/>
      <c r="AQ214" s="65"/>
      <c r="AR214" s="64"/>
      <c r="AS214" s="65"/>
      <c r="AT214" s="66"/>
      <c r="AU214" s="66"/>
      <c r="AV214" s="64"/>
      <c r="AW214" s="65"/>
      <c r="AX214" s="73"/>
      <c r="AY214" s="73"/>
      <c r="AZ214" s="65"/>
      <c r="BA214" s="66"/>
      <c r="BB214" s="66"/>
      <c r="BC214" s="66"/>
      <c r="BD214" s="73"/>
      <c r="BE214" s="64"/>
      <c r="BF214" s="65"/>
      <c r="BG214" s="70"/>
      <c r="BH214" s="66"/>
      <c r="BI214" s="70"/>
      <c r="BJ214" s="66"/>
      <c r="BK214" s="64"/>
      <c r="BL214" s="65"/>
      <c r="BM214" s="66"/>
      <c r="BN214" s="65"/>
      <c r="BO214" s="65"/>
      <c r="BP214" s="65"/>
      <c r="BQ214" s="65"/>
      <c r="BR214" s="66"/>
      <c r="BS214" s="73"/>
    </row>
    <row r="215" spans="1:71" ht="78.75" customHeight="1" outlineLevel="1" x14ac:dyDescent="0.35">
      <c r="A215" s="82" t="s">
        <v>388</v>
      </c>
      <c r="B215" s="193" t="s">
        <v>1109</v>
      </c>
      <c r="C215" s="201">
        <v>241401352620</v>
      </c>
      <c r="D215" s="202">
        <f t="shared" ref="D215:D229" si="763">E215+F215</f>
        <v>153.30133000000001</v>
      </c>
      <c r="E215" s="62">
        <f t="shared" ref="E215:E229" si="764">SUMIF($G$5:$BS$5,"федеральный бюджет",G215:BS215)</f>
        <v>0</v>
      </c>
      <c r="F215" s="63">
        <f t="shared" ref="F215:F229" si="765">SUMIF($G$5:$BS$5,"краевой бюджет",G215:BS215)</f>
        <v>153.30133000000001</v>
      </c>
      <c r="G215" s="64"/>
      <c r="H215" s="65"/>
      <c r="I215" s="64"/>
      <c r="J215" s="65"/>
      <c r="K215" s="64"/>
      <c r="L215" s="65"/>
      <c r="M215" s="64"/>
      <c r="N215" s="65"/>
      <c r="O215" s="62"/>
      <c r="P215" s="63"/>
      <c r="Q215" s="64"/>
      <c r="R215" s="65"/>
      <c r="S215" s="64"/>
      <c r="T215" s="65"/>
      <c r="U215" s="64"/>
      <c r="V215" s="66"/>
      <c r="W215" s="64"/>
      <c r="X215" s="65"/>
      <c r="Y215" s="65">
        <v>33.6</v>
      </c>
      <c r="Z215" s="64"/>
      <c r="AA215" s="65"/>
      <c r="AB215" s="62"/>
      <c r="AC215" s="63"/>
      <c r="AD215" s="64"/>
      <c r="AE215" s="65"/>
      <c r="AF215" s="65">
        <v>119.70133</v>
      </c>
      <c r="AG215" s="66"/>
      <c r="AH215" s="73"/>
      <c r="AI215" s="62"/>
      <c r="AJ215" s="63"/>
      <c r="AK215" s="62"/>
      <c r="AL215" s="63"/>
      <c r="AM215" s="68"/>
      <c r="AN215" s="69"/>
      <c r="AO215" s="69"/>
      <c r="AP215" s="64"/>
      <c r="AQ215" s="65"/>
      <c r="AR215" s="64"/>
      <c r="AS215" s="65"/>
      <c r="AT215" s="66"/>
      <c r="AU215" s="66"/>
      <c r="AV215" s="64"/>
      <c r="AW215" s="65"/>
      <c r="AX215" s="73"/>
      <c r="AY215" s="73"/>
      <c r="AZ215" s="65"/>
      <c r="BA215" s="66"/>
      <c r="BB215" s="66"/>
      <c r="BC215" s="66"/>
      <c r="BD215" s="73"/>
      <c r="BE215" s="64"/>
      <c r="BF215" s="65"/>
      <c r="BG215" s="70"/>
      <c r="BH215" s="66"/>
      <c r="BI215" s="70"/>
      <c r="BJ215" s="66"/>
      <c r="BK215" s="64"/>
      <c r="BL215" s="65"/>
      <c r="BM215" s="66"/>
      <c r="BN215" s="65"/>
      <c r="BO215" s="65"/>
      <c r="BP215" s="65"/>
      <c r="BQ215" s="65"/>
      <c r="BR215" s="66"/>
      <c r="BS215" s="73"/>
    </row>
    <row r="216" spans="1:71" ht="47.25" customHeight="1" outlineLevel="1" x14ac:dyDescent="0.35">
      <c r="A216" s="82" t="s">
        <v>388</v>
      </c>
      <c r="B216" s="61" t="s">
        <v>390</v>
      </c>
      <c r="C216" s="201">
        <v>242306347491</v>
      </c>
      <c r="D216" s="202">
        <f t="shared" si="763"/>
        <v>145.6</v>
      </c>
      <c r="E216" s="62">
        <f t="shared" si="764"/>
        <v>0</v>
      </c>
      <c r="F216" s="63">
        <f t="shared" si="765"/>
        <v>145.6</v>
      </c>
      <c r="G216" s="64"/>
      <c r="H216" s="65"/>
      <c r="I216" s="64"/>
      <c r="J216" s="65"/>
      <c r="K216" s="64"/>
      <c r="L216" s="65"/>
      <c r="M216" s="64"/>
      <c r="N216" s="65"/>
      <c r="O216" s="62"/>
      <c r="P216" s="63"/>
      <c r="Q216" s="64"/>
      <c r="R216" s="65"/>
      <c r="S216" s="64"/>
      <c r="T216" s="65"/>
      <c r="U216" s="64"/>
      <c r="V216" s="66"/>
      <c r="W216" s="64"/>
      <c r="X216" s="65"/>
      <c r="Y216" s="65">
        <v>145.6</v>
      </c>
      <c r="Z216" s="64"/>
      <c r="AA216" s="65"/>
      <c r="AB216" s="62"/>
      <c r="AC216" s="63"/>
      <c r="AD216" s="64"/>
      <c r="AE216" s="65"/>
      <c r="AF216" s="65"/>
      <c r="AG216" s="66"/>
      <c r="AH216" s="73"/>
      <c r="AI216" s="62"/>
      <c r="AJ216" s="63"/>
      <c r="AK216" s="62"/>
      <c r="AL216" s="63"/>
      <c r="AM216" s="68"/>
      <c r="AN216" s="69"/>
      <c r="AO216" s="69"/>
      <c r="AP216" s="64"/>
      <c r="AQ216" s="65"/>
      <c r="AR216" s="64"/>
      <c r="AS216" s="65"/>
      <c r="AT216" s="66"/>
      <c r="AU216" s="66"/>
      <c r="AV216" s="64"/>
      <c r="AW216" s="65"/>
      <c r="AX216" s="73"/>
      <c r="AY216" s="73"/>
      <c r="AZ216" s="65"/>
      <c r="BA216" s="66"/>
      <c r="BB216" s="66"/>
      <c r="BC216" s="66"/>
      <c r="BD216" s="73"/>
      <c r="BE216" s="64"/>
      <c r="BF216" s="65"/>
      <c r="BG216" s="70"/>
      <c r="BH216" s="66"/>
      <c r="BI216" s="70"/>
      <c r="BJ216" s="66"/>
      <c r="BK216" s="64"/>
      <c r="BL216" s="65"/>
      <c r="BM216" s="66"/>
      <c r="BN216" s="65"/>
      <c r="BO216" s="65"/>
      <c r="BP216" s="65"/>
      <c r="BQ216" s="65"/>
      <c r="BR216" s="66"/>
      <c r="BS216" s="73"/>
    </row>
    <row r="217" spans="1:71" ht="47.25" customHeight="1" outlineLevel="1" x14ac:dyDescent="0.35">
      <c r="A217" s="119" t="s">
        <v>388</v>
      </c>
      <c r="B217" s="61" t="s">
        <v>391</v>
      </c>
      <c r="C217" s="201">
        <v>241400123024</v>
      </c>
      <c r="D217" s="202">
        <f t="shared" si="763"/>
        <v>341.92806999999999</v>
      </c>
      <c r="E217" s="62">
        <f t="shared" si="764"/>
        <v>0</v>
      </c>
      <c r="F217" s="63">
        <f t="shared" si="765"/>
        <v>341.92806999999999</v>
      </c>
      <c r="G217" s="64"/>
      <c r="H217" s="65"/>
      <c r="I217" s="64"/>
      <c r="J217" s="65"/>
      <c r="K217" s="64"/>
      <c r="L217" s="65"/>
      <c r="M217" s="64"/>
      <c r="N217" s="65"/>
      <c r="O217" s="62"/>
      <c r="P217" s="63"/>
      <c r="Q217" s="64"/>
      <c r="R217" s="65"/>
      <c r="S217" s="64"/>
      <c r="T217" s="65"/>
      <c r="U217" s="64"/>
      <c r="V217" s="66"/>
      <c r="W217" s="64"/>
      <c r="X217" s="65"/>
      <c r="Y217" s="65">
        <v>84</v>
      </c>
      <c r="Z217" s="64"/>
      <c r="AA217" s="65"/>
      <c r="AB217" s="62"/>
      <c r="AC217" s="63"/>
      <c r="AD217" s="64"/>
      <c r="AE217" s="65"/>
      <c r="AF217" s="65">
        <v>257.92806999999999</v>
      </c>
      <c r="AG217" s="66"/>
      <c r="AH217" s="73"/>
      <c r="AI217" s="62"/>
      <c r="AJ217" s="63"/>
      <c r="AK217" s="62"/>
      <c r="AL217" s="63"/>
      <c r="AM217" s="68"/>
      <c r="AN217" s="69"/>
      <c r="AO217" s="69"/>
      <c r="AP217" s="64"/>
      <c r="AQ217" s="65"/>
      <c r="AR217" s="64"/>
      <c r="AS217" s="65"/>
      <c r="AT217" s="66"/>
      <c r="AU217" s="66"/>
      <c r="AV217" s="64"/>
      <c r="AW217" s="65"/>
      <c r="AX217" s="73"/>
      <c r="AY217" s="73"/>
      <c r="AZ217" s="65"/>
      <c r="BA217" s="66"/>
      <c r="BB217" s="66"/>
      <c r="BC217" s="66"/>
      <c r="BD217" s="73"/>
      <c r="BE217" s="64"/>
      <c r="BF217" s="65"/>
      <c r="BG217" s="70"/>
      <c r="BH217" s="66"/>
      <c r="BI217" s="70"/>
      <c r="BJ217" s="66"/>
      <c r="BK217" s="64"/>
      <c r="BL217" s="65"/>
      <c r="BM217" s="66"/>
      <c r="BN217" s="65"/>
      <c r="BO217" s="65"/>
      <c r="BP217" s="65"/>
      <c r="BQ217" s="65"/>
      <c r="BR217" s="66"/>
      <c r="BS217" s="73"/>
    </row>
    <row r="218" spans="1:71" ht="129.75" customHeight="1" outlineLevel="1" x14ac:dyDescent="0.35">
      <c r="A218" s="119" t="s">
        <v>388</v>
      </c>
      <c r="B218" s="193" t="s">
        <v>1107</v>
      </c>
      <c r="C218" s="210" t="s">
        <v>1108</v>
      </c>
      <c r="D218" s="202">
        <f t="shared" si="763"/>
        <v>800.38666000000001</v>
      </c>
      <c r="E218" s="62">
        <f t="shared" si="764"/>
        <v>0</v>
      </c>
      <c r="F218" s="63">
        <f t="shared" si="765"/>
        <v>800.38666000000001</v>
      </c>
      <c r="G218" s="64"/>
      <c r="H218" s="65"/>
      <c r="I218" s="64"/>
      <c r="J218" s="65"/>
      <c r="K218" s="64"/>
      <c r="L218" s="65"/>
      <c r="M218" s="64"/>
      <c r="N218" s="65"/>
      <c r="O218" s="62"/>
      <c r="P218" s="63"/>
      <c r="Q218" s="64"/>
      <c r="R218" s="65"/>
      <c r="S218" s="64"/>
      <c r="T218" s="65"/>
      <c r="U218" s="64"/>
      <c r="V218" s="66"/>
      <c r="W218" s="64"/>
      <c r="X218" s="65"/>
      <c r="Y218" s="65"/>
      <c r="Z218" s="64"/>
      <c r="AA218" s="65"/>
      <c r="AB218" s="62"/>
      <c r="AC218" s="63"/>
      <c r="AD218" s="64"/>
      <c r="AE218" s="65"/>
      <c r="AF218" s="65">
        <v>800.38666000000001</v>
      </c>
      <c r="AG218" s="66"/>
      <c r="AH218" s="73"/>
      <c r="AI218" s="62"/>
      <c r="AJ218" s="63"/>
      <c r="AK218" s="62"/>
      <c r="AL218" s="63"/>
      <c r="AM218" s="68"/>
      <c r="AN218" s="69"/>
      <c r="AO218" s="69"/>
      <c r="AP218" s="64"/>
      <c r="AQ218" s="65"/>
      <c r="AR218" s="64"/>
      <c r="AS218" s="65"/>
      <c r="AT218" s="66"/>
      <c r="AU218" s="66"/>
      <c r="AV218" s="64"/>
      <c r="AW218" s="65"/>
      <c r="AX218" s="73"/>
      <c r="AY218" s="73"/>
      <c r="AZ218" s="65"/>
      <c r="BA218" s="66"/>
      <c r="BB218" s="66"/>
      <c r="BC218" s="66"/>
      <c r="BD218" s="73"/>
      <c r="BE218" s="64"/>
      <c r="BF218" s="65"/>
      <c r="BG218" s="70"/>
      <c r="BH218" s="66"/>
      <c r="BI218" s="70"/>
      <c r="BJ218" s="66"/>
      <c r="BK218" s="64"/>
      <c r="BL218" s="65"/>
      <c r="BM218" s="66"/>
      <c r="BN218" s="65"/>
      <c r="BO218" s="65"/>
      <c r="BP218" s="65"/>
      <c r="BQ218" s="65"/>
      <c r="BR218" s="66"/>
      <c r="BS218" s="73"/>
    </row>
    <row r="219" spans="1:71" ht="47.25" customHeight="1" outlineLevel="1" x14ac:dyDescent="0.35">
      <c r="A219" s="82" t="s">
        <v>388</v>
      </c>
      <c r="B219" s="61" t="s">
        <v>392</v>
      </c>
      <c r="C219" s="201">
        <v>241400916640</v>
      </c>
      <c r="D219" s="202">
        <f t="shared" si="763"/>
        <v>262.46575000000001</v>
      </c>
      <c r="E219" s="62">
        <f t="shared" si="764"/>
        <v>50.038040000000002</v>
      </c>
      <c r="F219" s="63">
        <f t="shared" si="765"/>
        <v>212.42771000000002</v>
      </c>
      <c r="G219" s="64"/>
      <c r="H219" s="65"/>
      <c r="I219" s="64"/>
      <c r="J219" s="65"/>
      <c r="K219" s="64"/>
      <c r="L219" s="65"/>
      <c r="M219" s="64"/>
      <c r="N219" s="65"/>
      <c r="O219" s="62"/>
      <c r="P219" s="63"/>
      <c r="Q219" s="64"/>
      <c r="R219" s="65"/>
      <c r="S219" s="64"/>
      <c r="T219" s="65"/>
      <c r="U219" s="64"/>
      <c r="V219" s="66"/>
      <c r="W219" s="64"/>
      <c r="X219" s="65"/>
      <c r="Y219" s="65"/>
      <c r="Z219" s="64"/>
      <c r="AA219" s="65"/>
      <c r="AB219" s="64">
        <v>50.038040000000002</v>
      </c>
      <c r="AC219" s="65">
        <v>21.444870000000002</v>
      </c>
      <c r="AD219" s="64"/>
      <c r="AE219" s="65"/>
      <c r="AF219" s="65">
        <v>190.98284000000001</v>
      </c>
      <c r="AG219" s="66"/>
      <c r="AH219" s="73"/>
      <c r="AI219" s="62"/>
      <c r="AJ219" s="63"/>
      <c r="AK219" s="62"/>
      <c r="AL219" s="63"/>
      <c r="AM219" s="68"/>
      <c r="AN219" s="69"/>
      <c r="AO219" s="69"/>
      <c r="AP219" s="64"/>
      <c r="AQ219" s="65"/>
      <c r="AR219" s="64"/>
      <c r="AS219" s="65"/>
      <c r="AT219" s="66"/>
      <c r="AU219" s="66"/>
      <c r="AV219" s="64"/>
      <c r="AW219" s="65"/>
      <c r="AX219" s="73"/>
      <c r="AY219" s="73"/>
      <c r="AZ219" s="65"/>
      <c r="BA219" s="66"/>
      <c r="BB219" s="66"/>
      <c r="BC219" s="66"/>
      <c r="BD219" s="73"/>
      <c r="BE219" s="64"/>
      <c r="BF219" s="65"/>
      <c r="BG219" s="70"/>
      <c r="BH219" s="66"/>
      <c r="BI219" s="70"/>
      <c r="BJ219" s="66"/>
      <c r="BK219" s="64"/>
      <c r="BL219" s="65"/>
      <c r="BM219" s="66"/>
      <c r="BN219" s="65"/>
      <c r="BO219" s="65"/>
      <c r="BP219" s="65"/>
      <c r="BQ219" s="65"/>
      <c r="BR219" s="66"/>
      <c r="BS219" s="73"/>
    </row>
    <row r="220" spans="1:71" ht="47.25" customHeight="1" outlineLevel="1" x14ac:dyDescent="0.35">
      <c r="A220" s="82" t="s">
        <v>388</v>
      </c>
      <c r="B220" s="61" t="s">
        <v>393</v>
      </c>
      <c r="C220" s="201">
        <v>241400887284</v>
      </c>
      <c r="D220" s="202">
        <f t="shared" si="763"/>
        <v>565.59114999999997</v>
      </c>
      <c r="E220" s="62">
        <f t="shared" si="764"/>
        <v>0</v>
      </c>
      <c r="F220" s="63">
        <f t="shared" si="765"/>
        <v>565.59114999999997</v>
      </c>
      <c r="G220" s="64"/>
      <c r="H220" s="65"/>
      <c r="I220" s="64"/>
      <c r="J220" s="65"/>
      <c r="K220" s="64"/>
      <c r="L220" s="65"/>
      <c r="M220" s="64"/>
      <c r="N220" s="65"/>
      <c r="O220" s="62"/>
      <c r="P220" s="63"/>
      <c r="Q220" s="64"/>
      <c r="R220" s="65"/>
      <c r="S220" s="64"/>
      <c r="T220" s="65"/>
      <c r="U220" s="64"/>
      <c r="V220" s="66"/>
      <c r="W220" s="64"/>
      <c r="X220" s="65"/>
      <c r="Y220" s="65"/>
      <c r="Z220" s="64"/>
      <c r="AA220" s="65"/>
      <c r="AB220" s="64"/>
      <c r="AC220" s="65"/>
      <c r="AD220" s="64"/>
      <c r="AE220" s="65"/>
      <c r="AF220" s="65">
        <v>565.59114999999997</v>
      </c>
      <c r="AG220" s="66"/>
      <c r="AH220" s="73"/>
      <c r="AI220" s="62"/>
      <c r="AJ220" s="63"/>
      <c r="AK220" s="62"/>
      <c r="AL220" s="63"/>
      <c r="AM220" s="68"/>
      <c r="AN220" s="69"/>
      <c r="AO220" s="69"/>
      <c r="AP220" s="64"/>
      <c r="AQ220" s="65"/>
      <c r="AR220" s="64"/>
      <c r="AS220" s="65"/>
      <c r="AT220" s="66"/>
      <c r="AU220" s="66"/>
      <c r="AV220" s="64"/>
      <c r="AW220" s="65"/>
      <c r="AX220" s="73"/>
      <c r="AY220" s="73"/>
      <c r="AZ220" s="65"/>
      <c r="BA220" s="66"/>
      <c r="BB220" s="66"/>
      <c r="BC220" s="66"/>
      <c r="BD220" s="73"/>
      <c r="BE220" s="64"/>
      <c r="BF220" s="65"/>
      <c r="BG220" s="70"/>
      <c r="BH220" s="66"/>
      <c r="BI220" s="70"/>
      <c r="BJ220" s="66"/>
      <c r="BK220" s="64"/>
      <c r="BL220" s="65"/>
      <c r="BM220" s="66"/>
      <c r="BN220" s="65"/>
      <c r="BO220" s="65"/>
      <c r="BP220" s="65"/>
      <c r="BQ220" s="65"/>
      <c r="BR220" s="66"/>
      <c r="BS220" s="73"/>
    </row>
    <row r="221" spans="1:71" ht="47.25" customHeight="1" outlineLevel="1" x14ac:dyDescent="0.35">
      <c r="A221" s="82" t="s">
        <v>388</v>
      </c>
      <c r="B221" s="61" t="s">
        <v>394</v>
      </c>
      <c r="C221" s="201" t="s">
        <v>395</v>
      </c>
      <c r="D221" s="202">
        <f t="shared" si="763"/>
        <v>795.82159000000001</v>
      </c>
      <c r="E221" s="62">
        <f t="shared" si="764"/>
        <v>78.989109999999997</v>
      </c>
      <c r="F221" s="63">
        <f t="shared" si="765"/>
        <v>716.83248000000003</v>
      </c>
      <c r="G221" s="64"/>
      <c r="H221" s="65"/>
      <c r="I221" s="64"/>
      <c r="J221" s="65"/>
      <c r="K221" s="64"/>
      <c r="L221" s="65"/>
      <c r="M221" s="64"/>
      <c r="N221" s="65"/>
      <c r="O221" s="62">
        <v>78.989109999999997</v>
      </c>
      <c r="P221" s="63">
        <v>33.85248</v>
      </c>
      <c r="Q221" s="64"/>
      <c r="R221" s="65"/>
      <c r="S221" s="64"/>
      <c r="T221" s="65"/>
      <c r="U221" s="64"/>
      <c r="V221" s="66"/>
      <c r="W221" s="64"/>
      <c r="X221" s="65"/>
      <c r="Y221" s="65">
        <v>200.48</v>
      </c>
      <c r="Z221" s="64"/>
      <c r="AA221" s="65"/>
      <c r="AB221" s="62"/>
      <c r="AC221" s="63"/>
      <c r="AD221" s="64"/>
      <c r="AE221" s="65"/>
      <c r="AF221" s="65"/>
      <c r="AG221" s="66"/>
      <c r="AH221" s="73"/>
      <c r="AI221" s="62"/>
      <c r="AJ221" s="63"/>
      <c r="AK221" s="62"/>
      <c r="AL221" s="63"/>
      <c r="AM221" s="68"/>
      <c r="AN221" s="69"/>
      <c r="AO221" s="69"/>
      <c r="AP221" s="64"/>
      <c r="AQ221" s="65"/>
      <c r="AR221" s="64"/>
      <c r="AS221" s="65"/>
      <c r="AT221" s="66"/>
      <c r="AU221" s="66"/>
      <c r="AV221" s="64"/>
      <c r="AW221" s="65"/>
      <c r="AX221" s="73"/>
      <c r="AY221" s="73"/>
      <c r="AZ221" s="65"/>
      <c r="BA221" s="66"/>
      <c r="BB221" s="66"/>
      <c r="BC221" s="66"/>
      <c r="BD221" s="73">
        <v>482.5</v>
      </c>
      <c r="BE221" s="64"/>
      <c r="BF221" s="65"/>
      <c r="BG221" s="70"/>
      <c r="BH221" s="66"/>
      <c r="BI221" s="70"/>
      <c r="BJ221" s="66"/>
      <c r="BK221" s="64"/>
      <c r="BL221" s="65"/>
      <c r="BM221" s="66"/>
      <c r="BN221" s="65"/>
      <c r="BO221" s="65"/>
      <c r="BP221" s="65"/>
      <c r="BQ221" s="65"/>
      <c r="BR221" s="66"/>
      <c r="BS221" s="73"/>
    </row>
    <row r="222" spans="1:71" ht="47.25" customHeight="1" outlineLevel="1" x14ac:dyDescent="0.35">
      <c r="A222" s="120" t="s">
        <v>388</v>
      </c>
      <c r="B222" s="121" t="s">
        <v>396</v>
      </c>
      <c r="C222" s="201">
        <v>241400896190</v>
      </c>
      <c r="D222" s="202">
        <f t="shared" si="763"/>
        <v>698.83366000000001</v>
      </c>
      <c r="E222" s="62">
        <f t="shared" si="764"/>
        <v>489.18356</v>
      </c>
      <c r="F222" s="63">
        <f t="shared" si="765"/>
        <v>209.65010000000001</v>
      </c>
      <c r="G222" s="64"/>
      <c r="H222" s="65"/>
      <c r="I222" s="64"/>
      <c r="J222" s="65"/>
      <c r="K222" s="64"/>
      <c r="L222" s="65"/>
      <c r="M222" s="64"/>
      <c r="N222" s="65"/>
      <c r="O222" s="62"/>
      <c r="P222" s="63"/>
      <c r="Q222" s="64"/>
      <c r="R222" s="65"/>
      <c r="S222" s="64"/>
      <c r="T222" s="65"/>
      <c r="U222" s="64"/>
      <c r="V222" s="66"/>
      <c r="W222" s="64"/>
      <c r="X222" s="65"/>
      <c r="Y222" s="65"/>
      <c r="Z222" s="64"/>
      <c r="AA222" s="65"/>
      <c r="AB222" s="62"/>
      <c r="AC222" s="63"/>
      <c r="AD222" s="64"/>
      <c r="AE222" s="65"/>
      <c r="AF222" s="65"/>
      <c r="AG222" s="66"/>
      <c r="AH222" s="73"/>
      <c r="AI222" s="62"/>
      <c r="AJ222" s="63"/>
      <c r="AK222" s="84">
        <v>489.18356</v>
      </c>
      <c r="AL222" s="85">
        <v>209.65010000000001</v>
      </c>
      <c r="AM222" s="86"/>
      <c r="AN222" s="87"/>
      <c r="AO222" s="87"/>
      <c r="AP222" s="64"/>
      <c r="AQ222" s="65"/>
      <c r="AR222" s="64"/>
      <c r="AS222" s="65"/>
      <c r="AT222" s="66"/>
      <c r="AU222" s="66"/>
      <c r="AV222" s="64"/>
      <c r="AW222" s="65"/>
      <c r="AX222" s="73"/>
      <c r="AY222" s="73"/>
      <c r="AZ222" s="65"/>
      <c r="BA222" s="66"/>
      <c r="BB222" s="66"/>
      <c r="BC222" s="66"/>
      <c r="BD222" s="73"/>
      <c r="BE222" s="64"/>
      <c r="BF222" s="65"/>
      <c r="BG222" s="70"/>
      <c r="BH222" s="66"/>
      <c r="BI222" s="70"/>
      <c r="BJ222" s="66"/>
      <c r="BK222" s="64"/>
      <c r="BL222" s="65"/>
      <c r="BM222" s="66"/>
      <c r="BN222" s="65"/>
      <c r="BO222" s="65"/>
      <c r="BP222" s="65"/>
      <c r="BQ222" s="65"/>
      <c r="BR222" s="66"/>
      <c r="BS222" s="73"/>
    </row>
    <row r="223" spans="1:71" ht="30" customHeight="1" outlineLevel="1" x14ac:dyDescent="0.35">
      <c r="A223" s="82" t="s">
        <v>388</v>
      </c>
      <c r="B223" s="61" t="s">
        <v>397</v>
      </c>
      <c r="C223" s="201" t="s">
        <v>398</v>
      </c>
      <c r="D223" s="202">
        <f t="shared" si="763"/>
        <v>65766.533439999999</v>
      </c>
      <c r="E223" s="62">
        <f t="shared" si="764"/>
        <v>3376.7095800000002</v>
      </c>
      <c r="F223" s="63">
        <f t="shared" si="765"/>
        <v>62389.823859999997</v>
      </c>
      <c r="G223" s="64"/>
      <c r="H223" s="65"/>
      <c r="I223" s="64"/>
      <c r="J223" s="65"/>
      <c r="K223" s="64"/>
      <c r="L223" s="65"/>
      <c r="M223" s="64"/>
      <c r="N223" s="65"/>
      <c r="O223" s="62"/>
      <c r="P223" s="63"/>
      <c r="Q223" s="64"/>
      <c r="R223" s="65"/>
      <c r="S223" s="64"/>
      <c r="T223" s="65"/>
      <c r="U223" s="64"/>
      <c r="V223" s="66"/>
      <c r="W223" s="64"/>
      <c r="X223" s="65"/>
      <c r="Y223" s="65"/>
      <c r="Z223" s="64"/>
      <c r="AA223" s="65"/>
      <c r="AB223" s="62"/>
      <c r="AC223" s="63"/>
      <c r="AD223" s="64"/>
      <c r="AE223" s="65"/>
      <c r="AF223" s="65"/>
      <c r="AG223" s="66"/>
      <c r="AH223" s="73"/>
      <c r="AI223" s="62"/>
      <c r="AJ223" s="63"/>
      <c r="AK223" s="62"/>
      <c r="AL223" s="63"/>
      <c r="AM223" s="68"/>
      <c r="AN223" s="69"/>
      <c r="AO223" s="69"/>
      <c r="AP223" s="64">
        <f>11.01521+3365.69437</f>
        <v>3376.7095800000002</v>
      </c>
      <c r="AQ223" s="65">
        <f>4.72081+1442.44045</f>
        <v>1447.1612600000001</v>
      </c>
      <c r="AR223" s="64"/>
      <c r="AS223" s="65"/>
      <c r="AT223" s="66">
        <v>24838</v>
      </c>
      <c r="AU223" s="66">
        <v>3960</v>
      </c>
      <c r="AV223" s="64"/>
      <c r="AW223" s="65"/>
      <c r="AX223" s="73"/>
      <c r="AY223" s="73"/>
      <c r="AZ223" s="65"/>
      <c r="BA223" s="66"/>
      <c r="BB223" s="66">
        <v>87.25</v>
      </c>
      <c r="BC223" s="66"/>
      <c r="BD223" s="73"/>
      <c r="BE223" s="64"/>
      <c r="BF223" s="65"/>
      <c r="BG223" s="70"/>
      <c r="BH223" s="66"/>
      <c r="BI223" s="70"/>
      <c r="BJ223" s="66"/>
      <c r="BK223" s="64"/>
      <c r="BL223" s="65"/>
      <c r="BM223" s="66"/>
      <c r="BN223" s="65">
        <f>19481.536+11392.888</f>
        <v>30874.423999999999</v>
      </c>
      <c r="BO223" s="65"/>
      <c r="BP223" s="65"/>
      <c r="BQ223" s="65">
        <v>1182.9885999999999</v>
      </c>
      <c r="BR223" s="66"/>
      <c r="BS223" s="73"/>
    </row>
    <row r="224" spans="1:71" ht="30" customHeight="1" outlineLevel="1" x14ac:dyDescent="0.35">
      <c r="A224" s="82" t="s">
        <v>388</v>
      </c>
      <c r="B224" s="61" t="s">
        <v>399</v>
      </c>
      <c r="C224" s="201" t="s">
        <v>400</v>
      </c>
      <c r="D224" s="202">
        <f t="shared" si="763"/>
        <v>534.73743000000002</v>
      </c>
      <c r="E224" s="62">
        <f t="shared" si="764"/>
        <v>0</v>
      </c>
      <c r="F224" s="63">
        <f t="shared" si="765"/>
        <v>534.73743000000002</v>
      </c>
      <c r="G224" s="64"/>
      <c r="H224" s="65"/>
      <c r="I224" s="64"/>
      <c r="J224" s="65"/>
      <c r="K224" s="64"/>
      <c r="L224" s="65"/>
      <c r="M224" s="64"/>
      <c r="N224" s="65"/>
      <c r="O224" s="62"/>
      <c r="P224" s="63"/>
      <c r="Q224" s="64"/>
      <c r="R224" s="65"/>
      <c r="S224" s="64"/>
      <c r="T224" s="65"/>
      <c r="U224" s="64"/>
      <c r="V224" s="66"/>
      <c r="W224" s="64"/>
      <c r="X224" s="65"/>
      <c r="Y224" s="65">
        <v>84</v>
      </c>
      <c r="Z224" s="64"/>
      <c r="AA224" s="65"/>
      <c r="AB224" s="62"/>
      <c r="AC224" s="63"/>
      <c r="AD224" s="64"/>
      <c r="AE224" s="65"/>
      <c r="AF224" s="65">
        <v>450.73743000000002</v>
      </c>
      <c r="AG224" s="66"/>
      <c r="AH224" s="73"/>
      <c r="AI224" s="62"/>
      <c r="AJ224" s="63"/>
      <c r="AK224" s="62"/>
      <c r="AL224" s="63"/>
      <c r="AM224" s="68"/>
      <c r="AN224" s="69"/>
      <c r="AO224" s="69"/>
      <c r="AP224" s="64"/>
      <c r="AQ224" s="65"/>
      <c r="AR224" s="64"/>
      <c r="AS224" s="65"/>
      <c r="AT224" s="66"/>
      <c r="AU224" s="66"/>
      <c r="AV224" s="64"/>
      <c r="AW224" s="65"/>
      <c r="AX224" s="73"/>
      <c r="AY224" s="73"/>
      <c r="AZ224" s="65"/>
      <c r="BA224" s="66"/>
      <c r="BB224" s="66"/>
      <c r="BC224" s="66"/>
      <c r="BD224" s="73"/>
      <c r="BE224" s="64"/>
      <c r="BF224" s="65"/>
      <c r="BG224" s="70"/>
      <c r="BH224" s="66"/>
      <c r="BI224" s="70"/>
      <c r="BJ224" s="66"/>
      <c r="BK224" s="64"/>
      <c r="BL224" s="65"/>
      <c r="BM224" s="66"/>
      <c r="BN224" s="65"/>
      <c r="BO224" s="65"/>
      <c r="BP224" s="65"/>
      <c r="BQ224" s="65"/>
      <c r="BR224" s="66"/>
      <c r="BS224" s="73"/>
    </row>
    <row r="225" spans="1:71" ht="30" customHeight="1" outlineLevel="1" x14ac:dyDescent="0.35">
      <c r="A225" s="82" t="s">
        <v>388</v>
      </c>
      <c r="B225" s="61" t="s">
        <v>401</v>
      </c>
      <c r="C225" s="201" t="s">
        <v>402</v>
      </c>
      <c r="D225" s="202">
        <f t="shared" si="763"/>
        <v>2334.2749200000003</v>
      </c>
      <c r="E225" s="62">
        <f t="shared" si="764"/>
        <v>24.56953</v>
      </c>
      <c r="F225" s="63">
        <f t="shared" si="765"/>
        <v>2309.7053900000001</v>
      </c>
      <c r="G225" s="123"/>
      <c r="H225" s="124"/>
      <c r="I225" s="64"/>
      <c r="J225" s="65"/>
      <c r="K225" s="64">
        <v>24.56953</v>
      </c>
      <c r="L225" s="65">
        <v>10.5298</v>
      </c>
      <c r="M225" s="64"/>
      <c r="N225" s="65"/>
      <c r="O225" s="62"/>
      <c r="P225" s="63"/>
      <c r="Q225" s="64"/>
      <c r="R225" s="65"/>
      <c r="S225" s="123"/>
      <c r="T225" s="124"/>
      <c r="U225" s="64"/>
      <c r="V225" s="66"/>
      <c r="W225" s="123"/>
      <c r="X225" s="124"/>
      <c r="Y225" s="65">
        <v>711.2</v>
      </c>
      <c r="Z225" s="64"/>
      <c r="AA225" s="65"/>
      <c r="AB225" s="64"/>
      <c r="AC225" s="65"/>
      <c r="AD225" s="64"/>
      <c r="AE225" s="65"/>
      <c r="AF225" s="65">
        <v>1372.5755899999999</v>
      </c>
      <c r="AG225" s="66"/>
      <c r="AH225" s="73"/>
      <c r="AI225" s="62"/>
      <c r="AJ225" s="63"/>
      <c r="AK225" s="62"/>
      <c r="AL225" s="63"/>
      <c r="AM225" s="68"/>
      <c r="AN225" s="69"/>
      <c r="AO225" s="69"/>
      <c r="AP225" s="64"/>
      <c r="AQ225" s="65"/>
      <c r="AR225" s="64"/>
      <c r="AS225" s="65"/>
      <c r="AT225" s="66"/>
      <c r="AU225" s="66"/>
      <c r="AV225" s="64"/>
      <c r="AW225" s="65"/>
      <c r="AX225" s="73"/>
      <c r="AY225" s="73"/>
      <c r="AZ225" s="65"/>
      <c r="BA225" s="66"/>
      <c r="BB225" s="66"/>
      <c r="BC225" s="66"/>
      <c r="BD225" s="73">
        <v>215.4</v>
      </c>
      <c r="BE225" s="64"/>
      <c r="BF225" s="65"/>
      <c r="BG225" s="70"/>
      <c r="BH225" s="66"/>
      <c r="BI225" s="70"/>
      <c r="BJ225" s="66"/>
      <c r="BK225" s="64"/>
      <c r="BL225" s="65"/>
      <c r="BM225" s="66"/>
      <c r="BN225" s="65"/>
      <c r="BO225" s="65"/>
      <c r="BP225" s="65"/>
      <c r="BQ225" s="65"/>
      <c r="BR225" s="66"/>
      <c r="BS225" s="73"/>
    </row>
    <row r="226" spans="1:71" ht="30" customHeight="1" outlineLevel="1" x14ac:dyDescent="0.35">
      <c r="A226" s="82" t="s">
        <v>388</v>
      </c>
      <c r="B226" s="61" t="s">
        <v>403</v>
      </c>
      <c r="C226" s="201">
        <v>2414002091</v>
      </c>
      <c r="D226" s="202">
        <f t="shared" si="763"/>
        <v>48747.587310000003</v>
      </c>
      <c r="E226" s="62">
        <f t="shared" si="764"/>
        <v>9639.0809000000008</v>
      </c>
      <c r="F226" s="63">
        <f t="shared" si="765"/>
        <v>39108.506410000002</v>
      </c>
      <c r="G226" s="64">
        <v>75.132570000000001</v>
      </c>
      <c r="H226" s="65">
        <v>32.199669999999998</v>
      </c>
      <c r="I226" s="64">
        <v>2195.3759300000002</v>
      </c>
      <c r="J226" s="65">
        <v>940.87539000000004</v>
      </c>
      <c r="K226" s="64">
        <f>1386.88145+7.5497</f>
        <v>1394.4311500000001</v>
      </c>
      <c r="L226" s="65">
        <f>594.37776+3.23559</f>
        <v>597.61334999999997</v>
      </c>
      <c r="M226" s="64"/>
      <c r="N226" s="65"/>
      <c r="O226" s="62">
        <v>2684.2900599999998</v>
      </c>
      <c r="P226" s="63">
        <v>1150.41002</v>
      </c>
      <c r="Q226" s="64"/>
      <c r="R226" s="65"/>
      <c r="S226" s="64"/>
      <c r="T226" s="65"/>
      <c r="U226" s="64"/>
      <c r="V226" s="66"/>
      <c r="W226" s="64"/>
      <c r="X226" s="65"/>
      <c r="Y226" s="65">
        <v>4372.4799999999996</v>
      </c>
      <c r="Z226" s="64">
        <v>3240.9463999999998</v>
      </c>
      <c r="AA226" s="65">
        <v>1388.97703</v>
      </c>
      <c r="AB226" s="62"/>
      <c r="AC226" s="63"/>
      <c r="AD226" s="64">
        <v>48.904789999999998</v>
      </c>
      <c r="AE226" s="65">
        <v>20.95919</v>
      </c>
      <c r="AF226" s="65">
        <v>9824.1262800000004</v>
      </c>
      <c r="AG226" s="66"/>
      <c r="AH226" s="73"/>
      <c r="AI226" s="62"/>
      <c r="AJ226" s="63"/>
      <c r="AK226" s="62"/>
      <c r="AL226" s="63"/>
      <c r="AM226" s="68"/>
      <c r="AN226" s="69"/>
      <c r="AO226" s="69"/>
      <c r="AP226" s="64"/>
      <c r="AQ226" s="65"/>
      <c r="AR226" s="64"/>
      <c r="AS226" s="65"/>
      <c r="AT226" s="66"/>
      <c r="AU226" s="66"/>
      <c r="AV226" s="64"/>
      <c r="AW226" s="65"/>
      <c r="AX226" s="73"/>
      <c r="AY226" s="73"/>
      <c r="AZ226" s="65"/>
      <c r="BA226" s="66"/>
      <c r="BB226" s="66"/>
      <c r="BC226" s="66">
        <f>16818.58833+2212.18825</f>
        <v>19030.776579999998</v>
      </c>
      <c r="BD226" s="73">
        <v>1476.36492</v>
      </c>
      <c r="BE226" s="64"/>
      <c r="BF226" s="65"/>
      <c r="BG226" s="70"/>
      <c r="BH226" s="66"/>
      <c r="BI226" s="70"/>
      <c r="BJ226" s="66"/>
      <c r="BK226" s="64"/>
      <c r="BL226" s="65"/>
      <c r="BM226" s="66"/>
      <c r="BN226" s="65"/>
      <c r="BO226" s="65"/>
      <c r="BP226" s="65"/>
      <c r="BQ226" s="65">
        <v>273.72397999999998</v>
      </c>
      <c r="BR226" s="66"/>
      <c r="BS226" s="73"/>
    </row>
    <row r="227" spans="1:71" ht="30" customHeight="1" outlineLevel="1" x14ac:dyDescent="0.35">
      <c r="A227" s="82" t="s">
        <v>388</v>
      </c>
      <c r="B227" s="61" t="s">
        <v>404</v>
      </c>
      <c r="C227" s="201" t="s">
        <v>405</v>
      </c>
      <c r="D227" s="202">
        <f t="shared" si="763"/>
        <v>1878.64374</v>
      </c>
      <c r="E227" s="62">
        <f t="shared" si="764"/>
        <v>190.54541999999998</v>
      </c>
      <c r="F227" s="63">
        <f t="shared" si="765"/>
        <v>1688.0983200000001</v>
      </c>
      <c r="G227" s="64"/>
      <c r="H227" s="65"/>
      <c r="I227" s="64"/>
      <c r="J227" s="65"/>
      <c r="K227" s="64">
        <v>84.193719999999999</v>
      </c>
      <c r="L227" s="65">
        <v>36.083019999999998</v>
      </c>
      <c r="M227" s="64"/>
      <c r="N227" s="65"/>
      <c r="O227" s="62">
        <v>106.35169999999999</v>
      </c>
      <c r="P227" s="63">
        <v>45.579300000000003</v>
      </c>
      <c r="Q227" s="64"/>
      <c r="R227" s="65"/>
      <c r="S227" s="64"/>
      <c r="T227" s="65"/>
      <c r="U227" s="64"/>
      <c r="V227" s="66"/>
      <c r="W227" s="64"/>
      <c r="X227" s="65"/>
      <c r="Y227" s="65">
        <v>375.2</v>
      </c>
      <c r="Z227" s="64"/>
      <c r="AA227" s="65"/>
      <c r="AB227" s="62"/>
      <c r="AC227" s="63"/>
      <c r="AD227" s="64"/>
      <c r="AE227" s="65"/>
      <c r="AF227" s="65"/>
      <c r="AG227" s="66"/>
      <c r="AH227" s="73"/>
      <c r="AI227" s="62"/>
      <c r="AJ227" s="63"/>
      <c r="AK227" s="62"/>
      <c r="AL227" s="63"/>
      <c r="AM227" s="68"/>
      <c r="AN227" s="69"/>
      <c r="AO227" s="69"/>
      <c r="AP227" s="64"/>
      <c r="AQ227" s="65"/>
      <c r="AR227" s="64"/>
      <c r="AS227" s="65"/>
      <c r="AT227" s="66"/>
      <c r="AU227" s="66"/>
      <c r="AV227" s="64"/>
      <c r="AW227" s="65"/>
      <c r="AX227" s="73"/>
      <c r="AY227" s="73"/>
      <c r="AZ227" s="65"/>
      <c r="BA227" s="66"/>
      <c r="BB227" s="66"/>
      <c r="BC227" s="66">
        <v>1231.2360000000001</v>
      </c>
      <c r="BD227" s="73"/>
      <c r="BE227" s="64"/>
      <c r="BF227" s="65"/>
      <c r="BG227" s="70"/>
      <c r="BH227" s="66"/>
      <c r="BI227" s="70"/>
      <c r="BJ227" s="66"/>
      <c r="BK227" s="64"/>
      <c r="BL227" s="65"/>
      <c r="BM227" s="66"/>
      <c r="BN227" s="65"/>
      <c r="BO227" s="65"/>
      <c r="BP227" s="65"/>
      <c r="BQ227" s="65"/>
      <c r="BR227" s="66"/>
      <c r="BS227" s="73"/>
    </row>
    <row r="228" spans="1:71" ht="30" customHeight="1" outlineLevel="1" x14ac:dyDescent="0.35">
      <c r="A228" s="82" t="s">
        <v>388</v>
      </c>
      <c r="B228" s="61" t="s">
        <v>406</v>
      </c>
      <c r="C228" s="201" t="s">
        <v>407</v>
      </c>
      <c r="D228" s="202">
        <f t="shared" si="763"/>
        <v>11955.335049999998</v>
      </c>
      <c r="E228" s="62">
        <f t="shared" si="764"/>
        <v>1663.3333299999999</v>
      </c>
      <c r="F228" s="63">
        <f t="shared" si="765"/>
        <v>10292.001719999998</v>
      </c>
      <c r="G228" s="64"/>
      <c r="H228" s="65"/>
      <c r="I228" s="64">
        <v>915.97253000000001</v>
      </c>
      <c r="J228" s="65">
        <v>392.55966000000001</v>
      </c>
      <c r="K228" s="64">
        <v>156.95826</v>
      </c>
      <c r="L228" s="65">
        <v>67.267840000000007</v>
      </c>
      <c r="M228" s="64"/>
      <c r="N228" s="65"/>
      <c r="O228" s="62">
        <v>575.07156999999995</v>
      </c>
      <c r="P228" s="63">
        <v>246.45925</v>
      </c>
      <c r="Q228" s="64"/>
      <c r="R228" s="65"/>
      <c r="S228" s="64"/>
      <c r="T228" s="65"/>
      <c r="U228" s="64"/>
      <c r="V228" s="66"/>
      <c r="W228" s="64"/>
      <c r="X228" s="65"/>
      <c r="Y228" s="65">
        <v>2344.16</v>
      </c>
      <c r="Z228" s="64"/>
      <c r="AA228" s="65"/>
      <c r="AB228" s="62"/>
      <c r="AC228" s="63"/>
      <c r="AD228" s="64">
        <v>15.330970000000001</v>
      </c>
      <c r="AE228" s="65">
        <v>6.5704099999999999</v>
      </c>
      <c r="AF228" s="65">
        <v>963.47122000000002</v>
      </c>
      <c r="AG228" s="66"/>
      <c r="AH228" s="73"/>
      <c r="AI228" s="62"/>
      <c r="AJ228" s="63"/>
      <c r="AK228" s="62"/>
      <c r="AL228" s="63"/>
      <c r="AM228" s="68"/>
      <c r="AN228" s="69"/>
      <c r="AO228" s="69"/>
      <c r="AP228" s="64"/>
      <c r="AQ228" s="65"/>
      <c r="AR228" s="64"/>
      <c r="AS228" s="65"/>
      <c r="AT228" s="66"/>
      <c r="AU228" s="66"/>
      <c r="AV228" s="64"/>
      <c r="AW228" s="65"/>
      <c r="AX228" s="73"/>
      <c r="AY228" s="73">
        <v>533.80128000000002</v>
      </c>
      <c r="AZ228" s="65"/>
      <c r="BA228" s="66"/>
      <c r="BB228" s="66"/>
      <c r="BC228" s="66">
        <f>1619.66252+1977.867</f>
        <v>3597.52952</v>
      </c>
      <c r="BD228" s="73">
        <v>657.50417000000004</v>
      </c>
      <c r="BE228" s="64"/>
      <c r="BF228" s="65"/>
      <c r="BG228" s="70"/>
      <c r="BH228" s="66"/>
      <c r="BI228" s="70"/>
      <c r="BJ228" s="66"/>
      <c r="BK228" s="64"/>
      <c r="BL228" s="65"/>
      <c r="BM228" s="66"/>
      <c r="BN228" s="65"/>
      <c r="BO228" s="65"/>
      <c r="BP228" s="65"/>
      <c r="BQ228" s="65">
        <v>1482.6783700000001</v>
      </c>
      <c r="BR228" s="66"/>
      <c r="BS228" s="73"/>
    </row>
    <row r="229" spans="1:71" ht="30" customHeight="1" outlineLevel="1" x14ac:dyDescent="0.35">
      <c r="A229" s="82" t="s">
        <v>388</v>
      </c>
      <c r="B229" s="61" t="s">
        <v>408</v>
      </c>
      <c r="C229" s="201" t="s">
        <v>409</v>
      </c>
      <c r="D229" s="202">
        <f t="shared" si="763"/>
        <v>2321.4687199999998</v>
      </c>
      <c r="E229" s="62">
        <f t="shared" si="764"/>
        <v>0</v>
      </c>
      <c r="F229" s="63">
        <f t="shared" si="765"/>
        <v>2321.4687199999998</v>
      </c>
      <c r="G229" s="64"/>
      <c r="H229" s="65"/>
      <c r="I229" s="64"/>
      <c r="J229" s="65"/>
      <c r="K229" s="64"/>
      <c r="L229" s="65"/>
      <c r="M229" s="64"/>
      <c r="N229" s="65"/>
      <c r="O229" s="62"/>
      <c r="P229" s="63"/>
      <c r="Q229" s="64"/>
      <c r="R229" s="65"/>
      <c r="S229" s="64"/>
      <c r="T229" s="65"/>
      <c r="U229" s="64"/>
      <c r="V229" s="66"/>
      <c r="W229" s="64"/>
      <c r="X229" s="65"/>
      <c r="Y229" s="65">
        <v>448</v>
      </c>
      <c r="Z229" s="64"/>
      <c r="AA229" s="65"/>
      <c r="AB229" s="62"/>
      <c r="AC229" s="63"/>
      <c r="AD229" s="64"/>
      <c r="AE229" s="65"/>
      <c r="AF229" s="65">
        <v>1072.19426</v>
      </c>
      <c r="AG229" s="66"/>
      <c r="AH229" s="73"/>
      <c r="AI229" s="62"/>
      <c r="AJ229" s="63"/>
      <c r="AK229" s="62"/>
      <c r="AL229" s="63"/>
      <c r="AM229" s="68"/>
      <c r="AN229" s="69"/>
      <c r="AO229" s="69"/>
      <c r="AP229" s="64"/>
      <c r="AQ229" s="65"/>
      <c r="AR229" s="64"/>
      <c r="AS229" s="65"/>
      <c r="AT229" s="66"/>
      <c r="AU229" s="66"/>
      <c r="AV229" s="64"/>
      <c r="AW229" s="65"/>
      <c r="AX229" s="73"/>
      <c r="AY229" s="73"/>
      <c r="AZ229" s="65"/>
      <c r="BA229" s="66"/>
      <c r="BB229" s="66"/>
      <c r="BC229" s="66"/>
      <c r="BD229" s="73"/>
      <c r="BE229" s="64"/>
      <c r="BF229" s="65"/>
      <c r="BG229" s="70"/>
      <c r="BH229" s="66"/>
      <c r="BI229" s="70"/>
      <c r="BJ229" s="66"/>
      <c r="BK229" s="64"/>
      <c r="BL229" s="65"/>
      <c r="BM229" s="66"/>
      <c r="BN229" s="65"/>
      <c r="BO229" s="65"/>
      <c r="BP229" s="65"/>
      <c r="BQ229" s="65">
        <v>801.27445999999998</v>
      </c>
      <c r="BR229" s="66"/>
      <c r="BS229" s="73"/>
    </row>
    <row r="230" spans="1:71" s="78" customFormat="1" ht="30" customHeight="1" x14ac:dyDescent="0.35">
      <c r="A230" s="90" t="s">
        <v>410</v>
      </c>
      <c r="B230" s="99"/>
      <c r="C230" s="204"/>
      <c r="D230" s="209">
        <f t="shared" ref="D230" si="766">SUBTOTAL(9,D214:D229)</f>
        <v>137412.30270999999</v>
      </c>
      <c r="E230" s="116">
        <f t="shared" ref="E230" si="767">SUBTOTAL(9,E214:E229)</f>
        <v>15512.449470000001</v>
      </c>
      <c r="F230" s="116">
        <f t="shared" ref="F230" si="768">SUBTOTAL(9,F214:F229)</f>
        <v>121899.85324000001</v>
      </c>
      <c r="G230" s="116">
        <f t="shared" ref="G230" si="769">SUBTOTAL(9,G214:G229)</f>
        <v>75.132570000000001</v>
      </c>
      <c r="H230" s="116">
        <f t="shared" ref="H230" si="770">SUBTOTAL(9,H214:H229)</f>
        <v>32.199669999999998</v>
      </c>
      <c r="I230" s="116">
        <f t="shared" ref="I230" si="771">SUBTOTAL(9,I214:I229)</f>
        <v>3111.3484600000002</v>
      </c>
      <c r="J230" s="116">
        <f t="shared" ref="J230" si="772">SUBTOTAL(9,J214:J229)</f>
        <v>1333.43505</v>
      </c>
      <c r="K230" s="116">
        <f t="shared" ref="K230" si="773">SUBTOTAL(9,K214:K229)</f>
        <v>1660.1526600000002</v>
      </c>
      <c r="L230" s="116">
        <f t="shared" ref="L230" si="774">SUBTOTAL(9,L214:L229)</f>
        <v>711.49401</v>
      </c>
      <c r="M230" s="116">
        <f t="shared" ref="M230" si="775">SUBTOTAL(9,M214:M229)</f>
        <v>0</v>
      </c>
      <c r="N230" s="116">
        <f t="shared" ref="N230" si="776">SUBTOTAL(9,N214:N229)</f>
        <v>0</v>
      </c>
      <c r="O230" s="116">
        <f t="shared" ref="O230" si="777">SUBTOTAL(9,O214:O229)</f>
        <v>3444.70244</v>
      </c>
      <c r="P230" s="116">
        <f t="shared" ref="P230" si="778">SUBTOTAL(9,P214:P229)</f>
        <v>1476.30105</v>
      </c>
      <c r="Q230" s="116">
        <f t="shared" ref="Q230" si="779">SUBTOTAL(9,Q214:Q229)</f>
        <v>0</v>
      </c>
      <c r="R230" s="116">
        <f t="shared" ref="R230" si="780">SUBTOTAL(9,R214:R229)</f>
        <v>0</v>
      </c>
      <c r="S230" s="116">
        <f t="shared" ref="S230" si="781">SUBTOTAL(9,S214:S229)</f>
        <v>0</v>
      </c>
      <c r="T230" s="116">
        <f t="shared" ref="T230" si="782">SUBTOTAL(9,T214:T229)</f>
        <v>0</v>
      </c>
      <c r="U230" s="116">
        <f t="shared" ref="U230" si="783">SUBTOTAL(9,U214:U229)</f>
        <v>0</v>
      </c>
      <c r="V230" s="116">
        <f t="shared" ref="V230" si="784">SUBTOTAL(9,V214:V229)</f>
        <v>0</v>
      </c>
      <c r="W230" s="116">
        <f t="shared" ref="W230" si="785">SUBTOTAL(9,W214:W229)</f>
        <v>0</v>
      </c>
      <c r="X230" s="116">
        <f t="shared" ref="X230" si="786">SUBTOTAL(9,X214:X229)</f>
        <v>0</v>
      </c>
      <c r="Y230" s="116">
        <f t="shared" ref="Y230" si="787">SUBTOTAL(9,Y214:Y229)</f>
        <v>8798.7199999999993</v>
      </c>
      <c r="Z230" s="116">
        <f t="shared" ref="Z230" si="788">SUBTOTAL(9,Z214:Z229)</f>
        <v>3240.9463999999998</v>
      </c>
      <c r="AA230" s="116">
        <f t="shared" ref="AA230" si="789">SUBTOTAL(9,AA214:AA229)</f>
        <v>1388.97703</v>
      </c>
      <c r="AB230" s="116">
        <f t="shared" ref="AB230" si="790">SUBTOTAL(9,AB214:AB229)</f>
        <v>50.038040000000002</v>
      </c>
      <c r="AC230" s="116">
        <f t="shared" ref="AC230" si="791">SUBTOTAL(9,AC214:AC229)</f>
        <v>21.444870000000002</v>
      </c>
      <c r="AD230" s="116">
        <f t="shared" ref="AD230" si="792">SUBTOTAL(9,AD214:AD229)</f>
        <v>64.235759999999999</v>
      </c>
      <c r="AE230" s="116">
        <f t="shared" ref="AE230" si="793">SUBTOTAL(9,AE214:AE229)</f>
        <v>27.529599999999999</v>
      </c>
      <c r="AF230" s="116">
        <f t="shared" ref="AF230" si="794">SUBTOTAL(9,AF214:AF229)</f>
        <v>15727.488719999999</v>
      </c>
      <c r="AG230" s="116">
        <f t="shared" ref="AG230" si="795">SUBTOTAL(9,AG214:AG229)</f>
        <v>0</v>
      </c>
      <c r="AH230" s="116">
        <f t="shared" ref="AH230" si="796">SUBTOTAL(9,AH214:AH229)</f>
        <v>0</v>
      </c>
      <c r="AI230" s="116">
        <f t="shared" ref="AI230" si="797">SUBTOTAL(9,AI214:AI229)</f>
        <v>0</v>
      </c>
      <c r="AJ230" s="116">
        <f t="shared" ref="AJ230" si="798">SUBTOTAL(9,AJ214:AJ229)</f>
        <v>0</v>
      </c>
      <c r="AK230" s="116">
        <f t="shared" ref="AK230" si="799">SUBTOTAL(9,AK214:AK229)</f>
        <v>489.18356</v>
      </c>
      <c r="AL230" s="116">
        <f t="shared" ref="AL230" si="800">SUBTOTAL(9,AL214:AL229)</f>
        <v>209.65010000000001</v>
      </c>
      <c r="AM230" s="116">
        <f t="shared" ref="AM230" si="801">SUBTOTAL(9,AM214:AM229)</f>
        <v>0</v>
      </c>
      <c r="AN230" s="116">
        <f t="shared" ref="AN230" si="802">SUBTOTAL(9,AN214:AN229)</f>
        <v>0</v>
      </c>
      <c r="AO230" s="116">
        <f t="shared" ref="AO230" si="803">SUBTOTAL(9,AO214:AO229)</f>
        <v>0</v>
      </c>
      <c r="AP230" s="116">
        <f t="shared" ref="AP230" si="804">SUBTOTAL(9,AP214:AP229)</f>
        <v>3376.7095800000002</v>
      </c>
      <c r="AQ230" s="116">
        <f t="shared" ref="AQ230" si="805">SUBTOTAL(9,AQ214:AQ229)</f>
        <v>1447.1612600000001</v>
      </c>
      <c r="AR230" s="116">
        <f t="shared" ref="AR230" si="806">SUBTOTAL(9,AR214:AR229)</f>
        <v>0</v>
      </c>
      <c r="AS230" s="116">
        <f t="shared" ref="AS230" si="807">SUBTOTAL(9,AS214:AS229)</f>
        <v>0</v>
      </c>
      <c r="AT230" s="116">
        <f t="shared" ref="AT230" si="808">SUBTOTAL(9,AT214:AT229)</f>
        <v>24838</v>
      </c>
      <c r="AU230" s="116">
        <f t="shared" ref="AU230" si="809">SUBTOTAL(9,AU214:AU229)</f>
        <v>3960</v>
      </c>
      <c r="AV230" s="116">
        <f t="shared" ref="AV230" si="810">SUBTOTAL(9,AV214:AV229)</f>
        <v>0</v>
      </c>
      <c r="AW230" s="116">
        <f t="shared" ref="AW230" si="811">SUBTOTAL(9,AW214:AW229)</f>
        <v>0</v>
      </c>
      <c r="AX230" s="116">
        <f t="shared" ref="AX230" si="812">SUBTOTAL(9,AX214:AX229)</f>
        <v>0</v>
      </c>
      <c r="AY230" s="116">
        <f t="shared" ref="AY230" si="813">SUBTOTAL(9,AY214:AY229)</f>
        <v>533.80128000000002</v>
      </c>
      <c r="AZ230" s="116">
        <f t="shared" ref="AZ230" si="814">SUBTOTAL(9,AZ214:AZ229)</f>
        <v>0</v>
      </c>
      <c r="BA230" s="116">
        <f t="shared" ref="BA230" si="815">SUBTOTAL(9,BA214:BA229)</f>
        <v>0</v>
      </c>
      <c r="BB230" s="116">
        <f t="shared" ref="BB230" si="816">SUBTOTAL(9,BB214:BB229)</f>
        <v>87.25</v>
      </c>
      <c r="BC230" s="116">
        <f t="shared" ref="BC230" si="817">SUBTOTAL(9,BC214:BC229)</f>
        <v>23859.542099999999</v>
      </c>
      <c r="BD230" s="116">
        <f t="shared" ref="BD230" si="818">SUBTOTAL(9,BD214:BD229)</f>
        <v>2831.7690900000002</v>
      </c>
      <c r="BE230" s="116">
        <f t="shared" ref="BE230" si="819">SUBTOTAL(9,BE214:BE229)</f>
        <v>0</v>
      </c>
      <c r="BF230" s="116">
        <f t="shared" ref="BF230" si="820">SUBTOTAL(9,BF214:BF229)</f>
        <v>0</v>
      </c>
      <c r="BG230" s="116">
        <f t="shared" ref="BG230" si="821">SUBTOTAL(9,BG214:BG229)</f>
        <v>0</v>
      </c>
      <c r="BH230" s="116">
        <f t="shared" ref="BH230" si="822">SUBTOTAL(9,BH214:BH229)</f>
        <v>0</v>
      </c>
      <c r="BI230" s="116">
        <f t="shared" ref="BI230" si="823">SUBTOTAL(9,BI214:BI229)</f>
        <v>0</v>
      </c>
      <c r="BJ230" s="116">
        <f t="shared" ref="BJ230" si="824">SUBTOTAL(9,BJ214:BJ229)</f>
        <v>0</v>
      </c>
      <c r="BK230" s="116">
        <f t="shared" ref="BK230" si="825">SUBTOTAL(9,BK214:BK229)</f>
        <v>0</v>
      </c>
      <c r="BL230" s="116">
        <f t="shared" ref="BL230" si="826">SUBTOTAL(9,BL214:BL229)</f>
        <v>0</v>
      </c>
      <c r="BM230" s="116">
        <f t="shared" ref="BM230" si="827">SUBTOTAL(9,BM214:BM229)</f>
        <v>0</v>
      </c>
      <c r="BN230" s="116">
        <f t="shared" ref="BN230" si="828">SUBTOTAL(9,BN214:BN229)</f>
        <v>30874.423999999999</v>
      </c>
      <c r="BO230" s="116">
        <f t="shared" ref="BO230" si="829">SUBTOTAL(9,BO214:BO229)</f>
        <v>0</v>
      </c>
      <c r="BP230" s="116">
        <f t="shared" ref="BP230" si="830">SUBTOTAL(9,BP214:BP229)</f>
        <v>0</v>
      </c>
      <c r="BQ230" s="116">
        <f t="shared" ref="BQ230" si="831">SUBTOTAL(9,BQ214:BQ229)</f>
        <v>3740.6654100000001</v>
      </c>
      <c r="BR230" s="116">
        <f t="shared" ref="BR230" si="832">SUBTOTAL(9,BR214:BR229)</f>
        <v>0</v>
      </c>
      <c r="BS230" s="116">
        <f t="shared" ref="BS230" si="833">SUBTOTAL(9,BS214:BS229)</f>
        <v>0</v>
      </c>
    </row>
    <row r="231" spans="1:71" ht="47.25" customHeight="1" outlineLevel="1" collapsed="1" x14ac:dyDescent="0.35">
      <c r="A231" s="82" t="s">
        <v>411</v>
      </c>
      <c r="B231" s="61" t="s">
        <v>412</v>
      </c>
      <c r="C231" s="201">
        <v>241500271210</v>
      </c>
      <c r="D231" s="202">
        <f t="shared" ref="D231" si="834">E231+F231</f>
        <v>1173.35508</v>
      </c>
      <c r="E231" s="62">
        <f t="shared" ref="E231" si="835">SUMIF($G$5:$BS$5,"федеральный бюджет",G231:BS231)</f>
        <v>272.54856000000001</v>
      </c>
      <c r="F231" s="63">
        <f t="shared" ref="F231" si="836">SUMIF($G$5:$BS$5,"краевой бюджет",G231:BS231)</f>
        <v>900.80651999999998</v>
      </c>
      <c r="G231" s="64"/>
      <c r="H231" s="65"/>
      <c r="I231" s="64"/>
      <c r="J231" s="65"/>
      <c r="K231" s="64"/>
      <c r="L231" s="65"/>
      <c r="M231" s="64"/>
      <c r="N231" s="65"/>
      <c r="O231" s="62">
        <v>272.54856000000001</v>
      </c>
      <c r="P231" s="63">
        <v>116.80652000000001</v>
      </c>
      <c r="Q231" s="64"/>
      <c r="R231" s="65"/>
      <c r="S231" s="64"/>
      <c r="T231" s="65"/>
      <c r="U231" s="64"/>
      <c r="V231" s="66"/>
      <c r="W231" s="64"/>
      <c r="X231" s="65"/>
      <c r="Y231" s="65">
        <v>784</v>
      </c>
      <c r="Z231" s="64"/>
      <c r="AA231" s="65"/>
      <c r="AB231" s="62"/>
      <c r="AC231" s="63"/>
      <c r="AD231" s="64"/>
      <c r="AE231" s="65"/>
      <c r="AF231" s="65"/>
      <c r="AG231" s="66"/>
      <c r="AH231" s="73"/>
      <c r="AI231" s="62"/>
      <c r="AJ231" s="63"/>
      <c r="AK231" s="62"/>
      <c r="AL231" s="63"/>
      <c r="AM231" s="68"/>
      <c r="AN231" s="69"/>
      <c r="AO231" s="69"/>
      <c r="AP231" s="64"/>
      <c r="AQ231" s="65"/>
      <c r="AR231" s="64"/>
      <c r="AS231" s="65"/>
      <c r="AT231" s="66"/>
      <c r="AU231" s="66"/>
      <c r="AV231" s="64"/>
      <c r="AW231" s="65"/>
      <c r="AX231" s="73"/>
      <c r="AY231" s="73"/>
      <c r="AZ231" s="65"/>
      <c r="BA231" s="66"/>
      <c r="BB231" s="66"/>
      <c r="BC231" s="66"/>
      <c r="BD231" s="73"/>
      <c r="BE231" s="64"/>
      <c r="BF231" s="65"/>
      <c r="BG231" s="70"/>
      <c r="BH231" s="66"/>
      <c r="BI231" s="70"/>
      <c r="BJ231" s="66"/>
      <c r="BK231" s="64"/>
      <c r="BL231" s="65"/>
      <c r="BM231" s="66"/>
      <c r="BN231" s="65"/>
      <c r="BO231" s="65"/>
      <c r="BP231" s="65"/>
      <c r="BQ231" s="65"/>
      <c r="BR231" s="66"/>
      <c r="BS231" s="73"/>
    </row>
    <row r="232" spans="1:71" ht="47.25" customHeight="1" outlineLevel="1" x14ac:dyDescent="0.35">
      <c r="A232" s="82" t="s">
        <v>411</v>
      </c>
      <c r="B232" s="61" t="s">
        <v>413</v>
      </c>
      <c r="C232" s="201">
        <v>242800670055</v>
      </c>
      <c r="D232" s="202">
        <f t="shared" ref="D232:D240" si="837">E232+F232</f>
        <v>47.6</v>
      </c>
      <c r="E232" s="62">
        <f t="shared" ref="E232:E240" si="838">SUMIF($G$5:$BS$5,"федеральный бюджет",G232:BS232)</f>
        <v>0</v>
      </c>
      <c r="F232" s="63">
        <f t="shared" ref="F232:F240" si="839">SUMIF($G$5:$BS$5,"краевой бюджет",G232:BS232)</f>
        <v>47.6</v>
      </c>
      <c r="G232" s="64"/>
      <c r="H232" s="65"/>
      <c r="I232" s="64"/>
      <c r="J232" s="65"/>
      <c r="K232" s="64"/>
      <c r="L232" s="65"/>
      <c r="M232" s="64"/>
      <c r="N232" s="65"/>
      <c r="O232" s="62"/>
      <c r="P232" s="63"/>
      <c r="Q232" s="64"/>
      <c r="R232" s="65"/>
      <c r="S232" s="64"/>
      <c r="T232" s="65"/>
      <c r="U232" s="64"/>
      <c r="V232" s="66"/>
      <c r="W232" s="64"/>
      <c r="X232" s="65"/>
      <c r="Y232" s="65">
        <v>47.6</v>
      </c>
      <c r="Z232" s="64"/>
      <c r="AA232" s="65"/>
      <c r="AB232" s="62"/>
      <c r="AC232" s="63"/>
      <c r="AD232" s="64"/>
      <c r="AE232" s="65"/>
      <c r="AF232" s="65"/>
      <c r="AG232" s="66"/>
      <c r="AH232" s="73"/>
      <c r="AI232" s="62"/>
      <c r="AJ232" s="63"/>
      <c r="AK232" s="62"/>
      <c r="AL232" s="63"/>
      <c r="AM232" s="68"/>
      <c r="AN232" s="69"/>
      <c r="AO232" s="69"/>
      <c r="AP232" s="64"/>
      <c r="AQ232" s="65"/>
      <c r="AR232" s="64"/>
      <c r="AS232" s="65"/>
      <c r="AT232" s="66"/>
      <c r="AU232" s="66"/>
      <c r="AV232" s="64"/>
      <c r="AW232" s="65"/>
      <c r="AX232" s="73"/>
      <c r="AY232" s="73"/>
      <c r="AZ232" s="65"/>
      <c r="BA232" s="66"/>
      <c r="BB232" s="66"/>
      <c r="BC232" s="66"/>
      <c r="BD232" s="73"/>
      <c r="BE232" s="64"/>
      <c r="BF232" s="65"/>
      <c r="BG232" s="70"/>
      <c r="BH232" s="66"/>
      <c r="BI232" s="70"/>
      <c r="BJ232" s="66"/>
      <c r="BK232" s="64"/>
      <c r="BL232" s="65"/>
      <c r="BM232" s="66"/>
      <c r="BN232" s="65"/>
      <c r="BO232" s="65"/>
      <c r="BP232" s="65"/>
      <c r="BQ232" s="65"/>
      <c r="BR232" s="66"/>
      <c r="BS232" s="73"/>
    </row>
    <row r="233" spans="1:71" ht="47.25" customHeight="1" outlineLevel="1" x14ac:dyDescent="0.35">
      <c r="A233" s="82" t="s">
        <v>411</v>
      </c>
      <c r="B233" s="61" t="s">
        <v>414</v>
      </c>
      <c r="C233" s="201" t="s">
        <v>415</v>
      </c>
      <c r="D233" s="202">
        <f t="shared" si="837"/>
        <v>3062.8863199999996</v>
      </c>
      <c r="E233" s="62">
        <f t="shared" si="838"/>
        <v>845.09341999999992</v>
      </c>
      <c r="F233" s="63">
        <f t="shared" si="839"/>
        <v>2217.7928999999999</v>
      </c>
      <c r="G233" s="64"/>
      <c r="H233" s="65"/>
      <c r="I233" s="64"/>
      <c r="J233" s="65"/>
      <c r="K233" s="64">
        <v>101.95520999999999</v>
      </c>
      <c r="L233" s="65">
        <v>43.69509</v>
      </c>
      <c r="M233" s="64"/>
      <c r="N233" s="65"/>
      <c r="O233" s="62">
        <v>743.13820999999996</v>
      </c>
      <c r="P233" s="63">
        <v>318.48781000000002</v>
      </c>
      <c r="Q233" s="64"/>
      <c r="R233" s="65"/>
      <c r="S233" s="64"/>
      <c r="T233" s="65"/>
      <c r="U233" s="64"/>
      <c r="V233" s="66"/>
      <c r="W233" s="64"/>
      <c r="X233" s="65"/>
      <c r="Y233" s="65">
        <v>1319.36</v>
      </c>
      <c r="Z233" s="64"/>
      <c r="AA233" s="65"/>
      <c r="AB233" s="62"/>
      <c r="AC233" s="63"/>
      <c r="AD233" s="64"/>
      <c r="AE233" s="65"/>
      <c r="AF233" s="65"/>
      <c r="AG233" s="66"/>
      <c r="AH233" s="73"/>
      <c r="AI233" s="62"/>
      <c r="AJ233" s="63"/>
      <c r="AK233" s="62"/>
      <c r="AL233" s="63"/>
      <c r="AM233" s="68"/>
      <c r="AN233" s="69"/>
      <c r="AO233" s="69"/>
      <c r="AP233" s="64"/>
      <c r="AQ233" s="65"/>
      <c r="AR233" s="64"/>
      <c r="AS233" s="65"/>
      <c r="AT233" s="66"/>
      <c r="AU233" s="66"/>
      <c r="AV233" s="64"/>
      <c r="AW233" s="65"/>
      <c r="AX233" s="73"/>
      <c r="AY233" s="73"/>
      <c r="AZ233" s="65"/>
      <c r="BA233" s="66"/>
      <c r="BB233" s="66">
        <v>536.25</v>
      </c>
      <c r="BC233" s="66"/>
      <c r="BD233" s="73"/>
      <c r="BE233" s="64"/>
      <c r="BF233" s="65"/>
      <c r="BG233" s="70"/>
      <c r="BH233" s="66"/>
      <c r="BI233" s="70"/>
      <c r="BJ233" s="66"/>
      <c r="BK233" s="64"/>
      <c r="BL233" s="65"/>
      <c r="BM233" s="66"/>
      <c r="BN233" s="65"/>
      <c r="BO233" s="65"/>
      <c r="BP233" s="65"/>
      <c r="BQ233" s="65"/>
      <c r="BR233" s="66"/>
      <c r="BS233" s="73"/>
    </row>
    <row r="234" spans="1:71" ht="47.25" customHeight="1" outlineLevel="1" x14ac:dyDescent="0.35">
      <c r="A234" s="82" t="s">
        <v>411</v>
      </c>
      <c r="B234" s="61" t="s">
        <v>416</v>
      </c>
      <c r="C234" s="201">
        <v>245011369199</v>
      </c>
      <c r="D234" s="202">
        <f t="shared" si="837"/>
        <v>105.40052</v>
      </c>
      <c r="E234" s="62">
        <f t="shared" si="838"/>
        <v>73.780360000000002</v>
      </c>
      <c r="F234" s="63">
        <f t="shared" si="839"/>
        <v>31.620159999999998</v>
      </c>
      <c r="G234" s="64"/>
      <c r="H234" s="65"/>
      <c r="I234" s="64"/>
      <c r="J234" s="65"/>
      <c r="K234" s="64">
        <v>73.780360000000002</v>
      </c>
      <c r="L234" s="65">
        <v>31.620159999999998</v>
      </c>
      <c r="M234" s="64"/>
      <c r="N234" s="65"/>
      <c r="O234" s="62"/>
      <c r="P234" s="63"/>
      <c r="Q234" s="64"/>
      <c r="R234" s="65"/>
      <c r="S234" s="64"/>
      <c r="T234" s="65"/>
      <c r="U234" s="64"/>
      <c r="V234" s="66"/>
      <c r="W234" s="64"/>
      <c r="X234" s="65"/>
      <c r="Y234" s="65"/>
      <c r="Z234" s="64"/>
      <c r="AA234" s="65"/>
      <c r="AB234" s="62"/>
      <c r="AC234" s="63"/>
      <c r="AD234" s="64"/>
      <c r="AE234" s="65"/>
      <c r="AF234" s="65"/>
      <c r="AG234" s="66"/>
      <c r="AH234" s="73"/>
      <c r="AI234" s="62"/>
      <c r="AJ234" s="63"/>
      <c r="AK234" s="62"/>
      <c r="AL234" s="63"/>
      <c r="AM234" s="68"/>
      <c r="AN234" s="69"/>
      <c r="AO234" s="69"/>
      <c r="AP234" s="64"/>
      <c r="AQ234" s="65"/>
      <c r="AR234" s="64"/>
      <c r="AS234" s="65"/>
      <c r="AT234" s="66"/>
      <c r="AU234" s="66"/>
      <c r="AV234" s="64"/>
      <c r="AW234" s="65"/>
      <c r="AX234" s="73"/>
      <c r="AY234" s="73"/>
      <c r="AZ234" s="65"/>
      <c r="BA234" s="66"/>
      <c r="BB234" s="66"/>
      <c r="BC234" s="66"/>
      <c r="BD234" s="73"/>
      <c r="BE234" s="64"/>
      <c r="BF234" s="65"/>
      <c r="BG234" s="70"/>
      <c r="BH234" s="66"/>
      <c r="BI234" s="70"/>
      <c r="BJ234" s="66"/>
      <c r="BK234" s="64"/>
      <c r="BL234" s="65"/>
      <c r="BM234" s="66"/>
      <c r="BN234" s="65"/>
      <c r="BO234" s="65"/>
      <c r="BP234" s="65"/>
      <c r="BQ234" s="65"/>
      <c r="BR234" s="66"/>
      <c r="BS234" s="73"/>
    </row>
    <row r="235" spans="1:71" ht="47.25" customHeight="1" outlineLevel="1" x14ac:dyDescent="0.35">
      <c r="A235" s="82" t="s">
        <v>411</v>
      </c>
      <c r="B235" s="61" t="s">
        <v>417</v>
      </c>
      <c r="C235" s="201" t="s">
        <v>418</v>
      </c>
      <c r="D235" s="202">
        <f t="shared" si="837"/>
        <v>970.15255999999999</v>
      </c>
      <c r="E235" s="62">
        <f t="shared" si="838"/>
        <v>0</v>
      </c>
      <c r="F235" s="63">
        <f t="shared" si="839"/>
        <v>970.15255999999999</v>
      </c>
      <c r="G235" s="64"/>
      <c r="H235" s="65"/>
      <c r="I235" s="64"/>
      <c r="J235" s="65"/>
      <c r="K235" s="64"/>
      <c r="L235" s="65"/>
      <c r="M235" s="64"/>
      <c r="N235" s="65"/>
      <c r="O235" s="62"/>
      <c r="P235" s="63"/>
      <c r="Q235" s="64"/>
      <c r="R235" s="65"/>
      <c r="S235" s="64"/>
      <c r="T235" s="65"/>
      <c r="U235" s="64"/>
      <c r="V235" s="66"/>
      <c r="W235" s="64"/>
      <c r="X235" s="65"/>
      <c r="Y235" s="65">
        <v>190.4</v>
      </c>
      <c r="Z235" s="64"/>
      <c r="AA235" s="65"/>
      <c r="AB235" s="64"/>
      <c r="AC235" s="65"/>
      <c r="AD235" s="64"/>
      <c r="AE235" s="65"/>
      <c r="AF235" s="65">
        <v>79.752560000000003</v>
      </c>
      <c r="AG235" s="66"/>
      <c r="AH235" s="73"/>
      <c r="AI235" s="62"/>
      <c r="AJ235" s="63"/>
      <c r="AK235" s="62"/>
      <c r="AL235" s="63"/>
      <c r="AM235" s="68"/>
      <c r="AN235" s="69"/>
      <c r="AO235" s="69"/>
      <c r="AP235" s="64"/>
      <c r="AQ235" s="65"/>
      <c r="AR235" s="64"/>
      <c r="AS235" s="65"/>
      <c r="AT235" s="66"/>
      <c r="AU235" s="66"/>
      <c r="AV235" s="64"/>
      <c r="AW235" s="65"/>
      <c r="AX235" s="73"/>
      <c r="AY235" s="73"/>
      <c r="AZ235" s="65"/>
      <c r="BA235" s="66"/>
      <c r="BB235" s="66"/>
      <c r="BC235" s="66"/>
      <c r="BD235" s="73">
        <v>700</v>
      </c>
      <c r="BE235" s="64"/>
      <c r="BF235" s="65"/>
      <c r="BG235" s="70"/>
      <c r="BH235" s="66"/>
      <c r="BI235" s="70"/>
      <c r="BJ235" s="66"/>
      <c r="BK235" s="64"/>
      <c r="BL235" s="65"/>
      <c r="BM235" s="66"/>
      <c r="BN235" s="65"/>
      <c r="BO235" s="65"/>
      <c r="BP235" s="65"/>
      <c r="BQ235" s="65"/>
      <c r="BR235" s="66"/>
      <c r="BS235" s="73"/>
    </row>
    <row r="236" spans="1:71" ht="47.25" customHeight="1" outlineLevel="1" x14ac:dyDescent="0.35">
      <c r="A236" s="82" t="s">
        <v>411</v>
      </c>
      <c r="B236" s="61" t="s">
        <v>419</v>
      </c>
      <c r="C236" s="201" t="s">
        <v>420</v>
      </c>
      <c r="D236" s="202">
        <f t="shared" si="837"/>
        <v>704.01011000000005</v>
      </c>
      <c r="E236" s="62">
        <f t="shared" si="838"/>
        <v>118.44708</v>
      </c>
      <c r="F236" s="63">
        <f t="shared" si="839"/>
        <v>585.56303000000003</v>
      </c>
      <c r="G236" s="64"/>
      <c r="H236" s="65"/>
      <c r="I236" s="64"/>
      <c r="J236" s="65"/>
      <c r="K236" s="64"/>
      <c r="L236" s="65"/>
      <c r="M236" s="64"/>
      <c r="N236" s="65"/>
      <c r="O236" s="62">
        <v>118.44708</v>
      </c>
      <c r="P236" s="63">
        <v>50.763030000000001</v>
      </c>
      <c r="Q236" s="64"/>
      <c r="R236" s="65"/>
      <c r="S236" s="64"/>
      <c r="T236" s="65"/>
      <c r="U236" s="64"/>
      <c r="V236" s="66"/>
      <c r="W236" s="64"/>
      <c r="X236" s="65"/>
      <c r="Y236" s="65">
        <v>408.8</v>
      </c>
      <c r="Z236" s="64"/>
      <c r="AA236" s="65"/>
      <c r="AB236" s="62"/>
      <c r="AC236" s="63"/>
      <c r="AD236" s="64"/>
      <c r="AE236" s="65"/>
      <c r="AF236" s="65"/>
      <c r="AG236" s="66"/>
      <c r="AH236" s="73"/>
      <c r="AI236" s="62"/>
      <c r="AJ236" s="63"/>
      <c r="AK236" s="62"/>
      <c r="AL236" s="63"/>
      <c r="AM236" s="68"/>
      <c r="AN236" s="69"/>
      <c r="AO236" s="69"/>
      <c r="AP236" s="64"/>
      <c r="AQ236" s="65"/>
      <c r="AR236" s="64"/>
      <c r="AS236" s="65"/>
      <c r="AT236" s="66"/>
      <c r="AU236" s="66"/>
      <c r="AV236" s="64"/>
      <c r="AW236" s="65"/>
      <c r="AX236" s="73"/>
      <c r="AY236" s="73"/>
      <c r="AZ236" s="65"/>
      <c r="BA236" s="66"/>
      <c r="BB236" s="66">
        <v>126</v>
      </c>
      <c r="BC236" s="66"/>
      <c r="BD236" s="73"/>
      <c r="BE236" s="64"/>
      <c r="BF236" s="65"/>
      <c r="BG236" s="70"/>
      <c r="BH236" s="66"/>
      <c r="BI236" s="70"/>
      <c r="BJ236" s="66"/>
      <c r="BK236" s="64"/>
      <c r="BL236" s="65"/>
      <c r="BM236" s="66"/>
      <c r="BN236" s="65"/>
      <c r="BO236" s="65"/>
      <c r="BP236" s="65"/>
      <c r="BQ236" s="65"/>
      <c r="BR236" s="66"/>
      <c r="BS236" s="73"/>
    </row>
    <row r="237" spans="1:71" ht="47.25" customHeight="1" outlineLevel="1" x14ac:dyDescent="0.35">
      <c r="A237" s="82" t="s">
        <v>411</v>
      </c>
      <c r="B237" s="61" t="s">
        <v>421</v>
      </c>
      <c r="C237" s="201" t="s">
        <v>422</v>
      </c>
      <c r="D237" s="202">
        <f t="shared" si="837"/>
        <v>231.46295000000001</v>
      </c>
      <c r="E237" s="62">
        <f t="shared" si="838"/>
        <v>44.424059999999997</v>
      </c>
      <c r="F237" s="63">
        <f t="shared" si="839"/>
        <v>187.03889000000001</v>
      </c>
      <c r="G237" s="64"/>
      <c r="H237" s="65"/>
      <c r="I237" s="64"/>
      <c r="J237" s="65"/>
      <c r="K237" s="64"/>
      <c r="L237" s="65"/>
      <c r="M237" s="64"/>
      <c r="N237" s="65"/>
      <c r="O237" s="62">
        <v>44.424059999999997</v>
      </c>
      <c r="P237" s="63">
        <v>19.038889999999999</v>
      </c>
      <c r="Q237" s="64"/>
      <c r="R237" s="65"/>
      <c r="S237" s="64"/>
      <c r="T237" s="65"/>
      <c r="U237" s="64"/>
      <c r="V237" s="66"/>
      <c r="W237" s="64"/>
      <c r="X237" s="65"/>
      <c r="Y237" s="65">
        <v>168</v>
      </c>
      <c r="Z237" s="64"/>
      <c r="AA237" s="65"/>
      <c r="AB237" s="62"/>
      <c r="AC237" s="63"/>
      <c r="AD237" s="64"/>
      <c r="AE237" s="65"/>
      <c r="AF237" s="65"/>
      <c r="AG237" s="66"/>
      <c r="AH237" s="73"/>
      <c r="AI237" s="62"/>
      <c r="AJ237" s="63"/>
      <c r="AK237" s="62"/>
      <c r="AL237" s="63"/>
      <c r="AM237" s="68"/>
      <c r="AN237" s="69"/>
      <c r="AO237" s="69"/>
      <c r="AP237" s="64"/>
      <c r="AQ237" s="65"/>
      <c r="AR237" s="64"/>
      <c r="AS237" s="65"/>
      <c r="AT237" s="66"/>
      <c r="AU237" s="66"/>
      <c r="AV237" s="64"/>
      <c r="AW237" s="65"/>
      <c r="AX237" s="73"/>
      <c r="AY237" s="73"/>
      <c r="AZ237" s="65"/>
      <c r="BA237" s="66"/>
      <c r="BB237" s="66"/>
      <c r="BC237" s="66"/>
      <c r="BD237" s="73"/>
      <c r="BE237" s="64"/>
      <c r="BF237" s="65"/>
      <c r="BG237" s="70"/>
      <c r="BH237" s="66"/>
      <c r="BI237" s="70"/>
      <c r="BJ237" s="66"/>
      <c r="BK237" s="64"/>
      <c r="BL237" s="65"/>
      <c r="BM237" s="66"/>
      <c r="BN237" s="65"/>
      <c r="BO237" s="65"/>
      <c r="BP237" s="65"/>
      <c r="BQ237" s="65"/>
      <c r="BR237" s="66"/>
      <c r="BS237" s="73"/>
    </row>
    <row r="238" spans="1:71" ht="24" customHeight="1" outlineLevel="1" x14ac:dyDescent="0.35">
      <c r="A238" s="119" t="s">
        <v>411</v>
      </c>
      <c r="B238" s="61" t="s">
        <v>423</v>
      </c>
      <c r="C238" s="201" t="s">
        <v>424</v>
      </c>
      <c r="D238" s="202">
        <f t="shared" si="837"/>
        <v>2616.8976399999997</v>
      </c>
      <c r="E238" s="62">
        <f t="shared" si="838"/>
        <v>374.99074999999999</v>
      </c>
      <c r="F238" s="63">
        <f t="shared" si="839"/>
        <v>2241.9068899999997</v>
      </c>
      <c r="G238" s="64"/>
      <c r="H238" s="65"/>
      <c r="I238" s="64"/>
      <c r="J238" s="65"/>
      <c r="K238" s="64"/>
      <c r="L238" s="65"/>
      <c r="M238" s="64"/>
      <c r="N238" s="65"/>
      <c r="O238" s="62">
        <v>157.96598</v>
      </c>
      <c r="P238" s="63">
        <v>67.699709999999996</v>
      </c>
      <c r="Q238" s="64"/>
      <c r="R238" s="65"/>
      <c r="S238" s="64"/>
      <c r="T238" s="65"/>
      <c r="U238" s="64"/>
      <c r="V238" s="66"/>
      <c r="W238" s="64"/>
      <c r="X238" s="65"/>
      <c r="Y238" s="65">
        <v>599.20000000000005</v>
      </c>
      <c r="Z238" s="64"/>
      <c r="AA238" s="65"/>
      <c r="AB238" s="64">
        <v>217.02476999999999</v>
      </c>
      <c r="AC238" s="65">
        <v>93.01061</v>
      </c>
      <c r="AD238" s="64"/>
      <c r="AE238" s="65"/>
      <c r="AF238" s="65">
        <v>1454.3141599999999</v>
      </c>
      <c r="AG238" s="66"/>
      <c r="AH238" s="73"/>
      <c r="AI238" s="62"/>
      <c r="AJ238" s="63"/>
      <c r="AK238" s="62"/>
      <c r="AL238" s="63"/>
      <c r="AM238" s="68"/>
      <c r="AN238" s="69"/>
      <c r="AO238" s="69"/>
      <c r="AP238" s="64"/>
      <c r="AQ238" s="65"/>
      <c r="AR238" s="64"/>
      <c r="AS238" s="65"/>
      <c r="AT238" s="66"/>
      <c r="AU238" s="66"/>
      <c r="AV238" s="64"/>
      <c r="AW238" s="65"/>
      <c r="AX238" s="73"/>
      <c r="AY238" s="73"/>
      <c r="AZ238" s="65"/>
      <c r="BA238" s="66"/>
      <c r="BB238" s="66"/>
      <c r="BC238" s="66"/>
      <c r="BD238" s="73"/>
      <c r="BE238" s="64"/>
      <c r="BF238" s="65"/>
      <c r="BG238" s="70"/>
      <c r="BH238" s="66"/>
      <c r="BI238" s="70"/>
      <c r="BJ238" s="66"/>
      <c r="BK238" s="64"/>
      <c r="BL238" s="65"/>
      <c r="BM238" s="66"/>
      <c r="BN238" s="65"/>
      <c r="BO238" s="65"/>
      <c r="BP238" s="65"/>
      <c r="BQ238" s="65">
        <v>27.682410000000001</v>
      </c>
      <c r="BR238" s="66"/>
      <c r="BS238" s="73"/>
    </row>
    <row r="239" spans="1:71" ht="24" customHeight="1" outlineLevel="1" x14ac:dyDescent="0.35">
      <c r="A239" s="72" t="s">
        <v>425</v>
      </c>
      <c r="B239" s="88" t="s">
        <v>426</v>
      </c>
      <c r="C239" s="201" t="s">
        <v>427</v>
      </c>
      <c r="D239" s="202">
        <f t="shared" si="837"/>
        <v>386.44733000000002</v>
      </c>
      <c r="E239" s="62">
        <f t="shared" si="838"/>
        <v>83.137129999999999</v>
      </c>
      <c r="F239" s="63">
        <f t="shared" si="839"/>
        <v>303.31020000000001</v>
      </c>
      <c r="G239" s="64"/>
      <c r="H239" s="65"/>
      <c r="I239" s="64"/>
      <c r="J239" s="65"/>
      <c r="K239" s="64"/>
      <c r="L239" s="65"/>
      <c r="M239" s="64"/>
      <c r="N239" s="65"/>
      <c r="O239" s="62">
        <v>83.137129999999999</v>
      </c>
      <c r="P239" s="63">
        <v>35.630200000000002</v>
      </c>
      <c r="Q239" s="64"/>
      <c r="R239" s="65"/>
      <c r="S239" s="64"/>
      <c r="T239" s="65"/>
      <c r="U239" s="64"/>
      <c r="V239" s="66"/>
      <c r="W239" s="64"/>
      <c r="X239" s="65"/>
      <c r="Y239" s="65">
        <v>267.68</v>
      </c>
      <c r="Z239" s="64"/>
      <c r="AA239" s="65"/>
      <c r="AB239" s="62"/>
      <c r="AC239" s="63"/>
      <c r="AD239" s="64"/>
      <c r="AE239" s="65"/>
      <c r="AF239" s="65"/>
      <c r="AG239" s="66"/>
      <c r="AH239" s="73"/>
      <c r="AI239" s="62"/>
      <c r="AJ239" s="63"/>
      <c r="AK239" s="62"/>
      <c r="AL239" s="63"/>
      <c r="AM239" s="68"/>
      <c r="AN239" s="69"/>
      <c r="AO239" s="69"/>
      <c r="AP239" s="64"/>
      <c r="AQ239" s="65"/>
      <c r="AR239" s="64"/>
      <c r="AS239" s="65"/>
      <c r="AT239" s="66"/>
      <c r="AU239" s="66"/>
      <c r="AV239" s="64"/>
      <c r="AW239" s="65"/>
      <c r="AX239" s="73"/>
      <c r="AY239" s="73"/>
      <c r="AZ239" s="65"/>
      <c r="BA239" s="66"/>
      <c r="BB239" s="66"/>
      <c r="BC239" s="66"/>
      <c r="BD239" s="73"/>
      <c r="BE239" s="64"/>
      <c r="BF239" s="65"/>
      <c r="BG239" s="70"/>
      <c r="BH239" s="66"/>
      <c r="BI239" s="70"/>
      <c r="BJ239" s="66"/>
      <c r="BK239" s="64"/>
      <c r="BL239" s="65"/>
      <c r="BM239" s="66"/>
      <c r="BN239" s="65"/>
      <c r="BO239" s="65"/>
      <c r="BP239" s="65"/>
      <c r="BQ239" s="65"/>
      <c r="BR239" s="66"/>
      <c r="BS239" s="73"/>
    </row>
    <row r="240" spans="1:71" ht="48.6" customHeight="1" outlineLevel="1" x14ac:dyDescent="0.35">
      <c r="A240" s="72" t="s">
        <v>411</v>
      </c>
      <c r="B240" s="88" t="s">
        <v>428</v>
      </c>
      <c r="C240" s="201">
        <v>241501935382</v>
      </c>
      <c r="D240" s="202">
        <f t="shared" si="837"/>
        <v>1094.67632</v>
      </c>
      <c r="E240" s="62">
        <f t="shared" si="838"/>
        <v>0</v>
      </c>
      <c r="F240" s="63">
        <f t="shared" si="839"/>
        <v>1094.67632</v>
      </c>
      <c r="G240" s="64"/>
      <c r="H240" s="65"/>
      <c r="I240" s="64"/>
      <c r="J240" s="65"/>
      <c r="K240" s="64"/>
      <c r="L240" s="65"/>
      <c r="M240" s="64"/>
      <c r="N240" s="65"/>
      <c r="O240" s="62"/>
      <c r="P240" s="63"/>
      <c r="Q240" s="64"/>
      <c r="R240" s="65"/>
      <c r="S240" s="64"/>
      <c r="T240" s="65"/>
      <c r="U240" s="64"/>
      <c r="V240" s="66"/>
      <c r="W240" s="64"/>
      <c r="X240" s="65"/>
      <c r="Y240" s="65"/>
      <c r="Z240" s="64"/>
      <c r="AA240" s="65"/>
      <c r="AB240" s="62"/>
      <c r="AC240" s="63"/>
      <c r="AD240" s="64"/>
      <c r="AE240" s="65"/>
      <c r="AF240" s="65"/>
      <c r="AG240" s="66"/>
      <c r="AH240" s="63"/>
      <c r="AI240" s="62"/>
      <c r="AJ240" s="63"/>
      <c r="AK240" s="62"/>
      <c r="AL240" s="63"/>
      <c r="AM240" s="68"/>
      <c r="AN240" s="69"/>
      <c r="AO240" s="69"/>
      <c r="AP240" s="64"/>
      <c r="AQ240" s="65"/>
      <c r="AR240" s="64"/>
      <c r="AS240" s="65"/>
      <c r="AT240" s="66"/>
      <c r="AU240" s="66"/>
      <c r="AV240" s="64"/>
      <c r="AW240" s="65"/>
      <c r="AX240" s="69"/>
      <c r="AY240" s="69"/>
      <c r="AZ240" s="65"/>
      <c r="BA240" s="66"/>
      <c r="BB240" s="66">
        <v>1094.67632</v>
      </c>
      <c r="BC240" s="66"/>
      <c r="BD240" s="63"/>
      <c r="BE240" s="64"/>
      <c r="BF240" s="65"/>
      <c r="BG240" s="70"/>
      <c r="BH240" s="66"/>
      <c r="BI240" s="70"/>
      <c r="BJ240" s="66"/>
      <c r="BK240" s="64"/>
      <c r="BL240" s="65"/>
      <c r="BM240" s="66"/>
      <c r="BN240" s="65"/>
      <c r="BO240" s="65"/>
      <c r="BP240" s="65"/>
      <c r="BQ240" s="65"/>
      <c r="BR240" s="66"/>
      <c r="BS240" s="69"/>
    </row>
    <row r="241" spans="1:71" s="78" customFormat="1" ht="23.25" customHeight="1" x14ac:dyDescent="0.35">
      <c r="A241" s="90" t="s">
        <v>429</v>
      </c>
      <c r="B241" s="99"/>
      <c r="C241" s="204"/>
      <c r="D241" s="209">
        <f t="shared" ref="D241" si="840">SUBTOTAL(9,D231:D240)</f>
        <v>10392.88883</v>
      </c>
      <c r="E241" s="116">
        <f t="shared" ref="E241" si="841">SUBTOTAL(9,E231:E240)</f>
        <v>1812.4213599999998</v>
      </c>
      <c r="F241" s="116">
        <f t="shared" ref="F241" si="842">SUBTOTAL(9,F231:F240)</f>
        <v>8580.4674699999996</v>
      </c>
      <c r="G241" s="116">
        <f t="shared" ref="G241" si="843">SUBTOTAL(9,G231:G240)</f>
        <v>0</v>
      </c>
      <c r="H241" s="116">
        <f t="shared" ref="H241" si="844">SUBTOTAL(9,H231:H240)</f>
        <v>0</v>
      </c>
      <c r="I241" s="116">
        <f t="shared" ref="I241" si="845">SUBTOTAL(9,I231:I240)</f>
        <v>0</v>
      </c>
      <c r="J241" s="116">
        <f t="shared" ref="J241" si="846">SUBTOTAL(9,J231:J240)</f>
        <v>0</v>
      </c>
      <c r="K241" s="116">
        <f t="shared" ref="K241" si="847">SUBTOTAL(9,K231:K240)</f>
        <v>175.73557</v>
      </c>
      <c r="L241" s="116">
        <f t="shared" ref="L241" si="848">SUBTOTAL(9,L231:L240)</f>
        <v>75.315249999999992</v>
      </c>
      <c r="M241" s="116">
        <f t="shared" ref="M241" si="849">SUBTOTAL(9,M231:M240)</f>
        <v>0</v>
      </c>
      <c r="N241" s="116">
        <f t="shared" ref="N241" si="850">SUBTOTAL(9,N231:N240)</f>
        <v>0</v>
      </c>
      <c r="O241" s="116">
        <f t="shared" ref="O241" si="851">SUBTOTAL(9,O231:O240)</f>
        <v>1419.66102</v>
      </c>
      <c r="P241" s="116">
        <f t="shared" ref="P241" si="852">SUBTOTAL(9,P231:P240)</f>
        <v>608.42615999999998</v>
      </c>
      <c r="Q241" s="116">
        <f t="shared" ref="Q241" si="853">SUBTOTAL(9,Q231:Q240)</f>
        <v>0</v>
      </c>
      <c r="R241" s="116">
        <f t="shared" ref="R241" si="854">SUBTOTAL(9,R231:R240)</f>
        <v>0</v>
      </c>
      <c r="S241" s="116">
        <f t="shared" ref="S241" si="855">SUBTOTAL(9,S231:S240)</f>
        <v>0</v>
      </c>
      <c r="T241" s="116">
        <f t="shared" ref="T241" si="856">SUBTOTAL(9,T231:T240)</f>
        <v>0</v>
      </c>
      <c r="U241" s="116">
        <f t="shared" ref="U241" si="857">SUBTOTAL(9,U231:U240)</f>
        <v>0</v>
      </c>
      <c r="V241" s="116">
        <f t="shared" ref="V241" si="858">SUBTOTAL(9,V231:V240)</f>
        <v>0</v>
      </c>
      <c r="W241" s="116">
        <f t="shared" ref="W241" si="859">SUBTOTAL(9,W231:W240)</f>
        <v>0</v>
      </c>
      <c r="X241" s="116">
        <f t="shared" ref="X241" si="860">SUBTOTAL(9,X231:X240)</f>
        <v>0</v>
      </c>
      <c r="Y241" s="116">
        <f t="shared" ref="Y241" si="861">SUBTOTAL(9,Y231:Y240)</f>
        <v>3785.0400000000004</v>
      </c>
      <c r="Z241" s="116">
        <f t="shared" ref="Z241" si="862">SUBTOTAL(9,Z231:Z240)</f>
        <v>0</v>
      </c>
      <c r="AA241" s="116">
        <f t="shared" ref="AA241" si="863">SUBTOTAL(9,AA231:AA240)</f>
        <v>0</v>
      </c>
      <c r="AB241" s="116">
        <f t="shared" ref="AB241" si="864">SUBTOTAL(9,AB231:AB240)</f>
        <v>217.02476999999999</v>
      </c>
      <c r="AC241" s="116">
        <f t="shared" ref="AC241" si="865">SUBTOTAL(9,AC231:AC240)</f>
        <v>93.01061</v>
      </c>
      <c r="AD241" s="116">
        <f t="shared" ref="AD241" si="866">SUBTOTAL(9,AD231:AD240)</f>
        <v>0</v>
      </c>
      <c r="AE241" s="116">
        <f t="shared" ref="AE241" si="867">SUBTOTAL(9,AE231:AE240)</f>
        <v>0</v>
      </c>
      <c r="AF241" s="116">
        <f t="shared" ref="AF241" si="868">SUBTOTAL(9,AF231:AF240)</f>
        <v>1534.0667199999998</v>
      </c>
      <c r="AG241" s="116">
        <f t="shared" ref="AG241" si="869">SUBTOTAL(9,AG231:AG240)</f>
        <v>0</v>
      </c>
      <c r="AH241" s="116">
        <f t="shared" ref="AH241" si="870">SUBTOTAL(9,AH231:AH240)</f>
        <v>0</v>
      </c>
      <c r="AI241" s="116">
        <f t="shared" ref="AI241" si="871">SUBTOTAL(9,AI231:AI240)</f>
        <v>0</v>
      </c>
      <c r="AJ241" s="116">
        <f t="shared" ref="AJ241" si="872">SUBTOTAL(9,AJ231:AJ240)</f>
        <v>0</v>
      </c>
      <c r="AK241" s="116">
        <f t="shared" ref="AK241" si="873">SUBTOTAL(9,AK231:AK240)</f>
        <v>0</v>
      </c>
      <c r="AL241" s="116">
        <f t="shared" ref="AL241" si="874">SUBTOTAL(9,AL231:AL240)</f>
        <v>0</v>
      </c>
      <c r="AM241" s="116">
        <f t="shared" ref="AM241" si="875">SUBTOTAL(9,AM231:AM240)</f>
        <v>0</v>
      </c>
      <c r="AN241" s="116">
        <f t="shared" ref="AN241" si="876">SUBTOTAL(9,AN231:AN240)</f>
        <v>0</v>
      </c>
      <c r="AO241" s="116">
        <f t="shared" ref="AO241" si="877">SUBTOTAL(9,AO231:AO240)</f>
        <v>0</v>
      </c>
      <c r="AP241" s="116">
        <f t="shared" ref="AP241" si="878">SUBTOTAL(9,AP231:AP240)</f>
        <v>0</v>
      </c>
      <c r="AQ241" s="116">
        <f t="shared" ref="AQ241" si="879">SUBTOTAL(9,AQ231:AQ240)</f>
        <v>0</v>
      </c>
      <c r="AR241" s="116">
        <f t="shared" ref="AR241" si="880">SUBTOTAL(9,AR231:AR240)</f>
        <v>0</v>
      </c>
      <c r="AS241" s="116">
        <f t="shared" ref="AS241" si="881">SUBTOTAL(9,AS231:AS240)</f>
        <v>0</v>
      </c>
      <c r="AT241" s="116">
        <f t="shared" ref="AT241" si="882">SUBTOTAL(9,AT231:AT240)</f>
        <v>0</v>
      </c>
      <c r="AU241" s="116">
        <f t="shared" ref="AU241" si="883">SUBTOTAL(9,AU231:AU240)</f>
        <v>0</v>
      </c>
      <c r="AV241" s="116">
        <f t="shared" ref="AV241" si="884">SUBTOTAL(9,AV231:AV240)</f>
        <v>0</v>
      </c>
      <c r="AW241" s="116">
        <f t="shared" ref="AW241" si="885">SUBTOTAL(9,AW231:AW240)</f>
        <v>0</v>
      </c>
      <c r="AX241" s="116">
        <f t="shared" ref="AX241" si="886">SUBTOTAL(9,AX231:AX240)</f>
        <v>0</v>
      </c>
      <c r="AY241" s="116">
        <f t="shared" ref="AY241" si="887">SUBTOTAL(9,AY231:AY240)</f>
        <v>0</v>
      </c>
      <c r="AZ241" s="116">
        <f t="shared" ref="AZ241" si="888">SUBTOTAL(9,AZ231:AZ240)</f>
        <v>0</v>
      </c>
      <c r="BA241" s="116">
        <f t="shared" ref="BA241" si="889">SUBTOTAL(9,BA231:BA240)</f>
        <v>0</v>
      </c>
      <c r="BB241" s="116">
        <f t="shared" ref="BB241" si="890">SUBTOTAL(9,BB231:BB240)</f>
        <v>1756.92632</v>
      </c>
      <c r="BC241" s="116">
        <f t="shared" ref="BC241" si="891">SUBTOTAL(9,BC231:BC240)</f>
        <v>0</v>
      </c>
      <c r="BD241" s="116">
        <f t="shared" ref="BD241" si="892">SUBTOTAL(9,BD231:BD240)</f>
        <v>700</v>
      </c>
      <c r="BE241" s="116">
        <f t="shared" ref="BE241" si="893">SUBTOTAL(9,BE231:BE240)</f>
        <v>0</v>
      </c>
      <c r="BF241" s="116">
        <f t="shared" ref="BF241" si="894">SUBTOTAL(9,BF231:BF240)</f>
        <v>0</v>
      </c>
      <c r="BG241" s="116">
        <f t="shared" ref="BG241" si="895">SUBTOTAL(9,BG231:BG240)</f>
        <v>0</v>
      </c>
      <c r="BH241" s="116">
        <f t="shared" ref="BH241" si="896">SUBTOTAL(9,BH231:BH240)</f>
        <v>0</v>
      </c>
      <c r="BI241" s="116">
        <f t="shared" ref="BI241" si="897">SUBTOTAL(9,BI231:BI240)</f>
        <v>0</v>
      </c>
      <c r="BJ241" s="116">
        <f t="shared" ref="BJ241" si="898">SUBTOTAL(9,BJ231:BJ240)</f>
        <v>0</v>
      </c>
      <c r="BK241" s="116">
        <f t="shared" ref="BK241" si="899">SUBTOTAL(9,BK231:BK240)</f>
        <v>0</v>
      </c>
      <c r="BL241" s="116">
        <f t="shared" ref="BL241" si="900">SUBTOTAL(9,BL231:BL240)</f>
        <v>0</v>
      </c>
      <c r="BM241" s="116">
        <f t="shared" ref="BM241" si="901">SUBTOTAL(9,BM231:BM240)</f>
        <v>0</v>
      </c>
      <c r="BN241" s="116">
        <f t="shared" ref="BN241" si="902">SUBTOTAL(9,BN231:BN240)</f>
        <v>0</v>
      </c>
      <c r="BO241" s="116">
        <f t="shared" ref="BO241" si="903">SUBTOTAL(9,BO231:BO240)</f>
        <v>0</v>
      </c>
      <c r="BP241" s="116">
        <f t="shared" ref="BP241" si="904">SUBTOTAL(9,BP231:BP240)</f>
        <v>0</v>
      </c>
      <c r="BQ241" s="116">
        <f t="shared" ref="BQ241" si="905">SUBTOTAL(9,BQ231:BQ240)</f>
        <v>27.682410000000001</v>
      </c>
      <c r="BR241" s="116">
        <f t="shared" ref="BR241" si="906">SUBTOTAL(9,BR231:BR240)</f>
        <v>0</v>
      </c>
      <c r="BS241" s="116">
        <f t="shared" ref="BS241" si="907">SUBTOTAL(9,BS231:BS240)</f>
        <v>0</v>
      </c>
    </row>
    <row r="242" spans="1:71" ht="70.5" customHeight="1" outlineLevel="1" collapsed="1" x14ac:dyDescent="0.35">
      <c r="A242" s="82" t="s">
        <v>430</v>
      </c>
      <c r="B242" s="61" t="s">
        <v>431</v>
      </c>
      <c r="C242" s="201">
        <v>246307346811</v>
      </c>
      <c r="D242" s="202">
        <f t="shared" ref="D242" si="908">E242+F242</f>
        <v>827.86350999999991</v>
      </c>
      <c r="E242" s="62">
        <f t="shared" ref="E242" si="909">SUMIF($G$5:$BS$5,"федеральный бюджет",G242:BS242)</f>
        <v>89.434460000000001</v>
      </c>
      <c r="F242" s="63">
        <f t="shared" ref="F242" si="910">SUMIF($G$5:$BS$5,"краевой бюджет",G242:BS242)</f>
        <v>738.42904999999996</v>
      </c>
      <c r="G242" s="64"/>
      <c r="H242" s="65"/>
      <c r="I242" s="64"/>
      <c r="J242" s="65"/>
      <c r="K242" s="64"/>
      <c r="L242" s="65"/>
      <c r="M242" s="64"/>
      <c r="N242" s="65"/>
      <c r="O242" s="62">
        <v>89.434460000000001</v>
      </c>
      <c r="P242" s="63">
        <v>38.329050000000002</v>
      </c>
      <c r="Q242" s="64"/>
      <c r="R242" s="65"/>
      <c r="S242" s="64"/>
      <c r="T242" s="65"/>
      <c r="U242" s="64"/>
      <c r="V242" s="66"/>
      <c r="W242" s="64"/>
      <c r="X242" s="65"/>
      <c r="Y242" s="65">
        <v>140</v>
      </c>
      <c r="Z242" s="64"/>
      <c r="AA242" s="65"/>
      <c r="AB242" s="62"/>
      <c r="AC242" s="63"/>
      <c r="AD242" s="64"/>
      <c r="AE242" s="65"/>
      <c r="AF242" s="65"/>
      <c r="AG242" s="66"/>
      <c r="AH242" s="73"/>
      <c r="AI242" s="62"/>
      <c r="AJ242" s="63"/>
      <c r="AK242" s="62"/>
      <c r="AL242" s="63"/>
      <c r="AM242" s="68"/>
      <c r="AN242" s="69"/>
      <c r="AO242" s="69"/>
      <c r="AP242" s="64"/>
      <c r="AQ242" s="65"/>
      <c r="AR242" s="64"/>
      <c r="AS242" s="65"/>
      <c r="AT242" s="66"/>
      <c r="AU242" s="66"/>
      <c r="AV242" s="64"/>
      <c r="AW242" s="65"/>
      <c r="AX242" s="73"/>
      <c r="AY242" s="73"/>
      <c r="AZ242" s="65"/>
      <c r="BA242" s="66"/>
      <c r="BB242" s="66">
        <v>560.1</v>
      </c>
      <c r="BC242" s="66"/>
      <c r="BD242" s="73"/>
      <c r="BE242" s="64"/>
      <c r="BF242" s="65"/>
      <c r="BG242" s="70"/>
      <c r="BH242" s="66"/>
      <c r="BI242" s="70"/>
      <c r="BJ242" s="66"/>
      <c r="BK242" s="64"/>
      <c r="BL242" s="65"/>
      <c r="BM242" s="66"/>
      <c r="BN242" s="65"/>
      <c r="BO242" s="65"/>
      <c r="BP242" s="65"/>
      <c r="BQ242" s="65"/>
      <c r="BR242" s="66"/>
      <c r="BS242" s="73"/>
    </row>
    <row r="243" spans="1:71" ht="70.5" customHeight="1" outlineLevel="1" x14ac:dyDescent="0.35">
      <c r="A243" s="82" t="s">
        <v>430</v>
      </c>
      <c r="B243" s="61" t="s">
        <v>432</v>
      </c>
      <c r="C243" s="201">
        <v>241602048919</v>
      </c>
      <c r="D243" s="202">
        <f t="shared" ref="D243:D262" si="911">E243+F243</f>
        <v>196</v>
      </c>
      <c r="E243" s="62">
        <f t="shared" ref="E243:E262" si="912">SUMIF($G$5:$BS$5,"федеральный бюджет",G243:BS243)</f>
        <v>0</v>
      </c>
      <c r="F243" s="63">
        <f t="shared" ref="F243:F262" si="913">SUMIF($G$5:$BS$5,"краевой бюджет",G243:BS243)</f>
        <v>196</v>
      </c>
      <c r="G243" s="64"/>
      <c r="H243" s="65"/>
      <c r="I243" s="64"/>
      <c r="J243" s="65"/>
      <c r="K243" s="64"/>
      <c r="L243" s="65"/>
      <c r="M243" s="64"/>
      <c r="N243" s="65"/>
      <c r="O243" s="62"/>
      <c r="P243" s="63"/>
      <c r="Q243" s="64"/>
      <c r="R243" s="65"/>
      <c r="S243" s="64"/>
      <c r="T243" s="65"/>
      <c r="U243" s="64"/>
      <c r="V243" s="66"/>
      <c r="W243" s="64"/>
      <c r="X243" s="65"/>
      <c r="Y243" s="65">
        <v>196</v>
      </c>
      <c r="Z243" s="64"/>
      <c r="AA243" s="65"/>
      <c r="AB243" s="62"/>
      <c r="AC243" s="63"/>
      <c r="AD243" s="64"/>
      <c r="AE243" s="65"/>
      <c r="AF243" s="65"/>
      <c r="AG243" s="66"/>
      <c r="AH243" s="73"/>
      <c r="AI243" s="62"/>
      <c r="AJ243" s="63"/>
      <c r="AK243" s="62"/>
      <c r="AL243" s="63"/>
      <c r="AM243" s="68"/>
      <c r="AN243" s="69"/>
      <c r="AO243" s="69"/>
      <c r="AP243" s="64"/>
      <c r="AQ243" s="65"/>
      <c r="AR243" s="64"/>
      <c r="AS243" s="65"/>
      <c r="AT243" s="66"/>
      <c r="AU243" s="66"/>
      <c r="AV243" s="64"/>
      <c r="AW243" s="65"/>
      <c r="AX243" s="73"/>
      <c r="AY243" s="73"/>
      <c r="AZ243" s="65"/>
      <c r="BA243" s="66"/>
      <c r="BB243" s="66"/>
      <c r="BC243" s="66"/>
      <c r="BD243" s="73"/>
      <c r="BE243" s="64"/>
      <c r="BF243" s="65"/>
      <c r="BG243" s="70"/>
      <c r="BH243" s="66"/>
      <c r="BI243" s="70"/>
      <c r="BJ243" s="66"/>
      <c r="BK243" s="64"/>
      <c r="BL243" s="65"/>
      <c r="BM243" s="66"/>
      <c r="BN243" s="65"/>
      <c r="BO243" s="65"/>
      <c r="BP243" s="65"/>
      <c r="BQ243" s="65"/>
      <c r="BR243" s="66"/>
      <c r="BS243" s="73"/>
    </row>
    <row r="244" spans="1:71" ht="70.5" customHeight="1" outlineLevel="1" x14ac:dyDescent="0.35">
      <c r="A244" s="82" t="s">
        <v>430</v>
      </c>
      <c r="B244" s="61" t="s">
        <v>433</v>
      </c>
      <c r="C244" s="201">
        <v>241601045129</v>
      </c>
      <c r="D244" s="202">
        <f t="shared" si="911"/>
        <v>645.1793100000001</v>
      </c>
      <c r="E244" s="62">
        <f t="shared" si="912"/>
        <v>26.49417</v>
      </c>
      <c r="F244" s="63">
        <f t="shared" si="913"/>
        <v>618.68514000000005</v>
      </c>
      <c r="G244" s="64"/>
      <c r="H244" s="65"/>
      <c r="I244" s="64"/>
      <c r="J244" s="65"/>
      <c r="K244" s="64"/>
      <c r="L244" s="65"/>
      <c r="M244" s="64"/>
      <c r="N244" s="65"/>
      <c r="O244" s="62">
        <v>26.49417</v>
      </c>
      <c r="P244" s="63">
        <v>11.35464</v>
      </c>
      <c r="Q244" s="64"/>
      <c r="R244" s="65"/>
      <c r="S244" s="64"/>
      <c r="T244" s="65"/>
      <c r="U244" s="64"/>
      <c r="V244" s="66"/>
      <c r="W244" s="64"/>
      <c r="X244" s="65"/>
      <c r="Y244" s="65">
        <v>226.8</v>
      </c>
      <c r="Z244" s="64"/>
      <c r="AA244" s="65"/>
      <c r="AB244" s="62"/>
      <c r="AC244" s="63"/>
      <c r="AD244" s="64"/>
      <c r="AE244" s="65"/>
      <c r="AF244" s="65"/>
      <c r="AG244" s="66"/>
      <c r="AH244" s="73"/>
      <c r="AI244" s="62"/>
      <c r="AJ244" s="63"/>
      <c r="AK244" s="62"/>
      <c r="AL244" s="63"/>
      <c r="AM244" s="68"/>
      <c r="AN244" s="69"/>
      <c r="AO244" s="69"/>
      <c r="AP244" s="64"/>
      <c r="AQ244" s="65"/>
      <c r="AR244" s="64"/>
      <c r="AS244" s="65"/>
      <c r="AT244" s="66"/>
      <c r="AU244" s="66"/>
      <c r="AV244" s="64"/>
      <c r="AW244" s="65"/>
      <c r="AX244" s="73"/>
      <c r="AY244" s="73"/>
      <c r="AZ244" s="65"/>
      <c r="BA244" s="66"/>
      <c r="BB244" s="66"/>
      <c r="BC244" s="66"/>
      <c r="BD244" s="73">
        <f>334.2255+46.305</f>
        <v>380.53050000000002</v>
      </c>
      <c r="BE244" s="64"/>
      <c r="BF244" s="65"/>
      <c r="BG244" s="70"/>
      <c r="BH244" s="66"/>
      <c r="BI244" s="70"/>
      <c r="BJ244" s="66"/>
      <c r="BK244" s="64"/>
      <c r="BL244" s="65"/>
      <c r="BM244" s="66"/>
      <c r="BN244" s="65"/>
      <c r="BO244" s="65"/>
      <c r="BP244" s="65"/>
      <c r="BQ244" s="65"/>
      <c r="BR244" s="66"/>
      <c r="BS244" s="73"/>
    </row>
    <row r="245" spans="1:71" ht="70.5" customHeight="1" outlineLevel="1" x14ac:dyDescent="0.35">
      <c r="A245" s="82" t="s">
        <v>430</v>
      </c>
      <c r="B245" s="61" t="s">
        <v>434</v>
      </c>
      <c r="C245" s="201">
        <v>241601644309</v>
      </c>
      <c r="D245" s="202">
        <f t="shared" si="911"/>
        <v>458.70751000000001</v>
      </c>
      <c r="E245" s="62">
        <f t="shared" si="912"/>
        <v>13.881640000000001</v>
      </c>
      <c r="F245" s="63">
        <f t="shared" si="913"/>
        <v>444.82587000000001</v>
      </c>
      <c r="G245" s="64"/>
      <c r="H245" s="65"/>
      <c r="I245" s="64"/>
      <c r="J245" s="65"/>
      <c r="K245" s="64"/>
      <c r="L245" s="65"/>
      <c r="M245" s="64"/>
      <c r="N245" s="65"/>
      <c r="O245" s="62">
        <v>13.881640000000001</v>
      </c>
      <c r="P245" s="63">
        <v>5.9492700000000003</v>
      </c>
      <c r="Q245" s="64"/>
      <c r="R245" s="65"/>
      <c r="S245" s="64"/>
      <c r="T245" s="65"/>
      <c r="U245" s="64"/>
      <c r="V245" s="66"/>
      <c r="W245" s="64"/>
      <c r="X245" s="65"/>
      <c r="Y245" s="65">
        <v>77.28</v>
      </c>
      <c r="Z245" s="64"/>
      <c r="AA245" s="65"/>
      <c r="AB245" s="62"/>
      <c r="AC245" s="63"/>
      <c r="AD245" s="64"/>
      <c r="AE245" s="65"/>
      <c r="AF245" s="65"/>
      <c r="AG245" s="66"/>
      <c r="AH245" s="73"/>
      <c r="AI245" s="62"/>
      <c r="AJ245" s="63"/>
      <c r="AK245" s="62"/>
      <c r="AL245" s="63"/>
      <c r="AM245" s="68"/>
      <c r="AN245" s="69"/>
      <c r="AO245" s="69"/>
      <c r="AP245" s="64"/>
      <c r="AQ245" s="65"/>
      <c r="AR245" s="64"/>
      <c r="AS245" s="65"/>
      <c r="AT245" s="66"/>
      <c r="AU245" s="66"/>
      <c r="AV245" s="64"/>
      <c r="AW245" s="65"/>
      <c r="AX245" s="73"/>
      <c r="AY245" s="73"/>
      <c r="AZ245" s="65"/>
      <c r="BA245" s="66"/>
      <c r="BB245" s="66">
        <v>361.59660000000002</v>
      </c>
      <c r="BC245" s="66"/>
      <c r="BD245" s="73"/>
      <c r="BE245" s="64"/>
      <c r="BF245" s="65"/>
      <c r="BG245" s="70"/>
      <c r="BH245" s="66"/>
      <c r="BI245" s="70"/>
      <c r="BJ245" s="66"/>
      <c r="BK245" s="64"/>
      <c r="BL245" s="65"/>
      <c r="BM245" s="66"/>
      <c r="BN245" s="65"/>
      <c r="BO245" s="65"/>
      <c r="BP245" s="65"/>
      <c r="BQ245" s="65"/>
      <c r="BR245" s="66"/>
      <c r="BS245" s="73"/>
    </row>
    <row r="246" spans="1:71" ht="47.25" customHeight="1" outlineLevel="1" x14ac:dyDescent="0.35">
      <c r="A246" s="82" t="s">
        <v>430</v>
      </c>
      <c r="B246" s="61" t="s">
        <v>435</v>
      </c>
      <c r="C246" s="201" t="s">
        <v>436</v>
      </c>
      <c r="D246" s="202">
        <f t="shared" si="911"/>
        <v>1304.0064199999999</v>
      </c>
      <c r="E246" s="62">
        <f t="shared" si="912"/>
        <v>237.48264999999998</v>
      </c>
      <c r="F246" s="63">
        <f t="shared" si="913"/>
        <v>1066.52377</v>
      </c>
      <c r="G246" s="64"/>
      <c r="H246" s="65"/>
      <c r="I246" s="64">
        <v>149.07073</v>
      </c>
      <c r="J246" s="65">
        <v>63.887450000000001</v>
      </c>
      <c r="K246" s="64"/>
      <c r="L246" s="65"/>
      <c r="M246" s="64"/>
      <c r="N246" s="65"/>
      <c r="O246" s="62">
        <v>88.411919999999995</v>
      </c>
      <c r="P246" s="63">
        <v>37.890819999999998</v>
      </c>
      <c r="Q246" s="64"/>
      <c r="R246" s="65"/>
      <c r="S246" s="64"/>
      <c r="T246" s="65"/>
      <c r="U246" s="64"/>
      <c r="V246" s="66"/>
      <c r="W246" s="64"/>
      <c r="X246" s="65"/>
      <c r="Y246" s="65">
        <v>100.8</v>
      </c>
      <c r="Z246" s="64"/>
      <c r="AA246" s="65"/>
      <c r="AB246" s="62"/>
      <c r="AC246" s="63"/>
      <c r="AD246" s="64"/>
      <c r="AE246" s="65"/>
      <c r="AF246" s="65"/>
      <c r="AG246" s="66"/>
      <c r="AH246" s="73"/>
      <c r="AI246" s="62"/>
      <c r="AJ246" s="63"/>
      <c r="AK246" s="62"/>
      <c r="AL246" s="63"/>
      <c r="AM246" s="68"/>
      <c r="AN246" s="69"/>
      <c r="AO246" s="69"/>
      <c r="AP246" s="64"/>
      <c r="AQ246" s="65"/>
      <c r="AR246" s="64"/>
      <c r="AS246" s="65"/>
      <c r="AT246" s="66"/>
      <c r="AU246" s="66"/>
      <c r="AV246" s="64"/>
      <c r="AW246" s="65"/>
      <c r="AX246" s="73"/>
      <c r="AY246" s="73"/>
      <c r="AZ246" s="65"/>
      <c r="BA246" s="66"/>
      <c r="BB246" s="66">
        <v>863.94550000000004</v>
      </c>
      <c r="BC246" s="66"/>
      <c r="BD246" s="73"/>
      <c r="BE246" s="64"/>
      <c r="BF246" s="65"/>
      <c r="BG246" s="70"/>
      <c r="BH246" s="66"/>
      <c r="BI246" s="70"/>
      <c r="BJ246" s="66"/>
      <c r="BK246" s="64"/>
      <c r="BL246" s="65"/>
      <c r="BM246" s="66"/>
      <c r="BN246" s="65"/>
      <c r="BO246" s="65"/>
      <c r="BP246" s="65"/>
      <c r="BQ246" s="65"/>
      <c r="BR246" s="66"/>
      <c r="BS246" s="73"/>
    </row>
    <row r="247" spans="1:71" ht="47.25" customHeight="1" outlineLevel="1" x14ac:dyDescent="0.35">
      <c r="A247" s="82" t="s">
        <v>430</v>
      </c>
      <c r="B247" s="61" t="s">
        <v>437</v>
      </c>
      <c r="C247" s="201" t="s">
        <v>438</v>
      </c>
      <c r="D247" s="202">
        <f t="shared" si="911"/>
        <v>349.61754000000002</v>
      </c>
      <c r="E247" s="62">
        <f t="shared" si="912"/>
        <v>14.751480000000001</v>
      </c>
      <c r="F247" s="63">
        <f t="shared" si="913"/>
        <v>334.86606</v>
      </c>
      <c r="G247" s="64"/>
      <c r="H247" s="65"/>
      <c r="I247" s="64"/>
      <c r="J247" s="65"/>
      <c r="K247" s="64"/>
      <c r="L247" s="65"/>
      <c r="M247" s="64"/>
      <c r="N247" s="65"/>
      <c r="O247" s="62">
        <v>14.751480000000001</v>
      </c>
      <c r="P247" s="63">
        <v>6.3220599999999996</v>
      </c>
      <c r="Q247" s="64"/>
      <c r="R247" s="65"/>
      <c r="S247" s="64"/>
      <c r="T247" s="65"/>
      <c r="U247" s="64"/>
      <c r="V247" s="66"/>
      <c r="W247" s="64"/>
      <c r="X247" s="65"/>
      <c r="Y247" s="65">
        <v>156.80000000000001</v>
      </c>
      <c r="Z247" s="64"/>
      <c r="AA247" s="65"/>
      <c r="AB247" s="62"/>
      <c r="AC247" s="63"/>
      <c r="AD247" s="64"/>
      <c r="AE247" s="65"/>
      <c r="AF247" s="65"/>
      <c r="AG247" s="66"/>
      <c r="AH247" s="73"/>
      <c r="AI247" s="62"/>
      <c r="AJ247" s="63"/>
      <c r="AK247" s="62"/>
      <c r="AL247" s="63"/>
      <c r="AM247" s="68"/>
      <c r="AN247" s="69"/>
      <c r="AO247" s="69"/>
      <c r="AP247" s="64"/>
      <c r="AQ247" s="65"/>
      <c r="AR247" s="64"/>
      <c r="AS247" s="65"/>
      <c r="AT247" s="66"/>
      <c r="AU247" s="66"/>
      <c r="AV247" s="64"/>
      <c r="AW247" s="65"/>
      <c r="AX247" s="73"/>
      <c r="AY247" s="73"/>
      <c r="AZ247" s="65"/>
      <c r="BA247" s="66"/>
      <c r="BB247" s="66"/>
      <c r="BC247" s="66"/>
      <c r="BD247" s="73">
        <v>171.744</v>
      </c>
      <c r="BE247" s="64"/>
      <c r="BF247" s="65"/>
      <c r="BG247" s="70"/>
      <c r="BH247" s="66"/>
      <c r="BI247" s="70"/>
      <c r="BJ247" s="66"/>
      <c r="BK247" s="64"/>
      <c r="BL247" s="65"/>
      <c r="BM247" s="66"/>
      <c r="BN247" s="65"/>
      <c r="BO247" s="65"/>
      <c r="BP247" s="65"/>
      <c r="BQ247" s="65"/>
      <c r="BR247" s="66"/>
      <c r="BS247" s="73"/>
    </row>
    <row r="248" spans="1:71" ht="47.25" customHeight="1" outlineLevel="1" x14ac:dyDescent="0.35">
      <c r="A248" s="82" t="s">
        <v>430</v>
      </c>
      <c r="B248" s="61" t="s">
        <v>439</v>
      </c>
      <c r="C248" s="201" t="s">
        <v>440</v>
      </c>
      <c r="D248" s="202">
        <f t="shared" si="911"/>
        <v>2015.4774299999999</v>
      </c>
      <c r="E248" s="62">
        <f t="shared" si="912"/>
        <v>101.2042</v>
      </c>
      <c r="F248" s="63">
        <f t="shared" si="913"/>
        <v>1914.27323</v>
      </c>
      <c r="G248" s="64"/>
      <c r="H248" s="65"/>
      <c r="I248" s="64"/>
      <c r="J248" s="65"/>
      <c r="K248" s="64"/>
      <c r="L248" s="65"/>
      <c r="M248" s="64"/>
      <c r="N248" s="65"/>
      <c r="O248" s="62">
        <v>101.2042</v>
      </c>
      <c r="P248" s="63">
        <v>43.37323</v>
      </c>
      <c r="Q248" s="64"/>
      <c r="R248" s="65"/>
      <c r="S248" s="64"/>
      <c r="T248" s="65"/>
      <c r="U248" s="64"/>
      <c r="V248" s="66"/>
      <c r="W248" s="64"/>
      <c r="X248" s="65"/>
      <c r="Y248" s="65">
        <v>196</v>
      </c>
      <c r="Z248" s="64"/>
      <c r="AA248" s="65"/>
      <c r="AB248" s="62"/>
      <c r="AC248" s="63"/>
      <c r="AD248" s="64"/>
      <c r="AE248" s="65"/>
      <c r="AF248" s="65"/>
      <c r="AG248" s="66"/>
      <c r="AH248" s="73"/>
      <c r="AI248" s="62"/>
      <c r="AJ248" s="63"/>
      <c r="AK248" s="62"/>
      <c r="AL248" s="63"/>
      <c r="AM248" s="68"/>
      <c r="AN248" s="69"/>
      <c r="AO248" s="69"/>
      <c r="AP248" s="64"/>
      <c r="AQ248" s="65"/>
      <c r="AR248" s="64"/>
      <c r="AS248" s="65"/>
      <c r="AT248" s="66"/>
      <c r="AU248" s="66"/>
      <c r="AV248" s="64"/>
      <c r="AW248" s="65"/>
      <c r="AX248" s="73"/>
      <c r="AY248" s="73"/>
      <c r="AZ248" s="65"/>
      <c r="BA248" s="66"/>
      <c r="BB248" s="66">
        <v>1674.9</v>
      </c>
      <c r="BC248" s="66"/>
      <c r="BD248" s="73"/>
      <c r="BE248" s="64"/>
      <c r="BF248" s="65"/>
      <c r="BG248" s="70"/>
      <c r="BH248" s="66"/>
      <c r="BI248" s="70"/>
      <c r="BJ248" s="66"/>
      <c r="BK248" s="64"/>
      <c r="BL248" s="65"/>
      <c r="BM248" s="66"/>
      <c r="BN248" s="65"/>
      <c r="BO248" s="65"/>
      <c r="BP248" s="65"/>
      <c r="BQ248" s="65"/>
      <c r="BR248" s="66"/>
      <c r="BS248" s="73"/>
    </row>
    <row r="249" spans="1:71" ht="47.25" customHeight="1" outlineLevel="1" x14ac:dyDescent="0.35">
      <c r="A249" s="82" t="s">
        <v>430</v>
      </c>
      <c r="B249" s="61" t="s">
        <v>441</v>
      </c>
      <c r="C249" s="201">
        <v>241600317838</v>
      </c>
      <c r="D249" s="202">
        <f t="shared" si="911"/>
        <v>161.28</v>
      </c>
      <c r="E249" s="62">
        <f t="shared" si="912"/>
        <v>0</v>
      </c>
      <c r="F249" s="63">
        <f t="shared" si="913"/>
        <v>161.28</v>
      </c>
      <c r="G249" s="64"/>
      <c r="H249" s="65"/>
      <c r="I249" s="64"/>
      <c r="J249" s="65"/>
      <c r="K249" s="64"/>
      <c r="L249" s="65"/>
      <c r="M249" s="64"/>
      <c r="N249" s="65"/>
      <c r="O249" s="62"/>
      <c r="P249" s="63"/>
      <c r="Q249" s="64"/>
      <c r="R249" s="65"/>
      <c r="S249" s="64"/>
      <c r="T249" s="65"/>
      <c r="U249" s="64"/>
      <c r="V249" s="66"/>
      <c r="W249" s="64"/>
      <c r="X249" s="65"/>
      <c r="Y249" s="65">
        <v>161.28</v>
      </c>
      <c r="Z249" s="64"/>
      <c r="AA249" s="65"/>
      <c r="AB249" s="62"/>
      <c r="AC249" s="63"/>
      <c r="AD249" s="64"/>
      <c r="AE249" s="65"/>
      <c r="AF249" s="65"/>
      <c r="AG249" s="66"/>
      <c r="AH249" s="73"/>
      <c r="AI249" s="62"/>
      <c r="AJ249" s="63"/>
      <c r="AK249" s="62"/>
      <c r="AL249" s="63"/>
      <c r="AM249" s="68"/>
      <c r="AN249" s="69"/>
      <c r="AO249" s="69"/>
      <c r="AP249" s="64"/>
      <c r="AQ249" s="65"/>
      <c r="AR249" s="64"/>
      <c r="AS249" s="65"/>
      <c r="AT249" s="66"/>
      <c r="AU249" s="66"/>
      <c r="AV249" s="64"/>
      <c r="AW249" s="65"/>
      <c r="AX249" s="73"/>
      <c r="AY249" s="73"/>
      <c r="AZ249" s="65"/>
      <c r="BA249" s="66"/>
      <c r="BB249" s="66"/>
      <c r="BC249" s="66"/>
      <c r="BD249" s="73"/>
      <c r="BE249" s="64"/>
      <c r="BF249" s="65"/>
      <c r="BG249" s="70"/>
      <c r="BH249" s="66"/>
      <c r="BI249" s="70"/>
      <c r="BJ249" s="66"/>
      <c r="BK249" s="64"/>
      <c r="BL249" s="65"/>
      <c r="BM249" s="66"/>
      <c r="BN249" s="65"/>
      <c r="BO249" s="65"/>
      <c r="BP249" s="65"/>
      <c r="BQ249" s="65"/>
      <c r="BR249" s="66"/>
      <c r="BS249" s="73"/>
    </row>
    <row r="250" spans="1:71" ht="47.25" customHeight="1" outlineLevel="1" x14ac:dyDescent="0.35">
      <c r="A250" s="82" t="s">
        <v>430</v>
      </c>
      <c r="B250" s="61" t="s">
        <v>442</v>
      </c>
      <c r="C250" s="201">
        <v>241601413608</v>
      </c>
      <c r="D250" s="202">
        <f t="shared" si="911"/>
        <v>168</v>
      </c>
      <c r="E250" s="62">
        <f t="shared" si="912"/>
        <v>0</v>
      </c>
      <c r="F250" s="63">
        <f t="shared" si="913"/>
        <v>168</v>
      </c>
      <c r="G250" s="64"/>
      <c r="H250" s="65"/>
      <c r="I250" s="64"/>
      <c r="J250" s="65"/>
      <c r="K250" s="64"/>
      <c r="L250" s="65"/>
      <c r="M250" s="64"/>
      <c r="N250" s="65"/>
      <c r="O250" s="62"/>
      <c r="P250" s="63"/>
      <c r="Q250" s="64"/>
      <c r="R250" s="65"/>
      <c r="S250" s="64"/>
      <c r="T250" s="65"/>
      <c r="U250" s="64"/>
      <c r="V250" s="66"/>
      <c r="W250" s="64"/>
      <c r="X250" s="65"/>
      <c r="Y250" s="65">
        <v>168</v>
      </c>
      <c r="Z250" s="64"/>
      <c r="AA250" s="65"/>
      <c r="AB250" s="62"/>
      <c r="AC250" s="63"/>
      <c r="AD250" s="64"/>
      <c r="AE250" s="65"/>
      <c r="AF250" s="65"/>
      <c r="AG250" s="66"/>
      <c r="AH250" s="73"/>
      <c r="AI250" s="62"/>
      <c r="AJ250" s="63"/>
      <c r="AK250" s="62"/>
      <c r="AL250" s="63"/>
      <c r="AM250" s="68"/>
      <c r="AN250" s="69"/>
      <c r="AO250" s="69"/>
      <c r="AP250" s="64"/>
      <c r="AQ250" s="65"/>
      <c r="AR250" s="64"/>
      <c r="AS250" s="65"/>
      <c r="AT250" s="66"/>
      <c r="AU250" s="66"/>
      <c r="AV250" s="64"/>
      <c r="AW250" s="65"/>
      <c r="AX250" s="73"/>
      <c r="AY250" s="73"/>
      <c r="AZ250" s="65"/>
      <c r="BA250" s="66"/>
      <c r="BB250" s="66"/>
      <c r="BC250" s="66"/>
      <c r="BD250" s="73"/>
      <c r="BE250" s="64"/>
      <c r="BF250" s="65"/>
      <c r="BG250" s="70"/>
      <c r="BH250" s="66"/>
      <c r="BI250" s="70"/>
      <c r="BJ250" s="66"/>
      <c r="BK250" s="64"/>
      <c r="BL250" s="65"/>
      <c r="BM250" s="66"/>
      <c r="BN250" s="65"/>
      <c r="BO250" s="65"/>
      <c r="BP250" s="65"/>
      <c r="BQ250" s="65"/>
      <c r="BR250" s="66"/>
      <c r="BS250" s="73"/>
    </row>
    <row r="251" spans="1:71" ht="47.25" customHeight="1" outlineLevel="1" x14ac:dyDescent="0.35">
      <c r="A251" s="82" t="s">
        <v>430</v>
      </c>
      <c r="B251" s="61" t="s">
        <v>443</v>
      </c>
      <c r="C251" s="201" t="s">
        <v>444</v>
      </c>
      <c r="D251" s="202">
        <f t="shared" si="911"/>
        <v>1587.36626</v>
      </c>
      <c r="E251" s="62">
        <f t="shared" si="912"/>
        <v>116.03637999999999</v>
      </c>
      <c r="F251" s="63">
        <f t="shared" si="913"/>
        <v>1471.32988</v>
      </c>
      <c r="G251" s="64"/>
      <c r="H251" s="65"/>
      <c r="I251" s="64"/>
      <c r="J251" s="65"/>
      <c r="K251" s="64"/>
      <c r="L251" s="65"/>
      <c r="M251" s="64"/>
      <c r="N251" s="65"/>
      <c r="O251" s="62">
        <v>116.03637999999999</v>
      </c>
      <c r="P251" s="63">
        <v>49.729880000000001</v>
      </c>
      <c r="Q251" s="64"/>
      <c r="R251" s="65"/>
      <c r="S251" s="64"/>
      <c r="T251" s="65"/>
      <c r="U251" s="64"/>
      <c r="V251" s="66"/>
      <c r="W251" s="64"/>
      <c r="X251" s="65"/>
      <c r="Y251" s="65">
        <v>159.6</v>
      </c>
      <c r="Z251" s="64"/>
      <c r="AA251" s="65"/>
      <c r="AB251" s="62"/>
      <c r="AC251" s="63"/>
      <c r="AD251" s="64"/>
      <c r="AE251" s="65"/>
      <c r="AF251" s="65"/>
      <c r="AG251" s="66"/>
      <c r="AH251" s="73"/>
      <c r="AI251" s="62"/>
      <c r="AJ251" s="63"/>
      <c r="AK251" s="62"/>
      <c r="AL251" s="63"/>
      <c r="AM251" s="68"/>
      <c r="AN251" s="69"/>
      <c r="AO251" s="69"/>
      <c r="AP251" s="64"/>
      <c r="AQ251" s="65"/>
      <c r="AR251" s="64"/>
      <c r="AS251" s="65"/>
      <c r="AT251" s="66"/>
      <c r="AU251" s="66"/>
      <c r="AV251" s="64"/>
      <c r="AW251" s="65"/>
      <c r="AX251" s="73"/>
      <c r="AY251" s="73"/>
      <c r="AZ251" s="65"/>
      <c r="BA251" s="66"/>
      <c r="BB251" s="66">
        <v>1262</v>
      </c>
      <c r="BC251" s="66"/>
      <c r="BD251" s="73"/>
      <c r="BE251" s="64"/>
      <c r="BF251" s="65"/>
      <c r="BG251" s="70"/>
      <c r="BH251" s="66"/>
      <c r="BI251" s="70"/>
      <c r="BJ251" s="66"/>
      <c r="BK251" s="64"/>
      <c r="BL251" s="65"/>
      <c r="BM251" s="66"/>
      <c r="BN251" s="65"/>
      <c r="BO251" s="65"/>
      <c r="BP251" s="65"/>
      <c r="BQ251" s="65"/>
      <c r="BR251" s="66"/>
      <c r="BS251" s="73"/>
    </row>
    <row r="252" spans="1:71" ht="47.25" customHeight="1" outlineLevel="1" x14ac:dyDescent="0.35">
      <c r="A252" s="82" t="s">
        <v>430</v>
      </c>
      <c r="B252" s="61" t="s">
        <v>445</v>
      </c>
      <c r="C252" s="201">
        <v>241600272658</v>
      </c>
      <c r="D252" s="202">
        <f t="shared" si="911"/>
        <v>84</v>
      </c>
      <c r="E252" s="62">
        <f t="shared" si="912"/>
        <v>0</v>
      </c>
      <c r="F252" s="63">
        <f t="shared" si="913"/>
        <v>84</v>
      </c>
      <c r="G252" s="64"/>
      <c r="H252" s="65"/>
      <c r="I252" s="64"/>
      <c r="J252" s="65"/>
      <c r="K252" s="64"/>
      <c r="L252" s="65"/>
      <c r="M252" s="64"/>
      <c r="N252" s="65"/>
      <c r="O252" s="62"/>
      <c r="P252" s="63"/>
      <c r="Q252" s="64"/>
      <c r="R252" s="65"/>
      <c r="S252" s="64"/>
      <c r="T252" s="65"/>
      <c r="U252" s="64"/>
      <c r="V252" s="66"/>
      <c r="W252" s="64"/>
      <c r="X252" s="65"/>
      <c r="Y252" s="65">
        <v>84</v>
      </c>
      <c r="Z252" s="64"/>
      <c r="AA252" s="65"/>
      <c r="AB252" s="62"/>
      <c r="AC252" s="63"/>
      <c r="AD252" s="64"/>
      <c r="AE252" s="65"/>
      <c r="AF252" s="65"/>
      <c r="AG252" s="66"/>
      <c r="AH252" s="73"/>
      <c r="AI252" s="62"/>
      <c r="AJ252" s="63"/>
      <c r="AK252" s="62"/>
      <c r="AL252" s="63"/>
      <c r="AM252" s="68"/>
      <c r="AN252" s="69"/>
      <c r="AO252" s="69"/>
      <c r="AP252" s="64"/>
      <c r="AQ252" s="65"/>
      <c r="AR252" s="64"/>
      <c r="AS252" s="65"/>
      <c r="AT252" s="66"/>
      <c r="AU252" s="66"/>
      <c r="AV252" s="64"/>
      <c r="AW252" s="65"/>
      <c r="AX252" s="73"/>
      <c r="AY252" s="73"/>
      <c r="AZ252" s="65"/>
      <c r="BA252" s="66"/>
      <c r="BB252" s="66"/>
      <c r="BC252" s="66"/>
      <c r="BD252" s="73"/>
      <c r="BE252" s="64"/>
      <c r="BF252" s="65"/>
      <c r="BG252" s="70"/>
      <c r="BH252" s="66"/>
      <c r="BI252" s="70"/>
      <c r="BJ252" s="66"/>
      <c r="BK252" s="64"/>
      <c r="BL252" s="65"/>
      <c r="BM252" s="66"/>
      <c r="BN252" s="65"/>
      <c r="BO252" s="65"/>
      <c r="BP252" s="65"/>
      <c r="BQ252" s="65"/>
      <c r="BR252" s="66"/>
      <c r="BS252" s="73"/>
    </row>
    <row r="253" spans="1:71" ht="24" customHeight="1" outlineLevel="1" x14ac:dyDescent="0.35">
      <c r="A253" s="82" t="s">
        <v>430</v>
      </c>
      <c r="B253" s="61" t="s">
        <v>446</v>
      </c>
      <c r="C253" s="201" t="s">
        <v>447</v>
      </c>
      <c r="D253" s="202">
        <f t="shared" si="911"/>
        <v>5602.8428300000005</v>
      </c>
      <c r="E253" s="62">
        <f t="shared" si="912"/>
        <v>553.44180999999992</v>
      </c>
      <c r="F253" s="63">
        <f t="shared" si="913"/>
        <v>5049.4010200000002</v>
      </c>
      <c r="G253" s="64"/>
      <c r="H253" s="65"/>
      <c r="I253" s="64"/>
      <c r="J253" s="65"/>
      <c r="K253" s="64"/>
      <c r="L253" s="65"/>
      <c r="M253" s="64">
        <v>158.21742</v>
      </c>
      <c r="N253" s="65">
        <v>67.807469999999995</v>
      </c>
      <c r="O253" s="62">
        <v>335.74671999999998</v>
      </c>
      <c r="P253" s="63">
        <v>143.89144999999999</v>
      </c>
      <c r="Q253" s="64">
        <v>47.427669999999999</v>
      </c>
      <c r="R253" s="65">
        <v>20.326149999999998</v>
      </c>
      <c r="S253" s="64"/>
      <c r="T253" s="65"/>
      <c r="U253" s="64"/>
      <c r="V253" s="66"/>
      <c r="W253" s="64">
        <v>12.05</v>
      </c>
      <c r="X253" s="65">
        <v>5.1642799999999998</v>
      </c>
      <c r="Y253" s="65"/>
      <c r="Z253" s="64"/>
      <c r="AA253" s="65"/>
      <c r="AB253" s="62"/>
      <c r="AC253" s="63"/>
      <c r="AD253" s="64"/>
      <c r="AE253" s="65"/>
      <c r="AF253" s="65"/>
      <c r="AG253" s="66"/>
      <c r="AH253" s="73"/>
      <c r="AI253" s="62"/>
      <c r="AJ253" s="63"/>
      <c r="AK253" s="62"/>
      <c r="AL253" s="63"/>
      <c r="AM253" s="68"/>
      <c r="AN253" s="69"/>
      <c r="AO253" s="69"/>
      <c r="AP253" s="64"/>
      <c r="AQ253" s="65"/>
      <c r="AR253" s="64"/>
      <c r="AS253" s="65"/>
      <c r="AT253" s="66"/>
      <c r="AU253" s="66"/>
      <c r="AV253" s="64"/>
      <c r="AW253" s="65"/>
      <c r="AX253" s="73"/>
      <c r="AY253" s="73"/>
      <c r="AZ253" s="65"/>
      <c r="BA253" s="66"/>
      <c r="BB253" s="66">
        <v>3852.7750000000001</v>
      </c>
      <c r="BC253" s="66"/>
      <c r="BD253" s="73">
        <v>959.43667000000005</v>
      </c>
      <c r="BE253" s="64"/>
      <c r="BF253" s="65"/>
      <c r="BG253" s="70"/>
      <c r="BH253" s="66"/>
      <c r="BI253" s="70"/>
      <c r="BJ253" s="66"/>
      <c r="BK253" s="64"/>
      <c r="BL253" s="65"/>
      <c r="BM253" s="66"/>
      <c r="BN253" s="65"/>
      <c r="BO253" s="65"/>
      <c r="BP253" s="65"/>
      <c r="BQ253" s="65"/>
      <c r="BR253" s="66"/>
      <c r="BS253" s="73"/>
    </row>
    <row r="254" spans="1:71" ht="24" customHeight="1" outlineLevel="1" x14ac:dyDescent="0.35">
      <c r="A254" s="82" t="s">
        <v>430</v>
      </c>
      <c r="B254" s="61" t="s">
        <v>448</v>
      </c>
      <c r="C254" s="201">
        <v>2416000558</v>
      </c>
      <c r="D254" s="202">
        <f t="shared" si="911"/>
        <v>81.9345</v>
      </c>
      <c r="E254" s="62">
        <f t="shared" si="912"/>
        <v>0</v>
      </c>
      <c r="F254" s="63">
        <f t="shared" si="913"/>
        <v>81.9345</v>
      </c>
      <c r="G254" s="64"/>
      <c r="H254" s="65"/>
      <c r="I254" s="64"/>
      <c r="J254" s="65"/>
      <c r="K254" s="64"/>
      <c r="L254" s="65"/>
      <c r="M254" s="64"/>
      <c r="N254" s="65"/>
      <c r="O254" s="62"/>
      <c r="P254" s="63"/>
      <c r="Q254" s="64"/>
      <c r="R254" s="65"/>
      <c r="S254" s="64"/>
      <c r="T254" s="65"/>
      <c r="U254" s="64"/>
      <c r="V254" s="66"/>
      <c r="W254" s="64"/>
      <c r="X254" s="65"/>
      <c r="Y254" s="65"/>
      <c r="Z254" s="64"/>
      <c r="AA254" s="65"/>
      <c r="AB254" s="62"/>
      <c r="AC254" s="63"/>
      <c r="AD254" s="64"/>
      <c r="AE254" s="65"/>
      <c r="AF254" s="65"/>
      <c r="AG254" s="66"/>
      <c r="AH254" s="73"/>
      <c r="AI254" s="62"/>
      <c r="AJ254" s="63"/>
      <c r="AK254" s="62"/>
      <c r="AL254" s="63"/>
      <c r="AM254" s="68"/>
      <c r="AN254" s="69"/>
      <c r="AO254" s="69"/>
      <c r="AP254" s="64"/>
      <c r="AQ254" s="65"/>
      <c r="AR254" s="64"/>
      <c r="AS254" s="65"/>
      <c r="AT254" s="66"/>
      <c r="AU254" s="66"/>
      <c r="AV254" s="64"/>
      <c r="AW254" s="65"/>
      <c r="AX254" s="73"/>
      <c r="AY254" s="73"/>
      <c r="AZ254" s="65"/>
      <c r="BA254" s="66"/>
      <c r="BB254" s="66"/>
      <c r="BC254" s="66"/>
      <c r="BD254" s="73">
        <v>81.9345</v>
      </c>
      <c r="BE254" s="64"/>
      <c r="BF254" s="65"/>
      <c r="BG254" s="70"/>
      <c r="BH254" s="66"/>
      <c r="BI254" s="70"/>
      <c r="BJ254" s="66"/>
      <c r="BK254" s="64"/>
      <c r="BL254" s="65"/>
      <c r="BM254" s="66"/>
      <c r="BN254" s="65"/>
      <c r="BO254" s="65"/>
      <c r="BP254" s="65"/>
      <c r="BQ254" s="65"/>
      <c r="BR254" s="66"/>
      <c r="BS254" s="73"/>
    </row>
    <row r="255" spans="1:71" ht="24" customHeight="1" outlineLevel="1" x14ac:dyDescent="0.35">
      <c r="A255" s="82" t="s">
        <v>430</v>
      </c>
      <c r="B255" s="61" t="s">
        <v>449</v>
      </c>
      <c r="C255" s="201" t="s">
        <v>450</v>
      </c>
      <c r="D255" s="202">
        <f t="shared" si="911"/>
        <v>168</v>
      </c>
      <c r="E255" s="62">
        <f t="shared" si="912"/>
        <v>0</v>
      </c>
      <c r="F255" s="63">
        <f t="shared" si="913"/>
        <v>168</v>
      </c>
      <c r="G255" s="64"/>
      <c r="H255" s="65"/>
      <c r="I255" s="64"/>
      <c r="J255" s="65"/>
      <c r="K255" s="64"/>
      <c r="L255" s="65"/>
      <c r="M255" s="64"/>
      <c r="N255" s="65"/>
      <c r="O255" s="62"/>
      <c r="P255" s="63"/>
      <c r="Q255" s="64"/>
      <c r="R255" s="65"/>
      <c r="S255" s="64"/>
      <c r="T255" s="65"/>
      <c r="U255" s="64"/>
      <c r="V255" s="66"/>
      <c r="W255" s="64"/>
      <c r="X255" s="65"/>
      <c r="Y255" s="65">
        <v>168</v>
      </c>
      <c r="Z255" s="64"/>
      <c r="AA255" s="65"/>
      <c r="AB255" s="62"/>
      <c r="AC255" s="63"/>
      <c r="AD255" s="64"/>
      <c r="AE255" s="65"/>
      <c r="AF255" s="65"/>
      <c r="AG255" s="66"/>
      <c r="AH255" s="73"/>
      <c r="AI255" s="62"/>
      <c r="AJ255" s="63"/>
      <c r="AK255" s="62"/>
      <c r="AL255" s="63"/>
      <c r="AM255" s="68"/>
      <c r="AN255" s="69"/>
      <c r="AO255" s="69"/>
      <c r="AP255" s="64"/>
      <c r="AQ255" s="65"/>
      <c r="AR255" s="64"/>
      <c r="AS255" s="65"/>
      <c r="AT255" s="66"/>
      <c r="AU255" s="66"/>
      <c r="AV255" s="64"/>
      <c r="AW255" s="65"/>
      <c r="AX255" s="73"/>
      <c r="AY255" s="73"/>
      <c r="AZ255" s="65"/>
      <c r="BA255" s="66"/>
      <c r="BB255" s="66"/>
      <c r="BC255" s="66"/>
      <c r="BD255" s="73"/>
      <c r="BE255" s="64"/>
      <c r="BF255" s="65"/>
      <c r="BG255" s="70"/>
      <c r="BH255" s="66"/>
      <c r="BI255" s="70"/>
      <c r="BJ255" s="66"/>
      <c r="BK255" s="64"/>
      <c r="BL255" s="65"/>
      <c r="BM255" s="66"/>
      <c r="BN255" s="65"/>
      <c r="BO255" s="65"/>
      <c r="BP255" s="65"/>
      <c r="BQ255" s="65"/>
      <c r="BR255" s="66"/>
      <c r="BS255" s="73"/>
    </row>
    <row r="256" spans="1:71" ht="47.25" customHeight="1" outlineLevel="1" x14ac:dyDescent="0.35">
      <c r="A256" s="97" t="s">
        <v>451</v>
      </c>
      <c r="B256" s="88" t="s">
        <v>452</v>
      </c>
      <c r="C256" s="201" t="s">
        <v>453</v>
      </c>
      <c r="D256" s="202">
        <f t="shared" si="911"/>
        <v>4772.6993300000004</v>
      </c>
      <c r="E256" s="62">
        <f t="shared" si="912"/>
        <v>894.66602999999998</v>
      </c>
      <c r="F256" s="63">
        <f t="shared" si="913"/>
        <v>3878.0333000000001</v>
      </c>
      <c r="G256" s="64"/>
      <c r="H256" s="65"/>
      <c r="I256" s="64">
        <v>311.90309000000002</v>
      </c>
      <c r="J256" s="65">
        <v>133.67275000000001</v>
      </c>
      <c r="K256" s="64"/>
      <c r="L256" s="65"/>
      <c r="M256" s="64"/>
      <c r="N256" s="65"/>
      <c r="O256" s="62">
        <v>582.76293999999996</v>
      </c>
      <c r="P256" s="63">
        <v>249.75555</v>
      </c>
      <c r="Q256" s="64"/>
      <c r="R256" s="65"/>
      <c r="S256" s="64"/>
      <c r="T256" s="65"/>
      <c r="U256" s="64"/>
      <c r="V256" s="66"/>
      <c r="W256" s="64"/>
      <c r="X256" s="65"/>
      <c r="Y256" s="65"/>
      <c r="Z256" s="64"/>
      <c r="AA256" s="65"/>
      <c r="AB256" s="62"/>
      <c r="AC256" s="63"/>
      <c r="AD256" s="64"/>
      <c r="AE256" s="65"/>
      <c r="AF256" s="65"/>
      <c r="AG256" s="66"/>
      <c r="AH256" s="73"/>
      <c r="AI256" s="62"/>
      <c r="AJ256" s="63"/>
      <c r="AK256" s="62"/>
      <c r="AL256" s="63"/>
      <c r="AM256" s="68"/>
      <c r="AN256" s="69"/>
      <c r="AO256" s="69"/>
      <c r="AP256" s="64"/>
      <c r="AQ256" s="65"/>
      <c r="AR256" s="64"/>
      <c r="AS256" s="65"/>
      <c r="AT256" s="66"/>
      <c r="AU256" s="66"/>
      <c r="AV256" s="64"/>
      <c r="AW256" s="65"/>
      <c r="AX256" s="73"/>
      <c r="AY256" s="73"/>
      <c r="AZ256" s="65"/>
      <c r="BA256" s="66"/>
      <c r="BB256" s="66"/>
      <c r="BC256" s="66">
        <v>3494.605</v>
      </c>
      <c r="BD256" s="73"/>
      <c r="BE256" s="64"/>
      <c r="BF256" s="65"/>
      <c r="BG256" s="70"/>
      <c r="BH256" s="66"/>
      <c r="BI256" s="70"/>
      <c r="BJ256" s="66"/>
      <c r="BK256" s="64"/>
      <c r="BL256" s="65"/>
      <c r="BM256" s="66"/>
      <c r="BN256" s="65"/>
      <c r="BO256" s="65"/>
      <c r="BP256" s="65"/>
      <c r="BQ256" s="65"/>
      <c r="BR256" s="66"/>
      <c r="BS256" s="73"/>
    </row>
    <row r="257" spans="1:71" ht="24" customHeight="1" outlineLevel="1" x14ac:dyDescent="0.35">
      <c r="A257" s="82" t="s">
        <v>430</v>
      </c>
      <c r="B257" s="61" t="s">
        <v>454</v>
      </c>
      <c r="C257" s="201" t="s">
        <v>455</v>
      </c>
      <c r="D257" s="202">
        <f t="shared" si="911"/>
        <v>790.63593999999989</v>
      </c>
      <c r="E257" s="62">
        <f t="shared" si="912"/>
        <v>87.245159999999998</v>
      </c>
      <c r="F257" s="63">
        <f t="shared" si="913"/>
        <v>703.39077999999995</v>
      </c>
      <c r="G257" s="64"/>
      <c r="H257" s="65"/>
      <c r="I257" s="64"/>
      <c r="J257" s="65"/>
      <c r="K257" s="64"/>
      <c r="L257" s="65"/>
      <c r="M257" s="64"/>
      <c r="N257" s="65"/>
      <c r="O257" s="62">
        <v>87.245159999999998</v>
      </c>
      <c r="P257" s="63">
        <v>37.390779999999999</v>
      </c>
      <c r="Q257" s="64"/>
      <c r="R257" s="65"/>
      <c r="S257" s="64"/>
      <c r="T257" s="65"/>
      <c r="U257" s="64"/>
      <c r="V257" s="66"/>
      <c r="W257" s="64"/>
      <c r="X257" s="65"/>
      <c r="Y257" s="65">
        <v>504</v>
      </c>
      <c r="Z257" s="64"/>
      <c r="AA257" s="65"/>
      <c r="AB257" s="62"/>
      <c r="AC257" s="63"/>
      <c r="AD257" s="64"/>
      <c r="AE257" s="65"/>
      <c r="AF257" s="65"/>
      <c r="AG257" s="66"/>
      <c r="AH257" s="73"/>
      <c r="AI257" s="62"/>
      <c r="AJ257" s="63"/>
      <c r="AK257" s="62"/>
      <c r="AL257" s="63"/>
      <c r="AM257" s="68"/>
      <c r="AN257" s="69"/>
      <c r="AO257" s="69"/>
      <c r="AP257" s="64"/>
      <c r="AQ257" s="65"/>
      <c r="AR257" s="64"/>
      <c r="AS257" s="65"/>
      <c r="AT257" s="66"/>
      <c r="AU257" s="66"/>
      <c r="AV257" s="64"/>
      <c r="AW257" s="65"/>
      <c r="AX257" s="73"/>
      <c r="AY257" s="73"/>
      <c r="AZ257" s="65"/>
      <c r="BA257" s="66"/>
      <c r="BB257" s="66"/>
      <c r="BC257" s="66">
        <v>162</v>
      </c>
      <c r="BD257" s="73"/>
      <c r="BE257" s="64"/>
      <c r="BF257" s="65"/>
      <c r="BG257" s="70"/>
      <c r="BH257" s="66"/>
      <c r="BI257" s="70"/>
      <c r="BJ257" s="66"/>
      <c r="BK257" s="64"/>
      <c r="BL257" s="65"/>
      <c r="BM257" s="66"/>
      <c r="BN257" s="65"/>
      <c r="BO257" s="65"/>
      <c r="BP257" s="65"/>
      <c r="BQ257" s="65"/>
      <c r="BR257" s="66"/>
      <c r="BS257" s="73"/>
    </row>
    <row r="258" spans="1:71" ht="47.45" customHeight="1" outlineLevel="1" x14ac:dyDescent="0.35">
      <c r="A258" s="82" t="s">
        <v>430</v>
      </c>
      <c r="B258" s="61" t="s">
        <v>456</v>
      </c>
      <c r="C258" s="201">
        <v>241600120366</v>
      </c>
      <c r="D258" s="202">
        <f t="shared" si="911"/>
        <v>742.92600000000004</v>
      </c>
      <c r="E258" s="62">
        <f t="shared" si="912"/>
        <v>0</v>
      </c>
      <c r="F258" s="63">
        <f t="shared" si="913"/>
        <v>742.92600000000004</v>
      </c>
      <c r="G258" s="64"/>
      <c r="H258" s="65"/>
      <c r="I258" s="64"/>
      <c r="J258" s="65"/>
      <c r="K258" s="64"/>
      <c r="L258" s="65"/>
      <c r="M258" s="64"/>
      <c r="N258" s="65"/>
      <c r="O258" s="62"/>
      <c r="P258" s="63"/>
      <c r="Q258" s="64"/>
      <c r="R258" s="65"/>
      <c r="S258" s="64"/>
      <c r="T258" s="65"/>
      <c r="U258" s="64"/>
      <c r="V258" s="66"/>
      <c r="W258" s="64"/>
      <c r="X258" s="65"/>
      <c r="Y258" s="65"/>
      <c r="Z258" s="64"/>
      <c r="AA258" s="65"/>
      <c r="AB258" s="62"/>
      <c r="AC258" s="63"/>
      <c r="AD258" s="64"/>
      <c r="AE258" s="65"/>
      <c r="AF258" s="65"/>
      <c r="AG258" s="66"/>
      <c r="AH258" s="63"/>
      <c r="AI258" s="62"/>
      <c r="AJ258" s="63"/>
      <c r="AK258" s="62"/>
      <c r="AL258" s="63"/>
      <c r="AM258" s="68"/>
      <c r="AN258" s="69"/>
      <c r="AO258" s="69"/>
      <c r="AP258" s="64"/>
      <c r="AQ258" s="65"/>
      <c r="AR258" s="64"/>
      <c r="AS258" s="65"/>
      <c r="AT258" s="66"/>
      <c r="AU258" s="66"/>
      <c r="AV258" s="64"/>
      <c r="AW258" s="65"/>
      <c r="AX258" s="69"/>
      <c r="AY258" s="69"/>
      <c r="AZ258" s="65"/>
      <c r="BA258" s="66"/>
      <c r="BB258" s="66">
        <v>650.1</v>
      </c>
      <c r="BC258" s="66"/>
      <c r="BD258" s="63">
        <v>92.825999999999993</v>
      </c>
      <c r="BE258" s="64"/>
      <c r="BF258" s="65"/>
      <c r="BG258" s="70"/>
      <c r="BH258" s="66"/>
      <c r="BI258" s="70"/>
      <c r="BJ258" s="66"/>
      <c r="BK258" s="64"/>
      <c r="BL258" s="65"/>
      <c r="BM258" s="66"/>
      <c r="BN258" s="65"/>
      <c r="BO258" s="65"/>
      <c r="BP258" s="65"/>
      <c r="BQ258" s="65"/>
      <c r="BR258" s="66"/>
      <c r="BS258" s="69"/>
    </row>
    <row r="259" spans="1:71" ht="47.45" customHeight="1" outlineLevel="1" x14ac:dyDescent="0.35">
      <c r="A259" s="82" t="s">
        <v>430</v>
      </c>
      <c r="B259" s="61" t="s">
        <v>457</v>
      </c>
      <c r="C259" s="201">
        <v>241601127928</v>
      </c>
      <c r="D259" s="202">
        <f t="shared" si="911"/>
        <v>489</v>
      </c>
      <c r="E259" s="62">
        <f t="shared" si="912"/>
        <v>0</v>
      </c>
      <c r="F259" s="63">
        <f t="shared" si="913"/>
        <v>489</v>
      </c>
      <c r="G259" s="64"/>
      <c r="H259" s="65"/>
      <c r="I259" s="64"/>
      <c r="J259" s="65"/>
      <c r="K259" s="64"/>
      <c r="L259" s="65"/>
      <c r="M259" s="64"/>
      <c r="N259" s="65"/>
      <c r="O259" s="62"/>
      <c r="P259" s="63"/>
      <c r="Q259" s="64"/>
      <c r="R259" s="65"/>
      <c r="S259" s="64"/>
      <c r="T259" s="65"/>
      <c r="U259" s="64"/>
      <c r="V259" s="66"/>
      <c r="W259" s="64"/>
      <c r="X259" s="65"/>
      <c r="Y259" s="65"/>
      <c r="Z259" s="64"/>
      <c r="AA259" s="65"/>
      <c r="AB259" s="62"/>
      <c r="AC259" s="63"/>
      <c r="AD259" s="64"/>
      <c r="AE259" s="65"/>
      <c r="AF259" s="65"/>
      <c r="AG259" s="66"/>
      <c r="AH259" s="63"/>
      <c r="AI259" s="62"/>
      <c r="AJ259" s="63"/>
      <c r="AK259" s="62"/>
      <c r="AL259" s="63"/>
      <c r="AM259" s="68"/>
      <c r="AN259" s="69"/>
      <c r="AO259" s="69"/>
      <c r="AP259" s="64"/>
      <c r="AQ259" s="65"/>
      <c r="AR259" s="64"/>
      <c r="AS259" s="65"/>
      <c r="AT259" s="66"/>
      <c r="AU259" s="66"/>
      <c r="AV259" s="64"/>
      <c r="AW259" s="65"/>
      <c r="AX259" s="69"/>
      <c r="AY259" s="69"/>
      <c r="AZ259" s="65"/>
      <c r="BA259" s="66"/>
      <c r="BB259" s="66">
        <v>489</v>
      </c>
      <c r="BC259" s="66"/>
      <c r="BD259" s="63"/>
      <c r="BE259" s="64"/>
      <c r="BF259" s="65"/>
      <c r="BG259" s="70"/>
      <c r="BH259" s="66"/>
      <c r="BI259" s="70"/>
      <c r="BJ259" s="66"/>
      <c r="BK259" s="64"/>
      <c r="BL259" s="65"/>
      <c r="BM259" s="66"/>
      <c r="BN259" s="65"/>
      <c r="BO259" s="65"/>
      <c r="BP259" s="65"/>
      <c r="BQ259" s="65"/>
      <c r="BR259" s="66"/>
      <c r="BS259" s="69"/>
    </row>
    <row r="260" spans="1:71" ht="47.45" customHeight="1" outlineLevel="1" x14ac:dyDescent="0.35">
      <c r="A260" s="82" t="s">
        <v>430</v>
      </c>
      <c r="B260" s="61" t="s">
        <v>458</v>
      </c>
      <c r="C260" s="201">
        <v>241601569059</v>
      </c>
      <c r="D260" s="202">
        <f t="shared" si="911"/>
        <v>979.8</v>
      </c>
      <c r="E260" s="62">
        <f t="shared" si="912"/>
        <v>0</v>
      </c>
      <c r="F260" s="63">
        <f t="shared" si="913"/>
        <v>979.8</v>
      </c>
      <c r="G260" s="64"/>
      <c r="H260" s="65"/>
      <c r="I260" s="64"/>
      <c r="J260" s="65"/>
      <c r="K260" s="64"/>
      <c r="L260" s="65"/>
      <c r="M260" s="64"/>
      <c r="N260" s="65"/>
      <c r="O260" s="62"/>
      <c r="P260" s="63"/>
      <c r="Q260" s="64"/>
      <c r="R260" s="65"/>
      <c r="S260" s="64"/>
      <c r="T260" s="65"/>
      <c r="U260" s="64"/>
      <c r="V260" s="66"/>
      <c r="W260" s="64"/>
      <c r="X260" s="65"/>
      <c r="Y260" s="65"/>
      <c r="Z260" s="64"/>
      <c r="AA260" s="65"/>
      <c r="AB260" s="62"/>
      <c r="AC260" s="63"/>
      <c r="AD260" s="64"/>
      <c r="AE260" s="65"/>
      <c r="AF260" s="65"/>
      <c r="AG260" s="66"/>
      <c r="AH260" s="63"/>
      <c r="AI260" s="62"/>
      <c r="AJ260" s="63"/>
      <c r="AK260" s="62"/>
      <c r="AL260" s="63"/>
      <c r="AM260" s="68"/>
      <c r="AN260" s="69"/>
      <c r="AO260" s="69"/>
      <c r="AP260" s="64"/>
      <c r="AQ260" s="65"/>
      <c r="AR260" s="64"/>
      <c r="AS260" s="65"/>
      <c r="AT260" s="66"/>
      <c r="AU260" s="66"/>
      <c r="AV260" s="64"/>
      <c r="AW260" s="65"/>
      <c r="AX260" s="69"/>
      <c r="AY260" s="69"/>
      <c r="AZ260" s="65"/>
      <c r="BA260" s="66"/>
      <c r="BB260" s="66">
        <v>979.8</v>
      </c>
      <c r="BC260" s="66"/>
      <c r="BD260" s="63"/>
      <c r="BE260" s="64"/>
      <c r="BF260" s="65"/>
      <c r="BG260" s="70"/>
      <c r="BH260" s="66"/>
      <c r="BI260" s="70"/>
      <c r="BJ260" s="66"/>
      <c r="BK260" s="64"/>
      <c r="BL260" s="65"/>
      <c r="BM260" s="66"/>
      <c r="BN260" s="65"/>
      <c r="BO260" s="65"/>
      <c r="BP260" s="65"/>
      <c r="BQ260" s="65"/>
      <c r="BR260" s="66"/>
      <c r="BS260" s="69"/>
    </row>
    <row r="261" spans="1:71" ht="47.45" customHeight="1" outlineLevel="1" x14ac:dyDescent="0.35">
      <c r="A261" s="82" t="s">
        <v>430</v>
      </c>
      <c r="B261" s="61" t="s">
        <v>459</v>
      </c>
      <c r="C261" s="201">
        <v>246105068569</v>
      </c>
      <c r="D261" s="202">
        <f t="shared" si="911"/>
        <v>217.5</v>
      </c>
      <c r="E261" s="62">
        <f t="shared" si="912"/>
        <v>0</v>
      </c>
      <c r="F261" s="63">
        <f t="shared" si="913"/>
        <v>217.5</v>
      </c>
      <c r="G261" s="64"/>
      <c r="H261" s="65"/>
      <c r="I261" s="64"/>
      <c r="J261" s="65"/>
      <c r="K261" s="64"/>
      <c r="L261" s="65"/>
      <c r="M261" s="64"/>
      <c r="N261" s="65"/>
      <c r="O261" s="62"/>
      <c r="P261" s="63"/>
      <c r="Q261" s="64"/>
      <c r="R261" s="65"/>
      <c r="S261" s="64"/>
      <c r="T261" s="65"/>
      <c r="U261" s="64"/>
      <c r="V261" s="66"/>
      <c r="W261" s="64"/>
      <c r="X261" s="65"/>
      <c r="Y261" s="65"/>
      <c r="Z261" s="64"/>
      <c r="AA261" s="65"/>
      <c r="AB261" s="62"/>
      <c r="AC261" s="63"/>
      <c r="AD261" s="64"/>
      <c r="AE261" s="65"/>
      <c r="AF261" s="65"/>
      <c r="AG261" s="66"/>
      <c r="AH261" s="63"/>
      <c r="AI261" s="62"/>
      <c r="AJ261" s="63"/>
      <c r="AK261" s="62"/>
      <c r="AL261" s="63"/>
      <c r="AM261" s="68"/>
      <c r="AN261" s="69"/>
      <c r="AO261" s="69"/>
      <c r="AP261" s="64"/>
      <c r="AQ261" s="65"/>
      <c r="AR261" s="64"/>
      <c r="AS261" s="65"/>
      <c r="AT261" s="66"/>
      <c r="AU261" s="66"/>
      <c r="AV261" s="64"/>
      <c r="AW261" s="65"/>
      <c r="AX261" s="69"/>
      <c r="AY261" s="69"/>
      <c r="AZ261" s="65"/>
      <c r="BA261" s="66"/>
      <c r="BB261" s="66">
        <v>217.5</v>
      </c>
      <c r="BC261" s="66"/>
      <c r="BD261" s="63"/>
      <c r="BE261" s="64"/>
      <c r="BF261" s="65"/>
      <c r="BG261" s="70"/>
      <c r="BH261" s="66"/>
      <c r="BI261" s="70"/>
      <c r="BJ261" s="66"/>
      <c r="BK261" s="64"/>
      <c r="BL261" s="65"/>
      <c r="BM261" s="66"/>
      <c r="BN261" s="65"/>
      <c r="BO261" s="65"/>
      <c r="BP261" s="65"/>
      <c r="BQ261" s="65"/>
      <c r="BR261" s="66"/>
      <c r="BS261" s="69"/>
    </row>
    <row r="262" spans="1:71" ht="47.45" customHeight="1" outlineLevel="1" x14ac:dyDescent="0.35">
      <c r="A262" s="82" t="s">
        <v>430</v>
      </c>
      <c r="B262" s="61" t="s">
        <v>460</v>
      </c>
      <c r="C262" s="201">
        <v>2416002675</v>
      </c>
      <c r="D262" s="202">
        <f t="shared" si="911"/>
        <v>11329.0245</v>
      </c>
      <c r="E262" s="62">
        <f t="shared" si="912"/>
        <v>0</v>
      </c>
      <c r="F262" s="63">
        <f t="shared" si="913"/>
        <v>11329.0245</v>
      </c>
      <c r="G262" s="64"/>
      <c r="H262" s="65"/>
      <c r="I262" s="64"/>
      <c r="J262" s="65"/>
      <c r="K262" s="64"/>
      <c r="L262" s="65"/>
      <c r="M262" s="64"/>
      <c r="N262" s="65"/>
      <c r="O262" s="62"/>
      <c r="P262" s="63"/>
      <c r="Q262" s="64"/>
      <c r="R262" s="65"/>
      <c r="S262" s="64"/>
      <c r="T262" s="65"/>
      <c r="U262" s="64"/>
      <c r="V262" s="66"/>
      <c r="W262" s="64"/>
      <c r="X262" s="65"/>
      <c r="Y262" s="65"/>
      <c r="Z262" s="64"/>
      <c r="AA262" s="65"/>
      <c r="AB262" s="62"/>
      <c r="AC262" s="63"/>
      <c r="AD262" s="64"/>
      <c r="AE262" s="65"/>
      <c r="AF262" s="65"/>
      <c r="AG262" s="66"/>
      <c r="AH262" s="63"/>
      <c r="AI262" s="62"/>
      <c r="AJ262" s="63"/>
      <c r="AK262" s="62"/>
      <c r="AL262" s="63"/>
      <c r="AM262" s="68"/>
      <c r="AN262" s="69"/>
      <c r="AO262" s="69"/>
      <c r="AP262" s="64"/>
      <c r="AQ262" s="65"/>
      <c r="AR262" s="64"/>
      <c r="AS262" s="65"/>
      <c r="AT262" s="66"/>
      <c r="AU262" s="66"/>
      <c r="AV262" s="64"/>
      <c r="AW262" s="65"/>
      <c r="AX262" s="69"/>
      <c r="AY262" s="69"/>
      <c r="AZ262" s="65"/>
      <c r="BA262" s="66"/>
      <c r="BB262" s="66">
        <v>11329.0245</v>
      </c>
      <c r="BC262" s="66"/>
      <c r="BD262" s="63"/>
      <c r="BE262" s="64"/>
      <c r="BF262" s="65"/>
      <c r="BG262" s="70"/>
      <c r="BH262" s="66"/>
      <c r="BI262" s="70"/>
      <c r="BJ262" s="66"/>
      <c r="BK262" s="64"/>
      <c r="BL262" s="65"/>
      <c r="BM262" s="66"/>
      <c r="BN262" s="65"/>
      <c r="BO262" s="65"/>
      <c r="BP262" s="65"/>
      <c r="BQ262" s="65"/>
      <c r="BR262" s="66"/>
      <c r="BS262" s="69"/>
    </row>
    <row r="263" spans="1:71" s="78" customFormat="1" ht="33" customHeight="1" x14ac:dyDescent="0.35">
      <c r="A263" s="90" t="s">
        <v>461</v>
      </c>
      <c r="B263" s="99"/>
      <c r="C263" s="204"/>
      <c r="D263" s="209">
        <f t="shared" ref="D263" si="914">SUBTOTAL(9,D242:D262)</f>
        <v>32971.861080000002</v>
      </c>
      <c r="E263" s="116">
        <f t="shared" ref="E263" si="915">SUBTOTAL(9,E242:E262)</f>
        <v>2134.63798</v>
      </c>
      <c r="F263" s="116">
        <f t="shared" ref="F263" si="916">SUBTOTAL(9,F242:F262)</f>
        <v>30837.223099999999</v>
      </c>
      <c r="G263" s="116">
        <f t="shared" ref="G263" si="917">SUBTOTAL(9,G242:G262)</f>
        <v>0</v>
      </c>
      <c r="H263" s="116">
        <f t="shared" ref="H263" si="918">SUBTOTAL(9,H242:H262)</f>
        <v>0</v>
      </c>
      <c r="I263" s="116">
        <f t="shared" ref="I263" si="919">SUBTOTAL(9,I242:I262)</f>
        <v>460.97382000000005</v>
      </c>
      <c r="J263" s="116">
        <f t="shared" ref="J263" si="920">SUBTOTAL(9,J242:J262)</f>
        <v>197.56020000000001</v>
      </c>
      <c r="K263" s="116">
        <f t="shared" ref="K263" si="921">SUBTOTAL(9,K242:K262)</f>
        <v>0</v>
      </c>
      <c r="L263" s="116">
        <f t="shared" ref="L263" si="922">SUBTOTAL(9,L242:L262)</f>
        <v>0</v>
      </c>
      <c r="M263" s="116">
        <f t="shared" ref="M263" si="923">SUBTOTAL(9,M242:M262)</f>
        <v>158.21742</v>
      </c>
      <c r="N263" s="116">
        <f t="shared" ref="N263" si="924">SUBTOTAL(9,N242:N262)</f>
        <v>67.807469999999995</v>
      </c>
      <c r="O263" s="116">
        <f t="shared" ref="O263" si="925">SUBTOTAL(9,O242:O262)</f>
        <v>1455.9690700000001</v>
      </c>
      <c r="P263" s="116">
        <f t="shared" ref="P263" si="926">SUBTOTAL(9,P242:P262)</f>
        <v>623.98672999999997</v>
      </c>
      <c r="Q263" s="116">
        <f t="shared" ref="Q263" si="927">SUBTOTAL(9,Q242:Q262)</f>
        <v>47.427669999999999</v>
      </c>
      <c r="R263" s="116">
        <f t="shared" ref="R263" si="928">SUBTOTAL(9,R242:R262)</f>
        <v>20.326149999999998</v>
      </c>
      <c r="S263" s="116">
        <f t="shared" ref="S263" si="929">SUBTOTAL(9,S242:S262)</f>
        <v>0</v>
      </c>
      <c r="T263" s="116">
        <f t="shared" ref="T263" si="930">SUBTOTAL(9,T242:T262)</f>
        <v>0</v>
      </c>
      <c r="U263" s="116">
        <f t="shared" ref="U263" si="931">SUBTOTAL(9,U242:U262)</f>
        <v>0</v>
      </c>
      <c r="V263" s="116">
        <f t="shared" ref="V263" si="932">SUBTOTAL(9,V242:V262)</f>
        <v>0</v>
      </c>
      <c r="W263" s="116">
        <f t="shared" ref="W263" si="933">SUBTOTAL(9,W242:W262)</f>
        <v>12.05</v>
      </c>
      <c r="X263" s="116">
        <f t="shared" ref="X263" si="934">SUBTOTAL(9,X242:X262)</f>
        <v>5.1642799999999998</v>
      </c>
      <c r="Y263" s="116">
        <f t="shared" ref="Y263" si="935">SUBTOTAL(9,Y242:Y262)</f>
        <v>2338.5599999999995</v>
      </c>
      <c r="Z263" s="116">
        <f t="shared" ref="Z263" si="936">SUBTOTAL(9,Z242:Z262)</f>
        <v>0</v>
      </c>
      <c r="AA263" s="116">
        <f t="shared" ref="AA263" si="937">SUBTOTAL(9,AA242:AA262)</f>
        <v>0</v>
      </c>
      <c r="AB263" s="116">
        <f t="shared" ref="AB263" si="938">SUBTOTAL(9,AB242:AB262)</f>
        <v>0</v>
      </c>
      <c r="AC263" s="116">
        <f t="shared" ref="AC263" si="939">SUBTOTAL(9,AC242:AC262)</f>
        <v>0</v>
      </c>
      <c r="AD263" s="116">
        <f t="shared" ref="AD263" si="940">SUBTOTAL(9,AD242:AD262)</f>
        <v>0</v>
      </c>
      <c r="AE263" s="116">
        <f t="shared" ref="AE263" si="941">SUBTOTAL(9,AE242:AE262)</f>
        <v>0</v>
      </c>
      <c r="AF263" s="116">
        <f t="shared" ref="AF263" si="942">SUBTOTAL(9,AF242:AF262)</f>
        <v>0</v>
      </c>
      <c r="AG263" s="116">
        <f t="shared" ref="AG263" si="943">SUBTOTAL(9,AG242:AG262)</f>
        <v>0</v>
      </c>
      <c r="AH263" s="116">
        <f t="shared" ref="AH263" si="944">SUBTOTAL(9,AH242:AH262)</f>
        <v>0</v>
      </c>
      <c r="AI263" s="116">
        <f t="shared" ref="AI263" si="945">SUBTOTAL(9,AI242:AI262)</f>
        <v>0</v>
      </c>
      <c r="AJ263" s="116">
        <f t="shared" ref="AJ263" si="946">SUBTOTAL(9,AJ242:AJ262)</f>
        <v>0</v>
      </c>
      <c r="AK263" s="116">
        <f t="shared" ref="AK263" si="947">SUBTOTAL(9,AK242:AK262)</f>
        <v>0</v>
      </c>
      <c r="AL263" s="116">
        <f t="shared" ref="AL263" si="948">SUBTOTAL(9,AL242:AL262)</f>
        <v>0</v>
      </c>
      <c r="AM263" s="116">
        <f t="shared" ref="AM263" si="949">SUBTOTAL(9,AM242:AM262)</f>
        <v>0</v>
      </c>
      <c r="AN263" s="116">
        <f t="shared" ref="AN263" si="950">SUBTOTAL(9,AN242:AN262)</f>
        <v>0</v>
      </c>
      <c r="AO263" s="116">
        <f t="shared" ref="AO263" si="951">SUBTOTAL(9,AO242:AO262)</f>
        <v>0</v>
      </c>
      <c r="AP263" s="116">
        <f t="shared" ref="AP263" si="952">SUBTOTAL(9,AP242:AP262)</f>
        <v>0</v>
      </c>
      <c r="AQ263" s="116">
        <f t="shared" ref="AQ263" si="953">SUBTOTAL(9,AQ242:AQ262)</f>
        <v>0</v>
      </c>
      <c r="AR263" s="116">
        <f t="shared" ref="AR263" si="954">SUBTOTAL(9,AR242:AR262)</f>
        <v>0</v>
      </c>
      <c r="AS263" s="116">
        <f t="shared" ref="AS263" si="955">SUBTOTAL(9,AS242:AS262)</f>
        <v>0</v>
      </c>
      <c r="AT263" s="116">
        <f t="shared" ref="AT263" si="956">SUBTOTAL(9,AT242:AT262)</f>
        <v>0</v>
      </c>
      <c r="AU263" s="116">
        <f t="shared" ref="AU263" si="957">SUBTOTAL(9,AU242:AU262)</f>
        <v>0</v>
      </c>
      <c r="AV263" s="116">
        <f t="shared" ref="AV263" si="958">SUBTOTAL(9,AV242:AV262)</f>
        <v>0</v>
      </c>
      <c r="AW263" s="116">
        <f t="shared" ref="AW263" si="959">SUBTOTAL(9,AW242:AW262)</f>
        <v>0</v>
      </c>
      <c r="AX263" s="116">
        <f t="shared" ref="AX263" si="960">SUBTOTAL(9,AX242:AX262)</f>
        <v>0</v>
      </c>
      <c r="AY263" s="116">
        <f t="shared" ref="AY263" si="961">SUBTOTAL(9,AY242:AY262)</f>
        <v>0</v>
      </c>
      <c r="AZ263" s="116">
        <f t="shared" ref="AZ263" si="962">SUBTOTAL(9,AZ242:AZ262)</f>
        <v>0</v>
      </c>
      <c r="BA263" s="116">
        <f t="shared" ref="BA263" si="963">SUBTOTAL(9,BA242:BA262)</f>
        <v>0</v>
      </c>
      <c r="BB263" s="116">
        <f t="shared" ref="BB263" si="964">SUBTOTAL(9,BB242:BB262)</f>
        <v>22240.741600000001</v>
      </c>
      <c r="BC263" s="116">
        <f t="shared" ref="BC263" si="965">SUBTOTAL(9,BC242:BC262)</f>
        <v>3656.605</v>
      </c>
      <c r="BD263" s="116">
        <f t="shared" ref="BD263" si="966">SUBTOTAL(9,BD242:BD262)</f>
        <v>1686.4716700000001</v>
      </c>
      <c r="BE263" s="116">
        <f t="shared" ref="BE263" si="967">SUBTOTAL(9,BE242:BE262)</f>
        <v>0</v>
      </c>
      <c r="BF263" s="116">
        <f t="shared" ref="BF263" si="968">SUBTOTAL(9,BF242:BF262)</f>
        <v>0</v>
      </c>
      <c r="BG263" s="116">
        <f t="shared" ref="BG263" si="969">SUBTOTAL(9,BG242:BG262)</f>
        <v>0</v>
      </c>
      <c r="BH263" s="116">
        <f t="shared" ref="BH263" si="970">SUBTOTAL(9,BH242:BH262)</f>
        <v>0</v>
      </c>
      <c r="BI263" s="116">
        <f t="shared" ref="BI263" si="971">SUBTOTAL(9,BI242:BI262)</f>
        <v>0</v>
      </c>
      <c r="BJ263" s="116">
        <f t="shared" ref="BJ263" si="972">SUBTOTAL(9,BJ242:BJ262)</f>
        <v>0</v>
      </c>
      <c r="BK263" s="116">
        <f t="shared" ref="BK263" si="973">SUBTOTAL(9,BK242:BK262)</f>
        <v>0</v>
      </c>
      <c r="BL263" s="116">
        <f t="shared" ref="BL263" si="974">SUBTOTAL(9,BL242:BL262)</f>
        <v>0</v>
      </c>
      <c r="BM263" s="116">
        <f t="shared" ref="BM263" si="975">SUBTOTAL(9,BM242:BM262)</f>
        <v>0</v>
      </c>
      <c r="BN263" s="116">
        <f t="shared" ref="BN263" si="976">SUBTOTAL(9,BN242:BN262)</f>
        <v>0</v>
      </c>
      <c r="BO263" s="116">
        <f t="shared" ref="BO263" si="977">SUBTOTAL(9,BO242:BO262)</f>
        <v>0</v>
      </c>
      <c r="BP263" s="116">
        <f t="shared" ref="BP263" si="978">SUBTOTAL(9,BP242:BP262)</f>
        <v>0</v>
      </c>
      <c r="BQ263" s="116">
        <f t="shared" ref="BQ263" si="979">SUBTOTAL(9,BQ242:BQ262)</f>
        <v>0</v>
      </c>
      <c r="BR263" s="116">
        <f t="shared" ref="BR263" si="980">SUBTOTAL(9,BR242:BR262)</f>
        <v>0</v>
      </c>
      <c r="BS263" s="116">
        <f t="shared" ref="BS263" si="981">SUBTOTAL(9,BS242:BS262)</f>
        <v>0</v>
      </c>
    </row>
    <row r="264" spans="1:71" ht="80.25" customHeight="1" outlineLevel="1" collapsed="1" x14ac:dyDescent="0.35">
      <c r="A264" s="119" t="s">
        <v>462</v>
      </c>
      <c r="B264" s="61" t="s">
        <v>463</v>
      </c>
      <c r="C264" s="201">
        <v>243100149272</v>
      </c>
      <c r="D264" s="202">
        <f>E264+F264</f>
        <v>1121.0851499999999</v>
      </c>
      <c r="E264" s="62">
        <f>SUMIF($G$5:$BS$5,"федеральный бюджет",G264:BS264)</f>
        <v>784.75959999999998</v>
      </c>
      <c r="F264" s="63">
        <f>SUMIF($G$5:$BS$5,"краевой бюджет",G264:BS264)</f>
        <v>336.32555000000002</v>
      </c>
      <c r="G264" s="64"/>
      <c r="H264" s="65"/>
      <c r="I264" s="64"/>
      <c r="J264" s="65"/>
      <c r="K264" s="64"/>
      <c r="L264" s="65"/>
      <c r="M264" s="64"/>
      <c r="N264" s="65"/>
      <c r="O264" s="62">
        <v>784.75959999999998</v>
      </c>
      <c r="P264" s="63">
        <v>336.32555000000002</v>
      </c>
      <c r="Q264" s="64"/>
      <c r="R264" s="65"/>
      <c r="S264" s="64"/>
      <c r="T264" s="65"/>
      <c r="U264" s="64"/>
      <c r="V264" s="66"/>
      <c r="W264" s="64"/>
      <c r="X264" s="65"/>
      <c r="Y264" s="65"/>
      <c r="Z264" s="64"/>
      <c r="AA264" s="65"/>
      <c r="AB264" s="62"/>
      <c r="AC264" s="63"/>
      <c r="AD264" s="64"/>
      <c r="AE264" s="65"/>
      <c r="AF264" s="65"/>
      <c r="AG264" s="66"/>
      <c r="AH264" s="73"/>
      <c r="AI264" s="62"/>
      <c r="AJ264" s="63"/>
      <c r="AK264" s="62"/>
      <c r="AL264" s="63"/>
      <c r="AM264" s="68"/>
      <c r="AN264" s="69"/>
      <c r="AO264" s="69"/>
      <c r="AP264" s="64"/>
      <c r="AQ264" s="65"/>
      <c r="AR264" s="64"/>
      <c r="AS264" s="65"/>
      <c r="AT264" s="66"/>
      <c r="AU264" s="66"/>
      <c r="AV264" s="64"/>
      <c r="AW264" s="65"/>
      <c r="AX264" s="73"/>
      <c r="AY264" s="73"/>
      <c r="AZ264" s="65"/>
      <c r="BA264" s="66"/>
      <c r="BB264" s="66"/>
      <c r="BC264" s="66"/>
      <c r="BD264" s="73"/>
      <c r="BE264" s="64"/>
      <c r="BF264" s="65"/>
      <c r="BG264" s="70"/>
      <c r="BH264" s="66"/>
      <c r="BI264" s="70"/>
      <c r="BJ264" s="66"/>
      <c r="BK264" s="64"/>
      <c r="BL264" s="65"/>
      <c r="BM264" s="66"/>
      <c r="BN264" s="65"/>
      <c r="BO264" s="65"/>
      <c r="BP264" s="65"/>
      <c r="BQ264" s="65"/>
      <c r="BR264" s="66"/>
      <c r="BS264" s="73"/>
    </row>
    <row r="265" spans="1:71" s="78" customFormat="1" ht="23.25" customHeight="1" x14ac:dyDescent="0.35">
      <c r="A265" s="90" t="s">
        <v>464</v>
      </c>
      <c r="B265" s="99"/>
      <c r="C265" s="204"/>
      <c r="D265" s="209">
        <f t="shared" ref="D265" si="982">SUBTOTAL(9,D264:D264)</f>
        <v>1121.0851499999999</v>
      </c>
      <c r="E265" s="116">
        <f t="shared" ref="E265" si="983">SUBTOTAL(9,E264:E264)</f>
        <v>784.75959999999998</v>
      </c>
      <c r="F265" s="116">
        <f t="shared" ref="F265" si="984">SUBTOTAL(9,F264:F264)</f>
        <v>336.32555000000002</v>
      </c>
      <c r="G265" s="116">
        <f t="shared" ref="G265" si="985">SUBTOTAL(9,G264:G264)</f>
        <v>0</v>
      </c>
      <c r="H265" s="116">
        <f t="shared" ref="H265" si="986">SUBTOTAL(9,H264:H264)</f>
        <v>0</v>
      </c>
      <c r="I265" s="116">
        <f t="shared" ref="I265" si="987">SUBTOTAL(9,I264:I264)</f>
        <v>0</v>
      </c>
      <c r="J265" s="116">
        <f t="shared" ref="J265" si="988">SUBTOTAL(9,J264:J264)</f>
        <v>0</v>
      </c>
      <c r="K265" s="116">
        <f t="shared" ref="K265" si="989">SUBTOTAL(9,K264:K264)</f>
        <v>0</v>
      </c>
      <c r="L265" s="116">
        <f t="shared" ref="L265" si="990">SUBTOTAL(9,L264:L264)</f>
        <v>0</v>
      </c>
      <c r="M265" s="116">
        <f t="shared" ref="M265" si="991">SUBTOTAL(9,M264:M264)</f>
        <v>0</v>
      </c>
      <c r="N265" s="116">
        <f t="shared" ref="N265" si="992">SUBTOTAL(9,N264:N264)</f>
        <v>0</v>
      </c>
      <c r="O265" s="116">
        <f t="shared" ref="O265" si="993">SUBTOTAL(9,O264:O264)</f>
        <v>784.75959999999998</v>
      </c>
      <c r="P265" s="116">
        <f t="shared" ref="P265" si="994">SUBTOTAL(9,P264:P264)</f>
        <v>336.32555000000002</v>
      </c>
      <c r="Q265" s="116">
        <f t="shared" ref="Q265" si="995">SUBTOTAL(9,Q264:Q264)</f>
        <v>0</v>
      </c>
      <c r="R265" s="116">
        <f t="shared" ref="R265" si="996">SUBTOTAL(9,R264:R264)</f>
        <v>0</v>
      </c>
      <c r="S265" s="116">
        <f t="shared" ref="S265" si="997">SUBTOTAL(9,S264:S264)</f>
        <v>0</v>
      </c>
      <c r="T265" s="116">
        <f t="shared" ref="T265" si="998">SUBTOTAL(9,T264:T264)</f>
        <v>0</v>
      </c>
      <c r="U265" s="116">
        <f t="shared" ref="U265" si="999">SUBTOTAL(9,U264:U264)</f>
        <v>0</v>
      </c>
      <c r="V265" s="116">
        <f t="shared" ref="V265" si="1000">SUBTOTAL(9,V264:V264)</f>
        <v>0</v>
      </c>
      <c r="W265" s="116">
        <f t="shared" ref="W265" si="1001">SUBTOTAL(9,W264:W264)</f>
        <v>0</v>
      </c>
      <c r="X265" s="116">
        <f t="shared" ref="X265" si="1002">SUBTOTAL(9,X264:X264)</f>
        <v>0</v>
      </c>
      <c r="Y265" s="116">
        <f t="shared" ref="Y265" si="1003">SUBTOTAL(9,Y264:Y264)</f>
        <v>0</v>
      </c>
      <c r="Z265" s="116">
        <f t="shared" ref="Z265" si="1004">SUBTOTAL(9,Z264:Z264)</f>
        <v>0</v>
      </c>
      <c r="AA265" s="116">
        <f t="shared" ref="AA265" si="1005">SUBTOTAL(9,AA264:AA264)</f>
        <v>0</v>
      </c>
      <c r="AB265" s="116">
        <f t="shared" ref="AB265" si="1006">SUBTOTAL(9,AB264:AB264)</f>
        <v>0</v>
      </c>
      <c r="AC265" s="116">
        <f t="shared" ref="AC265" si="1007">SUBTOTAL(9,AC264:AC264)</f>
        <v>0</v>
      </c>
      <c r="AD265" s="116">
        <f t="shared" ref="AD265" si="1008">SUBTOTAL(9,AD264:AD264)</f>
        <v>0</v>
      </c>
      <c r="AE265" s="116">
        <f t="shared" ref="AE265" si="1009">SUBTOTAL(9,AE264:AE264)</f>
        <v>0</v>
      </c>
      <c r="AF265" s="116">
        <f t="shared" ref="AF265" si="1010">SUBTOTAL(9,AF264:AF264)</f>
        <v>0</v>
      </c>
      <c r="AG265" s="116">
        <f t="shared" ref="AG265" si="1011">SUBTOTAL(9,AG264:AG264)</f>
        <v>0</v>
      </c>
      <c r="AH265" s="116">
        <f t="shared" ref="AH265" si="1012">SUBTOTAL(9,AH264:AH264)</f>
        <v>0</v>
      </c>
      <c r="AI265" s="116">
        <f t="shared" ref="AI265" si="1013">SUBTOTAL(9,AI264:AI264)</f>
        <v>0</v>
      </c>
      <c r="AJ265" s="116">
        <f t="shared" ref="AJ265" si="1014">SUBTOTAL(9,AJ264:AJ264)</f>
        <v>0</v>
      </c>
      <c r="AK265" s="116">
        <f t="shared" ref="AK265" si="1015">SUBTOTAL(9,AK264:AK264)</f>
        <v>0</v>
      </c>
      <c r="AL265" s="116">
        <f t="shared" ref="AL265" si="1016">SUBTOTAL(9,AL264:AL264)</f>
        <v>0</v>
      </c>
      <c r="AM265" s="116">
        <f t="shared" ref="AM265" si="1017">SUBTOTAL(9,AM264:AM264)</f>
        <v>0</v>
      </c>
      <c r="AN265" s="116">
        <f t="shared" ref="AN265" si="1018">SUBTOTAL(9,AN264:AN264)</f>
        <v>0</v>
      </c>
      <c r="AO265" s="116">
        <f t="shared" ref="AO265" si="1019">SUBTOTAL(9,AO264:AO264)</f>
        <v>0</v>
      </c>
      <c r="AP265" s="116">
        <f t="shared" ref="AP265" si="1020">SUBTOTAL(9,AP264:AP264)</f>
        <v>0</v>
      </c>
      <c r="AQ265" s="116">
        <f t="shared" ref="AQ265" si="1021">SUBTOTAL(9,AQ264:AQ264)</f>
        <v>0</v>
      </c>
      <c r="AR265" s="116">
        <f t="shared" ref="AR265" si="1022">SUBTOTAL(9,AR264:AR264)</f>
        <v>0</v>
      </c>
      <c r="AS265" s="116">
        <f t="shared" ref="AS265" si="1023">SUBTOTAL(9,AS264:AS264)</f>
        <v>0</v>
      </c>
      <c r="AT265" s="116">
        <f t="shared" ref="AT265" si="1024">SUBTOTAL(9,AT264:AT264)</f>
        <v>0</v>
      </c>
      <c r="AU265" s="116">
        <f t="shared" ref="AU265" si="1025">SUBTOTAL(9,AU264:AU264)</f>
        <v>0</v>
      </c>
      <c r="AV265" s="116">
        <f t="shared" ref="AV265" si="1026">SUBTOTAL(9,AV264:AV264)</f>
        <v>0</v>
      </c>
      <c r="AW265" s="116">
        <f t="shared" ref="AW265" si="1027">SUBTOTAL(9,AW264:AW264)</f>
        <v>0</v>
      </c>
      <c r="AX265" s="116">
        <f t="shared" ref="AX265" si="1028">SUBTOTAL(9,AX264:AX264)</f>
        <v>0</v>
      </c>
      <c r="AY265" s="116">
        <f t="shared" ref="AY265" si="1029">SUBTOTAL(9,AY264:AY264)</f>
        <v>0</v>
      </c>
      <c r="AZ265" s="116">
        <f t="shared" ref="AZ265" si="1030">SUBTOTAL(9,AZ264:AZ264)</f>
        <v>0</v>
      </c>
      <c r="BA265" s="116">
        <f t="shared" ref="BA265" si="1031">SUBTOTAL(9,BA264:BA264)</f>
        <v>0</v>
      </c>
      <c r="BB265" s="116">
        <f t="shared" ref="BB265" si="1032">SUBTOTAL(9,BB264:BB264)</f>
        <v>0</v>
      </c>
      <c r="BC265" s="116">
        <f t="shared" ref="BC265" si="1033">SUBTOTAL(9,BC264:BC264)</f>
        <v>0</v>
      </c>
      <c r="BD265" s="116">
        <f t="shared" ref="BD265" si="1034">SUBTOTAL(9,BD264:BD264)</f>
        <v>0</v>
      </c>
      <c r="BE265" s="116">
        <f t="shared" ref="BE265" si="1035">SUBTOTAL(9,BE264:BE264)</f>
        <v>0</v>
      </c>
      <c r="BF265" s="116">
        <f t="shared" ref="BF265" si="1036">SUBTOTAL(9,BF264:BF264)</f>
        <v>0</v>
      </c>
      <c r="BG265" s="116">
        <f t="shared" ref="BG265" si="1037">SUBTOTAL(9,BG264:BG264)</f>
        <v>0</v>
      </c>
      <c r="BH265" s="116">
        <f t="shared" ref="BH265" si="1038">SUBTOTAL(9,BH264:BH264)</f>
        <v>0</v>
      </c>
      <c r="BI265" s="116">
        <f t="shared" ref="BI265" si="1039">SUBTOTAL(9,BI264:BI264)</f>
        <v>0</v>
      </c>
      <c r="BJ265" s="116">
        <f t="shared" ref="BJ265" si="1040">SUBTOTAL(9,BJ264:BJ264)</f>
        <v>0</v>
      </c>
      <c r="BK265" s="116">
        <f t="shared" ref="BK265" si="1041">SUBTOTAL(9,BK264:BK264)</f>
        <v>0</v>
      </c>
      <c r="BL265" s="116">
        <f t="shared" ref="BL265" si="1042">SUBTOTAL(9,BL264:BL264)</f>
        <v>0</v>
      </c>
      <c r="BM265" s="116">
        <f t="shared" ref="BM265" si="1043">SUBTOTAL(9,BM264:BM264)</f>
        <v>0</v>
      </c>
      <c r="BN265" s="116">
        <f t="shared" ref="BN265" si="1044">SUBTOTAL(9,BN264:BN264)</f>
        <v>0</v>
      </c>
      <c r="BO265" s="116">
        <f t="shared" ref="BO265" si="1045">SUBTOTAL(9,BO264:BO264)</f>
        <v>0</v>
      </c>
      <c r="BP265" s="116">
        <f t="shared" ref="BP265" si="1046">SUBTOTAL(9,BP264:BP264)</f>
        <v>0</v>
      </c>
      <c r="BQ265" s="116">
        <f t="shared" ref="BQ265" si="1047">SUBTOTAL(9,BQ264:BQ264)</f>
        <v>0</v>
      </c>
      <c r="BR265" s="116">
        <f t="shared" ref="BR265" si="1048">SUBTOTAL(9,BR264:BR264)</f>
        <v>0</v>
      </c>
      <c r="BS265" s="116">
        <f t="shared" ref="BS265" si="1049">SUBTOTAL(9,BS264:BS264)</f>
        <v>0</v>
      </c>
    </row>
    <row r="266" spans="1:71" ht="70.5" customHeight="1" outlineLevel="1" collapsed="1" x14ac:dyDescent="0.35">
      <c r="A266" s="95" t="s">
        <v>465</v>
      </c>
      <c r="B266" s="88" t="s">
        <v>466</v>
      </c>
      <c r="C266" s="201">
        <v>220809381319</v>
      </c>
      <c r="D266" s="202">
        <f t="shared" ref="D266" si="1050">E266+F266</f>
        <v>1776.17644</v>
      </c>
      <c r="E266" s="62">
        <f t="shared" ref="E266" si="1051">SUMIF($G$5:$BS$5,"федеральный бюджет",G266:BS266)</f>
        <v>0</v>
      </c>
      <c r="F266" s="63">
        <f t="shared" ref="F266" si="1052">SUMIF($G$5:$BS$5,"краевой бюджет",G266:BS266)</f>
        <v>1776.17644</v>
      </c>
      <c r="G266" s="64"/>
      <c r="H266" s="65"/>
      <c r="I266" s="64"/>
      <c r="J266" s="65"/>
      <c r="K266" s="64"/>
      <c r="L266" s="65"/>
      <c r="M266" s="64"/>
      <c r="N266" s="65"/>
      <c r="O266" s="62"/>
      <c r="P266" s="63"/>
      <c r="Q266" s="64"/>
      <c r="R266" s="65"/>
      <c r="S266" s="64"/>
      <c r="T266" s="65"/>
      <c r="U266" s="64"/>
      <c r="V266" s="66"/>
      <c r="W266" s="64"/>
      <c r="X266" s="65"/>
      <c r="Y266" s="65"/>
      <c r="Z266" s="64"/>
      <c r="AA266" s="65"/>
      <c r="AB266" s="62"/>
      <c r="AC266" s="63"/>
      <c r="AD266" s="64"/>
      <c r="AE266" s="65"/>
      <c r="AF266" s="65"/>
      <c r="AG266" s="66"/>
      <c r="AH266" s="73"/>
      <c r="AI266" s="62"/>
      <c r="AJ266" s="63"/>
      <c r="AK266" s="62"/>
      <c r="AL266" s="63"/>
      <c r="AM266" s="68"/>
      <c r="AN266" s="69"/>
      <c r="AO266" s="69"/>
      <c r="AP266" s="64"/>
      <c r="AQ266" s="65"/>
      <c r="AR266" s="64"/>
      <c r="AS266" s="65"/>
      <c r="AT266" s="66"/>
      <c r="AU266" s="66"/>
      <c r="AV266" s="64"/>
      <c r="AW266" s="65"/>
      <c r="AX266" s="73"/>
      <c r="AY266" s="73"/>
      <c r="AZ266" s="65"/>
      <c r="BA266" s="66"/>
      <c r="BB266" s="66"/>
      <c r="BC266" s="66">
        <f>82.75+1693.42644</f>
        <v>1776.17644</v>
      </c>
      <c r="BD266" s="73"/>
      <c r="BE266" s="64"/>
      <c r="BF266" s="65"/>
      <c r="BG266" s="70"/>
      <c r="BH266" s="66"/>
      <c r="BI266" s="70"/>
      <c r="BJ266" s="66"/>
      <c r="BK266" s="64"/>
      <c r="BL266" s="65"/>
      <c r="BM266" s="66"/>
      <c r="BN266" s="65"/>
      <c r="BO266" s="65"/>
      <c r="BP266" s="65"/>
      <c r="BQ266" s="65"/>
      <c r="BR266" s="66"/>
      <c r="BS266" s="73"/>
    </row>
    <row r="267" spans="1:71" ht="70.5" customHeight="1" outlineLevel="1" x14ac:dyDescent="0.35">
      <c r="A267" s="95" t="s">
        <v>467</v>
      </c>
      <c r="B267" s="88" t="s">
        <v>468</v>
      </c>
      <c r="C267" s="201">
        <v>245000273921</v>
      </c>
      <c r="D267" s="202">
        <f t="shared" ref="D267:D282" si="1053">E267+F267</f>
        <v>6387.5</v>
      </c>
      <c r="E267" s="62">
        <f t="shared" ref="E267:E282" si="1054">SUMIF($G$5:$BS$5,"федеральный бюджет",G267:BS267)</f>
        <v>0</v>
      </c>
      <c r="F267" s="63">
        <f t="shared" ref="F267:F282" si="1055">SUMIF($G$5:$BS$5,"краевой бюджет",G267:BS267)</f>
        <v>6387.5</v>
      </c>
      <c r="G267" s="64"/>
      <c r="H267" s="65"/>
      <c r="I267" s="64"/>
      <c r="J267" s="65"/>
      <c r="K267" s="64"/>
      <c r="L267" s="65"/>
      <c r="M267" s="64"/>
      <c r="N267" s="65"/>
      <c r="O267" s="62"/>
      <c r="P267" s="63"/>
      <c r="Q267" s="64"/>
      <c r="R267" s="65"/>
      <c r="S267" s="64"/>
      <c r="T267" s="65"/>
      <c r="U267" s="64"/>
      <c r="V267" s="66"/>
      <c r="W267" s="64"/>
      <c r="X267" s="65"/>
      <c r="Y267" s="65"/>
      <c r="Z267" s="64"/>
      <c r="AA267" s="65"/>
      <c r="AB267" s="62"/>
      <c r="AC267" s="63"/>
      <c r="AD267" s="64"/>
      <c r="AE267" s="65"/>
      <c r="AF267" s="65"/>
      <c r="AG267" s="66"/>
      <c r="AH267" s="73"/>
      <c r="AI267" s="62"/>
      <c r="AJ267" s="63"/>
      <c r="AK267" s="62"/>
      <c r="AL267" s="63"/>
      <c r="AM267" s="68"/>
      <c r="AN267" s="69"/>
      <c r="AO267" s="69"/>
      <c r="AP267" s="64"/>
      <c r="AQ267" s="65"/>
      <c r="AR267" s="64"/>
      <c r="AS267" s="65"/>
      <c r="AT267" s="66"/>
      <c r="AU267" s="66"/>
      <c r="AV267" s="64"/>
      <c r="AW267" s="65"/>
      <c r="AX267" s="73"/>
      <c r="AY267" s="73"/>
      <c r="AZ267" s="65"/>
      <c r="BA267" s="66"/>
      <c r="BB267" s="66"/>
      <c r="BC267" s="66">
        <v>6387.5</v>
      </c>
      <c r="BD267" s="73"/>
      <c r="BE267" s="64"/>
      <c r="BF267" s="65"/>
      <c r="BG267" s="70"/>
      <c r="BH267" s="66"/>
      <c r="BI267" s="70"/>
      <c r="BJ267" s="66"/>
      <c r="BK267" s="64"/>
      <c r="BL267" s="65"/>
      <c r="BM267" s="66"/>
      <c r="BN267" s="65"/>
      <c r="BO267" s="65"/>
      <c r="BP267" s="65"/>
      <c r="BQ267" s="65"/>
      <c r="BR267" s="66"/>
      <c r="BS267" s="73"/>
    </row>
    <row r="268" spans="1:71" ht="70.5" customHeight="1" outlineLevel="1" x14ac:dyDescent="0.35">
      <c r="A268" s="95" t="s">
        <v>467</v>
      </c>
      <c r="B268" s="88" t="s">
        <v>469</v>
      </c>
      <c r="C268" s="201">
        <v>245007937106</v>
      </c>
      <c r="D268" s="202">
        <f t="shared" si="1053"/>
        <v>2694</v>
      </c>
      <c r="E268" s="62">
        <f t="shared" si="1054"/>
        <v>0</v>
      </c>
      <c r="F268" s="63">
        <f t="shared" si="1055"/>
        <v>2694</v>
      </c>
      <c r="G268" s="64"/>
      <c r="H268" s="65"/>
      <c r="I268" s="64"/>
      <c r="J268" s="65"/>
      <c r="K268" s="64"/>
      <c r="L268" s="65"/>
      <c r="M268" s="64"/>
      <c r="N268" s="65"/>
      <c r="O268" s="62"/>
      <c r="P268" s="63"/>
      <c r="Q268" s="64"/>
      <c r="R268" s="65"/>
      <c r="S268" s="64"/>
      <c r="T268" s="65"/>
      <c r="U268" s="64"/>
      <c r="V268" s="66"/>
      <c r="W268" s="64"/>
      <c r="X268" s="65"/>
      <c r="Y268" s="65"/>
      <c r="Z268" s="64"/>
      <c r="AA268" s="65"/>
      <c r="AB268" s="62"/>
      <c r="AC268" s="63"/>
      <c r="AD268" s="64"/>
      <c r="AE268" s="65"/>
      <c r="AF268" s="65"/>
      <c r="AG268" s="66"/>
      <c r="AH268" s="73"/>
      <c r="AI268" s="62"/>
      <c r="AJ268" s="63"/>
      <c r="AK268" s="62"/>
      <c r="AL268" s="63"/>
      <c r="AM268" s="68"/>
      <c r="AN268" s="69"/>
      <c r="AO268" s="69"/>
      <c r="AP268" s="64"/>
      <c r="AQ268" s="65"/>
      <c r="AR268" s="64"/>
      <c r="AS268" s="65"/>
      <c r="AT268" s="66"/>
      <c r="AU268" s="66"/>
      <c r="AV268" s="64"/>
      <c r="AW268" s="65"/>
      <c r="AX268" s="73"/>
      <c r="AY268" s="73"/>
      <c r="AZ268" s="65"/>
      <c r="BA268" s="66"/>
      <c r="BB268" s="66"/>
      <c r="BC268" s="66">
        <v>2694</v>
      </c>
      <c r="BD268" s="73"/>
      <c r="BE268" s="64"/>
      <c r="BF268" s="65"/>
      <c r="BG268" s="70"/>
      <c r="BH268" s="66"/>
      <c r="BI268" s="70"/>
      <c r="BJ268" s="66"/>
      <c r="BK268" s="64"/>
      <c r="BL268" s="65"/>
      <c r="BM268" s="66"/>
      <c r="BN268" s="65"/>
      <c r="BO268" s="65"/>
      <c r="BP268" s="65"/>
      <c r="BQ268" s="65"/>
      <c r="BR268" s="66"/>
      <c r="BS268" s="73"/>
    </row>
    <row r="269" spans="1:71" ht="70.5" customHeight="1" outlineLevel="1" x14ac:dyDescent="0.35">
      <c r="A269" s="95" t="s">
        <v>467</v>
      </c>
      <c r="B269" s="88" t="s">
        <v>470</v>
      </c>
      <c r="C269" s="201">
        <v>245000235997</v>
      </c>
      <c r="D269" s="202">
        <f t="shared" si="1053"/>
        <v>12080.964100000001</v>
      </c>
      <c r="E269" s="62">
        <f t="shared" si="1054"/>
        <v>0</v>
      </c>
      <c r="F269" s="63">
        <f t="shared" si="1055"/>
        <v>12080.964100000001</v>
      </c>
      <c r="G269" s="64"/>
      <c r="H269" s="65"/>
      <c r="I269" s="64"/>
      <c r="J269" s="65"/>
      <c r="K269" s="64"/>
      <c r="L269" s="65"/>
      <c r="M269" s="64"/>
      <c r="N269" s="65"/>
      <c r="O269" s="62"/>
      <c r="P269" s="63"/>
      <c r="Q269" s="64"/>
      <c r="R269" s="65"/>
      <c r="S269" s="64"/>
      <c r="T269" s="65"/>
      <c r="U269" s="64"/>
      <c r="V269" s="66"/>
      <c r="W269" s="64"/>
      <c r="X269" s="65"/>
      <c r="Y269" s="65"/>
      <c r="Z269" s="64"/>
      <c r="AA269" s="65"/>
      <c r="AB269" s="62"/>
      <c r="AC269" s="63"/>
      <c r="AD269" s="64"/>
      <c r="AE269" s="65"/>
      <c r="AF269" s="65"/>
      <c r="AG269" s="66"/>
      <c r="AH269" s="73"/>
      <c r="AI269" s="62"/>
      <c r="AJ269" s="63"/>
      <c r="AK269" s="62"/>
      <c r="AL269" s="63"/>
      <c r="AM269" s="68"/>
      <c r="AN269" s="69"/>
      <c r="AO269" s="69"/>
      <c r="AP269" s="64"/>
      <c r="AQ269" s="65"/>
      <c r="AR269" s="64"/>
      <c r="AS269" s="65"/>
      <c r="AT269" s="66"/>
      <c r="AU269" s="66"/>
      <c r="AV269" s="64"/>
      <c r="AW269" s="65"/>
      <c r="AX269" s="73"/>
      <c r="AY269" s="73"/>
      <c r="AZ269" s="65"/>
      <c r="BA269" s="66"/>
      <c r="BB269" s="66"/>
      <c r="BC269" s="66">
        <f>3481.35582+8599.60828</f>
        <v>12080.964100000001</v>
      </c>
      <c r="BD269" s="73"/>
      <c r="BE269" s="64"/>
      <c r="BF269" s="65"/>
      <c r="BG269" s="70"/>
      <c r="BH269" s="66"/>
      <c r="BI269" s="70"/>
      <c r="BJ269" s="66"/>
      <c r="BK269" s="64"/>
      <c r="BL269" s="65"/>
      <c r="BM269" s="66"/>
      <c r="BN269" s="65"/>
      <c r="BO269" s="65"/>
      <c r="BP269" s="65"/>
      <c r="BQ269" s="65"/>
      <c r="BR269" s="66"/>
      <c r="BS269" s="73"/>
    </row>
    <row r="270" spans="1:71" ht="47.25" customHeight="1" outlineLevel="1" x14ac:dyDescent="0.35">
      <c r="A270" s="95" t="s">
        <v>465</v>
      </c>
      <c r="B270" s="88" t="s">
        <v>471</v>
      </c>
      <c r="C270" s="201" t="s">
        <v>472</v>
      </c>
      <c r="D270" s="202">
        <f t="shared" si="1053"/>
        <v>334.9</v>
      </c>
      <c r="E270" s="62">
        <f t="shared" si="1054"/>
        <v>0</v>
      </c>
      <c r="F270" s="63">
        <f t="shared" si="1055"/>
        <v>334.9</v>
      </c>
      <c r="G270" s="64"/>
      <c r="H270" s="65"/>
      <c r="I270" s="64"/>
      <c r="J270" s="65"/>
      <c r="K270" s="64"/>
      <c r="L270" s="65"/>
      <c r="M270" s="64"/>
      <c r="N270" s="65"/>
      <c r="O270" s="62"/>
      <c r="P270" s="63"/>
      <c r="Q270" s="64"/>
      <c r="R270" s="65"/>
      <c r="S270" s="64"/>
      <c r="T270" s="65"/>
      <c r="U270" s="64"/>
      <c r="V270" s="66"/>
      <c r="W270" s="64"/>
      <c r="X270" s="65"/>
      <c r="Y270" s="65">
        <v>196</v>
      </c>
      <c r="Z270" s="64"/>
      <c r="AA270" s="65"/>
      <c r="AB270" s="62"/>
      <c r="AC270" s="63"/>
      <c r="AD270" s="64"/>
      <c r="AE270" s="65"/>
      <c r="AF270" s="65"/>
      <c r="AG270" s="66"/>
      <c r="AH270" s="73"/>
      <c r="AI270" s="62"/>
      <c r="AJ270" s="63"/>
      <c r="AK270" s="62"/>
      <c r="AL270" s="63"/>
      <c r="AM270" s="68"/>
      <c r="AN270" s="69"/>
      <c r="AO270" s="69"/>
      <c r="AP270" s="64"/>
      <c r="AQ270" s="65"/>
      <c r="AR270" s="64"/>
      <c r="AS270" s="65"/>
      <c r="AT270" s="66"/>
      <c r="AU270" s="66"/>
      <c r="AV270" s="64"/>
      <c r="AW270" s="65"/>
      <c r="AX270" s="73"/>
      <c r="AY270" s="73"/>
      <c r="AZ270" s="65"/>
      <c r="BA270" s="66"/>
      <c r="BB270" s="66">
        <v>138.9</v>
      </c>
      <c r="BC270" s="66"/>
      <c r="BD270" s="73"/>
      <c r="BE270" s="64"/>
      <c r="BF270" s="65"/>
      <c r="BG270" s="70"/>
      <c r="BH270" s="66"/>
      <c r="BI270" s="70"/>
      <c r="BJ270" s="66"/>
      <c r="BK270" s="64"/>
      <c r="BL270" s="65"/>
      <c r="BM270" s="66"/>
      <c r="BN270" s="65"/>
      <c r="BO270" s="65"/>
      <c r="BP270" s="65"/>
      <c r="BQ270" s="65"/>
      <c r="BR270" s="66"/>
      <c r="BS270" s="73"/>
    </row>
    <row r="271" spans="1:71" ht="47.25" customHeight="1" outlineLevel="1" x14ac:dyDescent="0.35">
      <c r="A271" s="95" t="s">
        <v>465</v>
      </c>
      <c r="B271" s="88" t="s">
        <v>473</v>
      </c>
      <c r="C271" s="201">
        <v>245006554397</v>
      </c>
      <c r="D271" s="202">
        <f t="shared" si="1053"/>
        <v>242.57537000000002</v>
      </c>
      <c r="E271" s="62">
        <f t="shared" si="1054"/>
        <v>169.80276000000001</v>
      </c>
      <c r="F271" s="63">
        <f t="shared" si="1055"/>
        <v>72.77261</v>
      </c>
      <c r="G271" s="64">
        <v>130.49177</v>
      </c>
      <c r="H271" s="65">
        <v>55.925049999999999</v>
      </c>
      <c r="I271" s="64"/>
      <c r="J271" s="65"/>
      <c r="K271" s="64">
        <v>39.310989999999997</v>
      </c>
      <c r="L271" s="65">
        <v>16.847560000000001</v>
      </c>
      <c r="M271" s="64"/>
      <c r="N271" s="65"/>
      <c r="O271" s="62"/>
      <c r="P271" s="63"/>
      <c r="Q271" s="64"/>
      <c r="R271" s="65"/>
      <c r="S271" s="64"/>
      <c r="T271" s="65"/>
      <c r="U271" s="64"/>
      <c r="V271" s="66"/>
      <c r="W271" s="64"/>
      <c r="X271" s="65"/>
      <c r="Y271" s="65"/>
      <c r="Z271" s="64"/>
      <c r="AA271" s="65"/>
      <c r="AB271" s="62"/>
      <c r="AC271" s="63"/>
      <c r="AD271" s="64"/>
      <c r="AE271" s="65"/>
      <c r="AF271" s="65"/>
      <c r="AG271" s="66"/>
      <c r="AH271" s="73"/>
      <c r="AI271" s="62"/>
      <c r="AJ271" s="63"/>
      <c r="AK271" s="62"/>
      <c r="AL271" s="63"/>
      <c r="AM271" s="68"/>
      <c r="AN271" s="69"/>
      <c r="AO271" s="69"/>
      <c r="AP271" s="64"/>
      <c r="AQ271" s="65"/>
      <c r="AR271" s="64"/>
      <c r="AS271" s="65"/>
      <c r="AT271" s="66"/>
      <c r="AU271" s="66"/>
      <c r="AV271" s="64"/>
      <c r="AW271" s="65"/>
      <c r="AX271" s="73"/>
      <c r="AY271" s="73"/>
      <c r="AZ271" s="65"/>
      <c r="BA271" s="66"/>
      <c r="BB271" s="66"/>
      <c r="BC271" s="66"/>
      <c r="BD271" s="73"/>
      <c r="BE271" s="64"/>
      <c r="BF271" s="65"/>
      <c r="BG271" s="70"/>
      <c r="BH271" s="66"/>
      <c r="BI271" s="70"/>
      <c r="BJ271" s="66"/>
      <c r="BK271" s="64"/>
      <c r="BL271" s="65"/>
      <c r="BM271" s="66"/>
      <c r="BN271" s="65"/>
      <c r="BO271" s="65"/>
      <c r="BP271" s="65"/>
      <c r="BQ271" s="65"/>
      <c r="BR271" s="66"/>
      <c r="BS271" s="73"/>
    </row>
    <row r="272" spans="1:71" ht="47.25" customHeight="1" outlineLevel="1" x14ac:dyDescent="0.35">
      <c r="A272" s="95" t="s">
        <v>465</v>
      </c>
      <c r="B272" s="88" t="s">
        <v>474</v>
      </c>
      <c r="C272" s="201">
        <v>245010816503</v>
      </c>
      <c r="D272" s="202">
        <f t="shared" si="1053"/>
        <v>537.19504000000006</v>
      </c>
      <c r="E272" s="62">
        <f t="shared" si="1054"/>
        <v>0</v>
      </c>
      <c r="F272" s="63">
        <f t="shared" si="1055"/>
        <v>537.19504000000006</v>
      </c>
      <c r="G272" s="64"/>
      <c r="H272" s="65"/>
      <c r="I272" s="64"/>
      <c r="J272" s="65"/>
      <c r="K272" s="64"/>
      <c r="L272" s="65"/>
      <c r="M272" s="64"/>
      <c r="N272" s="65"/>
      <c r="O272" s="62"/>
      <c r="P272" s="63"/>
      <c r="Q272" s="64"/>
      <c r="R272" s="65"/>
      <c r="S272" s="64"/>
      <c r="T272" s="65"/>
      <c r="U272" s="64"/>
      <c r="V272" s="66"/>
      <c r="W272" s="64"/>
      <c r="X272" s="65"/>
      <c r="Y272" s="65">
        <v>112</v>
      </c>
      <c r="Z272" s="64"/>
      <c r="AA272" s="65"/>
      <c r="AB272" s="62"/>
      <c r="AC272" s="63"/>
      <c r="AD272" s="64"/>
      <c r="AE272" s="65"/>
      <c r="AF272" s="65"/>
      <c r="AG272" s="66"/>
      <c r="AH272" s="73"/>
      <c r="AI272" s="62"/>
      <c r="AJ272" s="63"/>
      <c r="AK272" s="62"/>
      <c r="AL272" s="63"/>
      <c r="AM272" s="68"/>
      <c r="AN272" s="69"/>
      <c r="AO272" s="69"/>
      <c r="AP272" s="64"/>
      <c r="AQ272" s="65"/>
      <c r="AR272" s="64"/>
      <c r="AS272" s="65"/>
      <c r="AT272" s="66"/>
      <c r="AU272" s="66"/>
      <c r="AV272" s="64"/>
      <c r="AW272" s="65"/>
      <c r="AX272" s="73"/>
      <c r="AY272" s="73"/>
      <c r="AZ272" s="65"/>
      <c r="BA272" s="66"/>
      <c r="BB272" s="66">
        <v>425.19504000000001</v>
      </c>
      <c r="BC272" s="66"/>
      <c r="BD272" s="73"/>
      <c r="BE272" s="64"/>
      <c r="BF272" s="65"/>
      <c r="BG272" s="70"/>
      <c r="BH272" s="66"/>
      <c r="BI272" s="70"/>
      <c r="BJ272" s="66"/>
      <c r="BK272" s="64"/>
      <c r="BL272" s="65"/>
      <c r="BM272" s="66"/>
      <c r="BN272" s="65"/>
      <c r="BO272" s="65"/>
      <c r="BP272" s="65"/>
      <c r="BQ272" s="65"/>
      <c r="BR272" s="66"/>
      <c r="BS272" s="73"/>
    </row>
    <row r="273" spans="1:71" ht="24" customHeight="1" outlineLevel="1" x14ac:dyDescent="0.35">
      <c r="A273" s="95" t="s">
        <v>465</v>
      </c>
      <c r="B273" s="88" t="s">
        <v>475</v>
      </c>
      <c r="C273" s="201" t="s">
        <v>476</v>
      </c>
      <c r="D273" s="202">
        <f t="shared" si="1053"/>
        <v>280</v>
      </c>
      <c r="E273" s="62">
        <f t="shared" si="1054"/>
        <v>0</v>
      </c>
      <c r="F273" s="63">
        <f t="shared" si="1055"/>
        <v>280</v>
      </c>
      <c r="G273" s="64"/>
      <c r="H273" s="65"/>
      <c r="I273" s="64"/>
      <c r="J273" s="65"/>
      <c r="K273" s="64"/>
      <c r="L273" s="65"/>
      <c r="M273" s="64"/>
      <c r="N273" s="65"/>
      <c r="O273" s="62"/>
      <c r="P273" s="63"/>
      <c r="Q273" s="64"/>
      <c r="R273" s="65"/>
      <c r="S273" s="64"/>
      <c r="T273" s="65"/>
      <c r="U273" s="64"/>
      <c r="V273" s="66"/>
      <c r="W273" s="64"/>
      <c r="X273" s="65"/>
      <c r="Y273" s="65">
        <v>280</v>
      </c>
      <c r="Z273" s="64"/>
      <c r="AA273" s="65"/>
      <c r="AB273" s="62"/>
      <c r="AC273" s="63"/>
      <c r="AD273" s="64"/>
      <c r="AE273" s="65"/>
      <c r="AF273" s="65"/>
      <c r="AG273" s="66"/>
      <c r="AH273" s="73"/>
      <c r="AI273" s="62"/>
      <c r="AJ273" s="63"/>
      <c r="AK273" s="62"/>
      <c r="AL273" s="63"/>
      <c r="AM273" s="68"/>
      <c r="AN273" s="69"/>
      <c r="AO273" s="69"/>
      <c r="AP273" s="64"/>
      <c r="AQ273" s="65"/>
      <c r="AR273" s="64"/>
      <c r="AS273" s="65"/>
      <c r="AT273" s="66"/>
      <c r="AU273" s="66"/>
      <c r="AV273" s="64"/>
      <c r="AW273" s="65"/>
      <c r="AX273" s="73"/>
      <c r="AY273" s="73"/>
      <c r="AZ273" s="65"/>
      <c r="BA273" s="66"/>
      <c r="BB273" s="66"/>
      <c r="BC273" s="66"/>
      <c r="BD273" s="73"/>
      <c r="BE273" s="64"/>
      <c r="BF273" s="65"/>
      <c r="BG273" s="70"/>
      <c r="BH273" s="66"/>
      <c r="BI273" s="70"/>
      <c r="BJ273" s="66"/>
      <c r="BK273" s="64"/>
      <c r="BL273" s="65"/>
      <c r="BM273" s="66"/>
      <c r="BN273" s="65"/>
      <c r="BO273" s="65"/>
      <c r="BP273" s="65"/>
      <c r="BQ273" s="65"/>
      <c r="BR273" s="66"/>
      <c r="BS273" s="73"/>
    </row>
    <row r="274" spans="1:71" ht="24" customHeight="1" outlineLevel="1" x14ac:dyDescent="0.35">
      <c r="A274" s="82" t="s">
        <v>465</v>
      </c>
      <c r="B274" s="61" t="s">
        <v>477</v>
      </c>
      <c r="C274" s="201" t="s">
        <v>478</v>
      </c>
      <c r="D274" s="202">
        <f t="shared" si="1053"/>
        <v>26188.907320000002</v>
      </c>
      <c r="E274" s="62">
        <f t="shared" si="1054"/>
        <v>7956.6662099999994</v>
      </c>
      <c r="F274" s="63">
        <f t="shared" si="1055"/>
        <v>18232.241110000003</v>
      </c>
      <c r="G274" s="64"/>
      <c r="H274" s="65"/>
      <c r="I274" s="64"/>
      <c r="J274" s="65"/>
      <c r="K274" s="64"/>
      <c r="L274" s="65"/>
      <c r="M274" s="64"/>
      <c r="N274" s="65"/>
      <c r="O274" s="62"/>
      <c r="P274" s="63"/>
      <c r="Q274" s="64"/>
      <c r="R274" s="65"/>
      <c r="S274" s="64"/>
      <c r="T274" s="65"/>
      <c r="U274" s="64"/>
      <c r="V274" s="66"/>
      <c r="W274" s="64"/>
      <c r="X274" s="65"/>
      <c r="Y274" s="65">
        <v>3211.6</v>
      </c>
      <c r="Z274" s="64">
        <v>3928.3035199999999</v>
      </c>
      <c r="AA274" s="65">
        <v>1683.5586499999999</v>
      </c>
      <c r="AB274" s="62">
        <v>4028.3626899999999</v>
      </c>
      <c r="AC274" s="63">
        <v>1726.4411600000001</v>
      </c>
      <c r="AD274" s="64"/>
      <c r="AE274" s="65"/>
      <c r="AF274" s="65">
        <v>11074.8588</v>
      </c>
      <c r="AG274" s="66"/>
      <c r="AH274" s="73"/>
      <c r="AI274" s="62"/>
      <c r="AJ274" s="63"/>
      <c r="AK274" s="62"/>
      <c r="AL274" s="63"/>
      <c r="AM274" s="68"/>
      <c r="AN274" s="69"/>
      <c r="AO274" s="69"/>
      <c r="AP274" s="64"/>
      <c r="AQ274" s="65"/>
      <c r="AR274" s="64"/>
      <c r="AS274" s="65"/>
      <c r="AT274" s="66"/>
      <c r="AU274" s="66"/>
      <c r="AV274" s="64"/>
      <c r="AW274" s="65"/>
      <c r="AX274" s="73"/>
      <c r="AY274" s="73"/>
      <c r="AZ274" s="65"/>
      <c r="BA274" s="66"/>
      <c r="BB274" s="66"/>
      <c r="BC274" s="66"/>
      <c r="BD274" s="73">
        <v>535.78250000000003</v>
      </c>
      <c r="BE274" s="64"/>
      <c r="BF274" s="65"/>
      <c r="BG274" s="70"/>
      <c r="BH274" s="66"/>
      <c r="BI274" s="70"/>
      <c r="BJ274" s="66"/>
      <c r="BK274" s="64"/>
      <c r="BL274" s="65"/>
      <c r="BM274" s="66"/>
      <c r="BN274" s="65"/>
      <c r="BO274" s="65"/>
      <c r="BP274" s="65"/>
      <c r="BQ274" s="65"/>
      <c r="BR274" s="66"/>
      <c r="BS274" s="73"/>
    </row>
    <row r="275" spans="1:71" ht="70.5" customHeight="1" outlineLevel="1" x14ac:dyDescent="0.35">
      <c r="A275" s="82" t="s">
        <v>465</v>
      </c>
      <c r="B275" s="88" t="s">
        <v>479</v>
      </c>
      <c r="C275" s="201" t="s">
        <v>480</v>
      </c>
      <c r="D275" s="202">
        <f t="shared" si="1053"/>
        <v>103131.31324</v>
      </c>
      <c r="E275" s="62">
        <f t="shared" si="1054"/>
        <v>29565.551309999999</v>
      </c>
      <c r="F275" s="63">
        <f t="shared" si="1055"/>
        <v>73565.761930000008</v>
      </c>
      <c r="G275" s="64"/>
      <c r="H275" s="65"/>
      <c r="I275" s="64"/>
      <c r="J275" s="65"/>
      <c r="K275" s="64">
        <v>65.100139999999996</v>
      </c>
      <c r="L275" s="65">
        <v>27.90006</v>
      </c>
      <c r="M275" s="64"/>
      <c r="N275" s="65"/>
      <c r="O275" s="62"/>
      <c r="P275" s="63"/>
      <c r="Q275" s="64"/>
      <c r="R275" s="65"/>
      <c r="S275" s="64"/>
      <c r="T275" s="65"/>
      <c r="U275" s="64"/>
      <c r="V275" s="66"/>
      <c r="W275" s="64"/>
      <c r="X275" s="65"/>
      <c r="Y275" s="65">
        <f>4820.48+478.42749</f>
        <v>5298.9074899999996</v>
      </c>
      <c r="Z275" s="64">
        <v>9715.1592400000009</v>
      </c>
      <c r="AA275" s="65">
        <v>4163.6396699999996</v>
      </c>
      <c r="AB275" s="64">
        <v>19629.869640000001</v>
      </c>
      <c r="AC275" s="65">
        <v>8412.8012699999999</v>
      </c>
      <c r="AD275" s="64">
        <v>155.42229</v>
      </c>
      <c r="AE275" s="65">
        <v>66.609549999999999</v>
      </c>
      <c r="AF275" s="65">
        <v>30280.524099999999</v>
      </c>
      <c r="AG275" s="66"/>
      <c r="AH275" s="73"/>
      <c r="AI275" s="62"/>
      <c r="AJ275" s="63"/>
      <c r="AK275" s="62"/>
      <c r="AL275" s="63"/>
      <c r="AM275" s="68"/>
      <c r="AN275" s="69"/>
      <c r="AO275" s="69"/>
      <c r="AP275" s="64"/>
      <c r="AQ275" s="65"/>
      <c r="AR275" s="64"/>
      <c r="AS275" s="65"/>
      <c r="AT275" s="66"/>
      <c r="AU275" s="66"/>
      <c r="AV275" s="64"/>
      <c r="AW275" s="65"/>
      <c r="AX275" s="73"/>
      <c r="AY275" s="73"/>
      <c r="AZ275" s="65"/>
      <c r="BA275" s="66"/>
      <c r="BB275" s="66"/>
      <c r="BC275" s="66">
        <v>20000</v>
      </c>
      <c r="BD275" s="73"/>
      <c r="BE275" s="64"/>
      <c r="BF275" s="65"/>
      <c r="BG275" s="70"/>
      <c r="BH275" s="66"/>
      <c r="BI275" s="70"/>
      <c r="BJ275" s="66"/>
      <c r="BK275" s="64"/>
      <c r="BL275" s="65"/>
      <c r="BM275" s="66"/>
      <c r="BN275" s="65"/>
      <c r="BO275" s="65"/>
      <c r="BP275" s="65"/>
      <c r="BQ275" s="65">
        <v>2994.3513200000002</v>
      </c>
      <c r="BR275" s="66"/>
      <c r="BS275" s="73">
        <v>2321.0284700000002</v>
      </c>
    </row>
    <row r="276" spans="1:71" ht="24" customHeight="1" outlineLevel="1" x14ac:dyDescent="0.35">
      <c r="A276" s="82" t="s">
        <v>465</v>
      </c>
      <c r="B276" s="88" t="s">
        <v>481</v>
      </c>
      <c r="C276" s="201" t="s">
        <v>482</v>
      </c>
      <c r="D276" s="202">
        <f t="shared" si="1053"/>
        <v>39515.804490000002</v>
      </c>
      <c r="E276" s="62">
        <f t="shared" si="1054"/>
        <v>3873.9442100000001</v>
      </c>
      <c r="F276" s="63">
        <f t="shared" si="1055"/>
        <v>35641.860280000001</v>
      </c>
      <c r="G276" s="64"/>
      <c r="H276" s="65"/>
      <c r="I276" s="64"/>
      <c r="J276" s="65"/>
      <c r="K276" s="64">
        <v>274.39724000000001</v>
      </c>
      <c r="L276" s="65">
        <v>117.59882</v>
      </c>
      <c r="M276" s="64"/>
      <c r="N276" s="65"/>
      <c r="O276" s="62"/>
      <c r="P276" s="63"/>
      <c r="Q276" s="64"/>
      <c r="R276" s="65"/>
      <c r="S276" s="64"/>
      <c r="T276" s="65"/>
      <c r="U276" s="64"/>
      <c r="V276" s="66"/>
      <c r="W276" s="64"/>
      <c r="X276" s="65"/>
      <c r="Y276" s="65">
        <f>4004+2135.04652</f>
        <v>6139.0465199999999</v>
      </c>
      <c r="Z276" s="64"/>
      <c r="AA276" s="65"/>
      <c r="AB276" s="64">
        <v>3541.9740099999999</v>
      </c>
      <c r="AC276" s="65">
        <v>1517.9888599999999</v>
      </c>
      <c r="AD276" s="64">
        <v>57.572960000000002</v>
      </c>
      <c r="AE276" s="65">
        <v>24.674119999999998</v>
      </c>
      <c r="AF276" s="65">
        <v>11672.7865</v>
      </c>
      <c r="AG276" s="66"/>
      <c r="AH276" s="73"/>
      <c r="AI276" s="62"/>
      <c r="AJ276" s="63"/>
      <c r="AK276" s="62"/>
      <c r="AL276" s="63"/>
      <c r="AM276" s="68"/>
      <c r="AN276" s="69"/>
      <c r="AO276" s="69"/>
      <c r="AP276" s="64"/>
      <c r="AQ276" s="65"/>
      <c r="AR276" s="64"/>
      <c r="AS276" s="65"/>
      <c r="AT276" s="66"/>
      <c r="AU276" s="66"/>
      <c r="AV276" s="64"/>
      <c r="AW276" s="65"/>
      <c r="AX276" s="73"/>
      <c r="AY276" s="73"/>
      <c r="AZ276" s="65"/>
      <c r="BA276" s="66"/>
      <c r="BB276" s="66"/>
      <c r="BC276" s="66"/>
      <c r="BD276" s="73"/>
      <c r="BE276" s="64"/>
      <c r="BF276" s="65"/>
      <c r="BG276" s="70"/>
      <c r="BH276" s="66"/>
      <c r="BI276" s="70"/>
      <c r="BJ276" s="66"/>
      <c r="BK276" s="64"/>
      <c r="BL276" s="65"/>
      <c r="BM276" s="66"/>
      <c r="BN276" s="65"/>
      <c r="BO276" s="65"/>
      <c r="BP276" s="65"/>
      <c r="BQ276" s="65">
        <v>636.06092000000001</v>
      </c>
      <c r="BR276" s="66"/>
      <c r="BS276" s="73">
        <v>15533.704540000001</v>
      </c>
    </row>
    <row r="277" spans="1:71" ht="47.25" customHeight="1" outlineLevel="1" x14ac:dyDescent="0.35">
      <c r="A277" s="82" t="s">
        <v>465</v>
      </c>
      <c r="B277" s="88" t="s">
        <v>483</v>
      </c>
      <c r="C277" s="201" t="s">
        <v>484</v>
      </c>
      <c r="D277" s="202">
        <f t="shared" si="1053"/>
        <v>51004.743669999996</v>
      </c>
      <c r="E277" s="62">
        <f t="shared" si="1054"/>
        <v>15230.60505</v>
      </c>
      <c r="F277" s="63">
        <f t="shared" si="1055"/>
        <v>35774.138619999998</v>
      </c>
      <c r="G277" s="64"/>
      <c r="H277" s="65"/>
      <c r="I277" s="64"/>
      <c r="J277" s="65"/>
      <c r="K277" s="64"/>
      <c r="L277" s="65"/>
      <c r="M277" s="64"/>
      <c r="N277" s="65"/>
      <c r="O277" s="62"/>
      <c r="P277" s="63"/>
      <c r="Q277" s="64"/>
      <c r="R277" s="65"/>
      <c r="S277" s="64"/>
      <c r="T277" s="65"/>
      <c r="U277" s="64"/>
      <c r="V277" s="66"/>
      <c r="W277" s="64"/>
      <c r="X277" s="65"/>
      <c r="Y277" s="65">
        <v>7807.52</v>
      </c>
      <c r="Z277" s="64">
        <v>7065.57035</v>
      </c>
      <c r="AA277" s="65">
        <v>3028.10158</v>
      </c>
      <c r="AB277" s="64">
        <v>8165.0347000000002</v>
      </c>
      <c r="AC277" s="65">
        <v>3499.3005800000001</v>
      </c>
      <c r="AD277" s="64"/>
      <c r="AE277" s="65"/>
      <c r="AF277" s="65">
        <v>17951.639459999999</v>
      </c>
      <c r="AG277" s="66"/>
      <c r="AH277" s="73"/>
      <c r="AI277" s="62"/>
      <c r="AJ277" s="63"/>
      <c r="AK277" s="62"/>
      <c r="AL277" s="63"/>
      <c r="AM277" s="68"/>
      <c r="AN277" s="69"/>
      <c r="AO277" s="69"/>
      <c r="AP277" s="64"/>
      <c r="AQ277" s="65"/>
      <c r="AR277" s="64"/>
      <c r="AS277" s="65"/>
      <c r="AT277" s="66"/>
      <c r="AU277" s="66"/>
      <c r="AV277" s="64"/>
      <c r="AW277" s="65"/>
      <c r="AX277" s="73"/>
      <c r="AY277" s="73"/>
      <c r="AZ277" s="65"/>
      <c r="BA277" s="66"/>
      <c r="BB277" s="66"/>
      <c r="BC277" s="66">
        <v>3487.5770000000002</v>
      </c>
      <c r="BD277" s="73"/>
      <c r="BE277" s="64"/>
      <c r="BF277" s="65"/>
      <c r="BG277" s="70"/>
      <c r="BH277" s="66"/>
      <c r="BI277" s="70"/>
      <c r="BJ277" s="66"/>
      <c r="BK277" s="64"/>
      <c r="BL277" s="65"/>
      <c r="BM277" s="66"/>
      <c r="BN277" s="65"/>
      <c r="BO277" s="65"/>
      <c r="BP277" s="65"/>
      <c r="BQ277" s="65"/>
      <c r="BR277" s="66"/>
      <c r="BS277" s="73"/>
    </row>
    <row r="278" spans="1:71" ht="29.25" customHeight="1" outlineLevel="1" x14ac:dyDescent="0.35">
      <c r="A278" s="82" t="s">
        <v>465</v>
      </c>
      <c r="B278" s="88" t="s">
        <v>485</v>
      </c>
      <c r="C278" s="201" t="s">
        <v>486</v>
      </c>
      <c r="D278" s="202">
        <f t="shared" si="1053"/>
        <v>47112.120160000006</v>
      </c>
      <c r="E278" s="62">
        <f t="shared" si="1054"/>
        <v>8472.5892600000006</v>
      </c>
      <c r="F278" s="63">
        <f t="shared" si="1055"/>
        <v>38639.530900000005</v>
      </c>
      <c r="G278" s="64"/>
      <c r="H278" s="65"/>
      <c r="I278" s="64"/>
      <c r="J278" s="65"/>
      <c r="K278" s="64">
        <v>210.53665000000001</v>
      </c>
      <c r="L278" s="65">
        <v>90.229990000000001</v>
      </c>
      <c r="M278" s="64"/>
      <c r="N278" s="65"/>
      <c r="O278" s="62"/>
      <c r="P278" s="63"/>
      <c r="Q278" s="64"/>
      <c r="R278" s="65"/>
      <c r="S278" s="64"/>
      <c r="T278" s="65"/>
      <c r="U278" s="64"/>
      <c r="V278" s="66"/>
      <c r="W278" s="64"/>
      <c r="X278" s="65"/>
      <c r="Y278" s="65">
        <f>5699.68+839.94387</f>
        <v>6539.6238700000004</v>
      </c>
      <c r="Z278" s="64"/>
      <c r="AA278" s="65"/>
      <c r="AB278" s="64">
        <v>8166.0266300000003</v>
      </c>
      <c r="AC278" s="65">
        <v>3499.7257</v>
      </c>
      <c r="AD278" s="64">
        <v>67.423320000000004</v>
      </c>
      <c r="AE278" s="65">
        <v>28.895720000000001</v>
      </c>
      <c r="AF278" s="65">
        <v>17472.795419999999</v>
      </c>
      <c r="AG278" s="66"/>
      <c r="AH278" s="73"/>
      <c r="AI278" s="62"/>
      <c r="AJ278" s="63"/>
      <c r="AK278" s="62"/>
      <c r="AL278" s="63"/>
      <c r="AM278" s="68"/>
      <c r="AN278" s="69"/>
      <c r="AO278" s="69"/>
      <c r="AP278" s="64"/>
      <c r="AQ278" s="65"/>
      <c r="AR278" s="64"/>
      <c r="AS278" s="65"/>
      <c r="AT278" s="66"/>
      <c r="AU278" s="66"/>
      <c r="AV278" s="64"/>
      <c r="AW278" s="65"/>
      <c r="AX278" s="73"/>
      <c r="AY278" s="73"/>
      <c r="AZ278" s="65"/>
      <c r="BA278" s="66"/>
      <c r="BB278" s="66"/>
      <c r="BC278" s="66">
        <v>9952.5088400000004</v>
      </c>
      <c r="BD278" s="73"/>
      <c r="BE278" s="64"/>
      <c r="BF278" s="65"/>
      <c r="BG278" s="70"/>
      <c r="BH278" s="66"/>
      <c r="BI278" s="70"/>
      <c r="BJ278" s="66"/>
      <c r="BK278" s="64">
        <f>23.19262+5.41004</f>
        <v>28.60266</v>
      </c>
      <c r="BL278" s="65">
        <f>29.71977+6.9326</f>
        <v>36.652369999999998</v>
      </c>
      <c r="BM278" s="66"/>
      <c r="BN278" s="65"/>
      <c r="BO278" s="65"/>
      <c r="BP278" s="65"/>
      <c r="BQ278" s="65">
        <v>1019.09899</v>
      </c>
      <c r="BR278" s="66"/>
      <c r="BS278" s="73"/>
    </row>
    <row r="279" spans="1:71" ht="29.25" customHeight="1" outlineLevel="1" x14ac:dyDescent="0.35">
      <c r="A279" s="82" t="s">
        <v>465</v>
      </c>
      <c r="B279" s="88" t="s">
        <v>487</v>
      </c>
      <c r="C279" s="201" t="s">
        <v>488</v>
      </c>
      <c r="D279" s="202">
        <f t="shared" si="1053"/>
        <v>784.62897999999996</v>
      </c>
      <c r="E279" s="62">
        <f t="shared" si="1054"/>
        <v>549.24027999999998</v>
      </c>
      <c r="F279" s="63">
        <f t="shared" si="1055"/>
        <v>235.38870000000003</v>
      </c>
      <c r="G279" s="64"/>
      <c r="H279" s="65"/>
      <c r="I279" s="64">
        <v>249.68727999999999</v>
      </c>
      <c r="J279" s="65">
        <v>107.00884000000001</v>
      </c>
      <c r="K279" s="64"/>
      <c r="L279" s="65"/>
      <c r="M279" s="64"/>
      <c r="N279" s="65"/>
      <c r="O279" s="62">
        <v>299.553</v>
      </c>
      <c r="P279" s="63">
        <v>128.37986000000001</v>
      </c>
      <c r="Q279" s="64"/>
      <c r="R279" s="65"/>
      <c r="S279" s="64"/>
      <c r="T279" s="65"/>
      <c r="U279" s="64"/>
      <c r="V279" s="66"/>
      <c r="W279" s="64"/>
      <c r="X279" s="65"/>
      <c r="Y279" s="65"/>
      <c r="Z279" s="64"/>
      <c r="AA279" s="65"/>
      <c r="AB279" s="64"/>
      <c r="AC279" s="65"/>
      <c r="AD279" s="64"/>
      <c r="AE279" s="65"/>
      <c r="AF279" s="65"/>
      <c r="AG279" s="66"/>
      <c r="AH279" s="73"/>
      <c r="AI279" s="62"/>
      <c r="AJ279" s="63"/>
      <c r="AK279" s="62"/>
      <c r="AL279" s="63"/>
      <c r="AM279" s="68"/>
      <c r="AN279" s="69"/>
      <c r="AO279" s="69"/>
      <c r="AP279" s="64"/>
      <c r="AQ279" s="65"/>
      <c r="AR279" s="64"/>
      <c r="AS279" s="65"/>
      <c r="AT279" s="66"/>
      <c r="AU279" s="66"/>
      <c r="AV279" s="64"/>
      <c r="AW279" s="65"/>
      <c r="AX279" s="73"/>
      <c r="AY279" s="73"/>
      <c r="AZ279" s="65"/>
      <c r="BA279" s="66"/>
      <c r="BB279" s="66"/>
      <c r="BC279" s="66"/>
      <c r="BD279" s="73"/>
      <c r="BE279" s="64"/>
      <c r="BF279" s="65"/>
      <c r="BG279" s="70"/>
      <c r="BH279" s="66"/>
      <c r="BI279" s="70"/>
      <c r="BJ279" s="66"/>
      <c r="BK279" s="64"/>
      <c r="BL279" s="65"/>
      <c r="BM279" s="66"/>
      <c r="BN279" s="65"/>
      <c r="BO279" s="65"/>
      <c r="BP279" s="65"/>
      <c r="BQ279" s="65"/>
      <c r="BR279" s="66"/>
      <c r="BS279" s="73"/>
    </row>
    <row r="280" spans="1:71" ht="70.5" customHeight="1" outlineLevel="1" x14ac:dyDescent="0.35">
      <c r="A280" s="97" t="s">
        <v>489</v>
      </c>
      <c r="B280" s="88" t="s">
        <v>490</v>
      </c>
      <c r="C280" s="201">
        <v>2466240548</v>
      </c>
      <c r="D280" s="202">
        <f t="shared" si="1053"/>
        <v>4613.7539500000003</v>
      </c>
      <c r="E280" s="62">
        <f t="shared" si="1054"/>
        <v>0</v>
      </c>
      <c r="F280" s="63">
        <f t="shared" si="1055"/>
        <v>4613.7539500000003</v>
      </c>
      <c r="G280" s="64"/>
      <c r="H280" s="65"/>
      <c r="I280" s="64"/>
      <c r="J280" s="65"/>
      <c r="K280" s="64"/>
      <c r="L280" s="65"/>
      <c r="M280" s="64"/>
      <c r="N280" s="65"/>
      <c r="O280" s="62"/>
      <c r="P280" s="63"/>
      <c r="Q280" s="64"/>
      <c r="R280" s="65"/>
      <c r="S280" s="64"/>
      <c r="T280" s="65"/>
      <c r="U280" s="64"/>
      <c r="V280" s="65"/>
      <c r="W280" s="64"/>
      <c r="X280" s="65"/>
      <c r="Y280" s="65"/>
      <c r="Z280" s="64"/>
      <c r="AA280" s="65"/>
      <c r="AB280" s="62"/>
      <c r="AC280" s="63"/>
      <c r="AD280" s="64"/>
      <c r="AE280" s="65"/>
      <c r="AF280" s="65"/>
      <c r="AG280" s="65"/>
      <c r="AH280" s="73"/>
      <c r="AI280" s="62"/>
      <c r="AJ280" s="63"/>
      <c r="AK280" s="62"/>
      <c r="AL280" s="63"/>
      <c r="AM280" s="62"/>
      <c r="AN280" s="63"/>
      <c r="AO280" s="63"/>
      <c r="AP280" s="64"/>
      <c r="AQ280" s="65"/>
      <c r="AR280" s="64"/>
      <c r="AS280" s="65"/>
      <c r="AT280" s="65"/>
      <c r="AU280" s="65"/>
      <c r="AV280" s="64"/>
      <c r="AW280" s="65"/>
      <c r="AX280" s="73"/>
      <c r="AY280" s="73"/>
      <c r="AZ280" s="65"/>
      <c r="BA280" s="65"/>
      <c r="BB280" s="65"/>
      <c r="BC280" s="65"/>
      <c r="BD280" s="73"/>
      <c r="BE280" s="64"/>
      <c r="BF280" s="65"/>
      <c r="BG280" s="70"/>
      <c r="BH280" s="66"/>
      <c r="BI280" s="64"/>
      <c r="BJ280" s="65"/>
      <c r="BK280" s="64"/>
      <c r="BL280" s="65"/>
      <c r="BM280" s="65"/>
      <c r="BN280" s="65"/>
      <c r="BO280" s="65"/>
      <c r="BP280" s="65"/>
      <c r="BQ280" s="65"/>
      <c r="BR280" s="66"/>
      <c r="BS280" s="73">
        <v>4613.7539500000003</v>
      </c>
    </row>
    <row r="281" spans="1:71" ht="93.75" customHeight="1" outlineLevel="1" x14ac:dyDescent="0.35">
      <c r="A281" s="125" t="s">
        <v>489</v>
      </c>
      <c r="B281" s="89" t="s">
        <v>491</v>
      </c>
      <c r="C281" s="201">
        <v>2446008804</v>
      </c>
      <c r="D281" s="202">
        <f t="shared" si="1053"/>
        <v>715.13400000000001</v>
      </c>
      <c r="E281" s="62">
        <f t="shared" si="1054"/>
        <v>0</v>
      </c>
      <c r="F281" s="63">
        <f t="shared" si="1055"/>
        <v>715.13400000000001</v>
      </c>
      <c r="G281" s="64"/>
      <c r="H281" s="65"/>
      <c r="I281" s="64"/>
      <c r="J281" s="65"/>
      <c r="K281" s="64"/>
      <c r="L281" s="65"/>
      <c r="M281" s="64"/>
      <c r="N281" s="65"/>
      <c r="O281" s="62"/>
      <c r="P281" s="63"/>
      <c r="Q281" s="64"/>
      <c r="R281" s="65"/>
      <c r="S281" s="64"/>
      <c r="T281" s="65"/>
      <c r="U281" s="64"/>
      <c r="V281" s="66"/>
      <c r="W281" s="64"/>
      <c r="X281" s="65"/>
      <c r="Y281" s="65"/>
      <c r="Z281" s="64"/>
      <c r="AA281" s="65"/>
      <c r="AB281" s="62"/>
      <c r="AC281" s="63"/>
      <c r="AD281" s="64"/>
      <c r="AE281" s="65"/>
      <c r="AF281" s="65"/>
      <c r="AG281" s="66"/>
      <c r="AH281" s="73"/>
      <c r="AI281" s="62"/>
      <c r="AJ281" s="63"/>
      <c r="AK281" s="62"/>
      <c r="AL281" s="63"/>
      <c r="AM281" s="68"/>
      <c r="AN281" s="69"/>
      <c r="AO281" s="69"/>
      <c r="AP281" s="64"/>
      <c r="AQ281" s="65"/>
      <c r="AR281" s="64"/>
      <c r="AS281" s="65"/>
      <c r="AT281" s="66"/>
      <c r="AU281" s="66"/>
      <c r="AV281" s="64"/>
      <c r="AW281" s="65"/>
      <c r="AX281" s="73"/>
      <c r="AY281" s="73"/>
      <c r="AZ281" s="65"/>
      <c r="BA281" s="66"/>
      <c r="BB281" s="66"/>
      <c r="BC281" s="66">
        <v>715.13400000000001</v>
      </c>
      <c r="BD281" s="73"/>
      <c r="BE281" s="64"/>
      <c r="BF281" s="65"/>
      <c r="BG281" s="70"/>
      <c r="BH281" s="66"/>
      <c r="BI281" s="70"/>
      <c r="BJ281" s="66"/>
      <c r="BK281" s="64"/>
      <c r="BL281" s="65"/>
      <c r="BM281" s="66"/>
      <c r="BN281" s="65"/>
      <c r="BO281" s="65"/>
      <c r="BP281" s="65"/>
      <c r="BQ281" s="65"/>
      <c r="BR281" s="66"/>
      <c r="BS281" s="73"/>
    </row>
    <row r="282" spans="1:71" ht="93.75" customHeight="1" outlineLevel="1" x14ac:dyDescent="0.35">
      <c r="A282" s="125" t="s">
        <v>465</v>
      </c>
      <c r="B282" s="89" t="s">
        <v>492</v>
      </c>
      <c r="C282" s="201">
        <v>245009803404</v>
      </c>
      <c r="D282" s="202">
        <f t="shared" si="1053"/>
        <v>2705.1950400000001</v>
      </c>
      <c r="E282" s="62">
        <f t="shared" si="1054"/>
        <v>0</v>
      </c>
      <c r="F282" s="63">
        <f t="shared" si="1055"/>
        <v>2705.1950400000001</v>
      </c>
      <c r="G282" s="64"/>
      <c r="H282" s="65"/>
      <c r="I282" s="64"/>
      <c r="J282" s="65"/>
      <c r="K282" s="64"/>
      <c r="L282" s="65"/>
      <c r="M282" s="64"/>
      <c r="N282" s="65"/>
      <c r="O282" s="62"/>
      <c r="P282" s="63"/>
      <c r="Q282" s="64"/>
      <c r="R282" s="65"/>
      <c r="S282" s="64"/>
      <c r="T282" s="65"/>
      <c r="U282" s="64"/>
      <c r="V282" s="66"/>
      <c r="W282" s="64"/>
      <c r="X282" s="65"/>
      <c r="Y282" s="65"/>
      <c r="Z282" s="64"/>
      <c r="AA282" s="65"/>
      <c r="AB282" s="62"/>
      <c r="AC282" s="63"/>
      <c r="AD282" s="64"/>
      <c r="AE282" s="65"/>
      <c r="AF282" s="65"/>
      <c r="AG282" s="66"/>
      <c r="AH282" s="63"/>
      <c r="AI282" s="62"/>
      <c r="AJ282" s="63"/>
      <c r="AK282" s="62"/>
      <c r="AL282" s="63"/>
      <c r="AM282" s="68"/>
      <c r="AN282" s="69"/>
      <c r="AO282" s="69"/>
      <c r="AP282" s="64"/>
      <c r="AQ282" s="65"/>
      <c r="AR282" s="64"/>
      <c r="AS282" s="65"/>
      <c r="AT282" s="66"/>
      <c r="AU282" s="66"/>
      <c r="AV282" s="64"/>
      <c r="AW282" s="65"/>
      <c r="AX282" s="69"/>
      <c r="AY282" s="69"/>
      <c r="AZ282" s="65"/>
      <c r="BA282" s="66"/>
      <c r="BB282" s="66">
        <v>2705.1950400000001</v>
      </c>
      <c r="BC282" s="66"/>
      <c r="BD282" s="63"/>
      <c r="BE282" s="64"/>
      <c r="BF282" s="65"/>
      <c r="BG282" s="70"/>
      <c r="BH282" s="66"/>
      <c r="BI282" s="70"/>
      <c r="BJ282" s="66"/>
      <c r="BK282" s="64"/>
      <c r="BL282" s="65"/>
      <c r="BM282" s="66"/>
      <c r="BN282" s="65"/>
      <c r="BO282" s="65"/>
      <c r="BP282" s="65"/>
      <c r="BQ282" s="65"/>
      <c r="BR282" s="66"/>
      <c r="BS282" s="69"/>
    </row>
    <row r="283" spans="1:71" s="78" customFormat="1" ht="23.25" customHeight="1" x14ac:dyDescent="0.35">
      <c r="A283" s="90" t="s">
        <v>493</v>
      </c>
      <c r="B283" s="91"/>
      <c r="C283" s="204"/>
      <c r="D283" s="209">
        <f t="shared" ref="D283" si="1056">SUBTOTAL(9,D266:D282)</f>
        <v>300104.9118</v>
      </c>
      <c r="E283" s="116">
        <f t="shared" ref="E283" si="1057">SUBTOTAL(9,E266:E282)</f>
        <v>65818.399080000003</v>
      </c>
      <c r="F283" s="116">
        <f t="shared" ref="F283" si="1058">SUBTOTAL(9,F266:F282)</f>
        <v>234286.51272000003</v>
      </c>
      <c r="G283" s="116">
        <f t="shared" ref="G283" si="1059">SUBTOTAL(9,G266:G282)</f>
        <v>130.49177</v>
      </c>
      <c r="H283" s="116">
        <f t="shared" ref="H283" si="1060">SUBTOTAL(9,H266:H282)</f>
        <v>55.925049999999999</v>
      </c>
      <c r="I283" s="116">
        <f t="shared" ref="I283" si="1061">SUBTOTAL(9,I266:I282)</f>
        <v>249.68727999999999</v>
      </c>
      <c r="J283" s="116">
        <f t="shared" ref="J283" si="1062">SUBTOTAL(9,J266:J282)</f>
        <v>107.00884000000001</v>
      </c>
      <c r="K283" s="116">
        <f t="shared" ref="K283" si="1063">SUBTOTAL(9,K266:K282)</f>
        <v>589.34501999999998</v>
      </c>
      <c r="L283" s="116">
        <f t="shared" ref="L283" si="1064">SUBTOTAL(9,L266:L282)</f>
        <v>252.57643000000002</v>
      </c>
      <c r="M283" s="116">
        <f t="shared" ref="M283" si="1065">SUBTOTAL(9,M266:M282)</f>
        <v>0</v>
      </c>
      <c r="N283" s="116">
        <f t="shared" ref="N283" si="1066">SUBTOTAL(9,N266:N282)</f>
        <v>0</v>
      </c>
      <c r="O283" s="116">
        <f t="shared" ref="O283" si="1067">SUBTOTAL(9,O266:O282)</f>
        <v>299.553</v>
      </c>
      <c r="P283" s="116">
        <f t="shared" ref="P283" si="1068">SUBTOTAL(9,P266:P282)</f>
        <v>128.37986000000001</v>
      </c>
      <c r="Q283" s="116">
        <f t="shared" ref="Q283" si="1069">SUBTOTAL(9,Q266:Q282)</f>
        <v>0</v>
      </c>
      <c r="R283" s="116">
        <f t="shared" ref="R283" si="1070">SUBTOTAL(9,R266:R282)</f>
        <v>0</v>
      </c>
      <c r="S283" s="116">
        <f t="shared" ref="S283" si="1071">SUBTOTAL(9,S266:S282)</f>
        <v>0</v>
      </c>
      <c r="T283" s="116">
        <f t="shared" ref="T283" si="1072">SUBTOTAL(9,T266:T282)</f>
        <v>0</v>
      </c>
      <c r="U283" s="116">
        <f t="shared" ref="U283" si="1073">SUBTOTAL(9,U266:U282)</f>
        <v>0</v>
      </c>
      <c r="V283" s="116">
        <f t="shared" ref="V283" si="1074">SUBTOTAL(9,V266:V282)</f>
        <v>0</v>
      </c>
      <c r="W283" s="116">
        <f t="shared" ref="W283" si="1075">SUBTOTAL(9,W266:W282)</f>
        <v>0</v>
      </c>
      <c r="X283" s="116">
        <f t="shared" ref="X283" si="1076">SUBTOTAL(9,X266:X282)</f>
        <v>0</v>
      </c>
      <c r="Y283" s="116">
        <f t="shared" ref="Y283" si="1077">SUBTOTAL(9,Y266:Y282)</f>
        <v>29584.69788</v>
      </c>
      <c r="Z283" s="116">
        <f t="shared" ref="Z283" si="1078">SUBTOTAL(9,Z266:Z282)</f>
        <v>20709.03311</v>
      </c>
      <c r="AA283" s="116">
        <f t="shared" ref="AA283" si="1079">SUBTOTAL(9,AA266:AA282)</f>
        <v>8875.2999</v>
      </c>
      <c r="AB283" s="116">
        <f t="shared" ref="AB283" si="1080">SUBTOTAL(9,AB266:AB282)</f>
        <v>43531.267669999994</v>
      </c>
      <c r="AC283" s="116">
        <f t="shared" ref="AC283" si="1081">SUBTOTAL(9,AC266:AC282)</f>
        <v>18656.257569999998</v>
      </c>
      <c r="AD283" s="116">
        <f t="shared" ref="AD283" si="1082">SUBTOTAL(9,AD266:AD282)</f>
        <v>280.41856999999999</v>
      </c>
      <c r="AE283" s="116">
        <f t="shared" ref="AE283" si="1083">SUBTOTAL(9,AE266:AE282)</f>
        <v>120.17939</v>
      </c>
      <c r="AF283" s="116">
        <f t="shared" ref="AF283" si="1084">SUBTOTAL(9,AF266:AF282)</f>
        <v>88452.604279999985</v>
      </c>
      <c r="AG283" s="116">
        <f t="shared" ref="AG283" si="1085">SUBTOTAL(9,AG266:AG282)</f>
        <v>0</v>
      </c>
      <c r="AH283" s="116">
        <f t="shared" ref="AH283" si="1086">SUBTOTAL(9,AH266:AH282)</f>
        <v>0</v>
      </c>
      <c r="AI283" s="116">
        <f t="shared" ref="AI283" si="1087">SUBTOTAL(9,AI266:AI282)</f>
        <v>0</v>
      </c>
      <c r="AJ283" s="116">
        <f t="shared" ref="AJ283" si="1088">SUBTOTAL(9,AJ266:AJ282)</f>
        <v>0</v>
      </c>
      <c r="AK283" s="116">
        <f t="shared" ref="AK283" si="1089">SUBTOTAL(9,AK266:AK282)</f>
        <v>0</v>
      </c>
      <c r="AL283" s="116">
        <f t="shared" ref="AL283" si="1090">SUBTOTAL(9,AL266:AL282)</f>
        <v>0</v>
      </c>
      <c r="AM283" s="116">
        <f t="shared" ref="AM283" si="1091">SUBTOTAL(9,AM266:AM282)</f>
        <v>0</v>
      </c>
      <c r="AN283" s="116">
        <f t="shared" ref="AN283" si="1092">SUBTOTAL(9,AN266:AN282)</f>
        <v>0</v>
      </c>
      <c r="AO283" s="116">
        <f t="shared" ref="AO283" si="1093">SUBTOTAL(9,AO266:AO282)</f>
        <v>0</v>
      </c>
      <c r="AP283" s="116">
        <f t="shared" ref="AP283" si="1094">SUBTOTAL(9,AP266:AP282)</f>
        <v>0</v>
      </c>
      <c r="AQ283" s="116">
        <f t="shared" ref="AQ283" si="1095">SUBTOTAL(9,AQ266:AQ282)</f>
        <v>0</v>
      </c>
      <c r="AR283" s="116">
        <f t="shared" ref="AR283" si="1096">SUBTOTAL(9,AR266:AR282)</f>
        <v>0</v>
      </c>
      <c r="AS283" s="116">
        <f t="shared" ref="AS283" si="1097">SUBTOTAL(9,AS266:AS282)</f>
        <v>0</v>
      </c>
      <c r="AT283" s="116">
        <f t="shared" ref="AT283" si="1098">SUBTOTAL(9,AT266:AT282)</f>
        <v>0</v>
      </c>
      <c r="AU283" s="116">
        <f t="shared" ref="AU283" si="1099">SUBTOTAL(9,AU266:AU282)</f>
        <v>0</v>
      </c>
      <c r="AV283" s="116">
        <f t="shared" ref="AV283" si="1100">SUBTOTAL(9,AV266:AV282)</f>
        <v>0</v>
      </c>
      <c r="AW283" s="116">
        <f t="shared" ref="AW283" si="1101">SUBTOTAL(9,AW266:AW282)</f>
        <v>0</v>
      </c>
      <c r="AX283" s="116">
        <f t="shared" ref="AX283" si="1102">SUBTOTAL(9,AX266:AX282)</f>
        <v>0</v>
      </c>
      <c r="AY283" s="116">
        <f t="shared" ref="AY283" si="1103">SUBTOTAL(9,AY266:AY282)</f>
        <v>0</v>
      </c>
      <c r="AZ283" s="116">
        <f t="shared" ref="AZ283" si="1104">SUBTOTAL(9,AZ266:AZ282)</f>
        <v>0</v>
      </c>
      <c r="BA283" s="116">
        <f t="shared" ref="BA283" si="1105">SUBTOTAL(9,BA266:BA282)</f>
        <v>0</v>
      </c>
      <c r="BB283" s="116">
        <f t="shared" ref="BB283" si="1106">SUBTOTAL(9,BB266:BB282)</f>
        <v>3269.2900800000002</v>
      </c>
      <c r="BC283" s="116">
        <f t="shared" ref="BC283" si="1107">SUBTOTAL(9,BC266:BC282)</f>
        <v>57093.860379999998</v>
      </c>
      <c r="BD283" s="116">
        <f t="shared" ref="BD283" si="1108">SUBTOTAL(9,BD266:BD282)</f>
        <v>535.78250000000003</v>
      </c>
      <c r="BE283" s="116">
        <f t="shared" ref="BE283" si="1109">SUBTOTAL(9,BE266:BE282)</f>
        <v>0</v>
      </c>
      <c r="BF283" s="116">
        <f t="shared" ref="BF283" si="1110">SUBTOTAL(9,BF266:BF282)</f>
        <v>0</v>
      </c>
      <c r="BG283" s="116">
        <f t="shared" ref="BG283" si="1111">SUBTOTAL(9,BG266:BG282)</f>
        <v>0</v>
      </c>
      <c r="BH283" s="116">
        <f t="shared" ref="BH283" si="1112">SUBTOTAL(9,BH266:BH282)</f>
        <v>0</v>
      </c>
      <c r="BI283" s="116">
        <f t="shared" ref="BI283" si="1113">SUBTOTAL(9,BI266:BI282)</f>
        <v>0</v>
      </c>
      <c r="BJ283" s="116">
        <f t="shared" ref="BJ283" si="1114">SUBTOTAL(9,BJ266:BJ282)</f>
        <v>0</v>
      </c>
      <c r="BK283" s="116">
        <f t="shared" ref="BK283" si="1115">SUBTOTAL(9,BK266:BK282)</f>
        <v>28.60266</v>
      </c>
      <c r="BL283" s="116">
        <f t="shared" ref="BL283" si="1116">SUBTOTAL(9,BL266:BL282)</f>
        <v>36.652369999999998</v>
      </c>
      <c r="BM283" s="116">
        <f t="shared" ref="BM283" si="1117">SUBTOTAL(9,BM266:BM282)</f>
        <v>0</v>
      </c>
      <c r="BN283" s="116">
        <f t="shared" ref="BN283" si="1118">SUBTOTAL(9,BN266:BN282)</f>
        <v>0</v>
      </c>
      <c r="BO283" s="116">
        <f t="shared" ref="BO283" si="1119">SUBTOTAL(9,BO266:BO282)</f>
        <v>0</v>
      </c>
      <c r="BP283" s="116">
        <f t="shared" ref="BP283" si="1120">SUBTOTAL(9,BP266:BP282)</f>
        <v>0</v>
      </c>
      <c r="BQ283" s="116">
        <f t="shared" ref="BQ283" si="1121">SUBTOTAL(9,BQ266:BQ282)</f>
        <v>4649.5112300000001</v>
      </c>
      <c r="BR283" s="116">
        <f t="shared" ref="BR283" si="1122">SUBTOTAL(9,BR266:BR282)</f>
        <v>0</v>
      </c>
      <c r="BS283" s="116">
        <f t="shared" ref="BS283" si="1123">SUBTOTAL(9,BS266:BS282)</f>
        <v>22468.486960000002</v>
      </c>
    </row>
    <row r="284" spans="1:71" ht="47.25" customHeight="1" outlineLevel="1" collapsed="1" x14ac:dyDescent="0.35">
      <c r="A284" s="95" t="s">
        <v>494</v>
      </c>
      <c r="B284" s="61" t="s">
        <v>495</v>
      </c>
      <c r="C284" s="201" t="s">
        <v>496</v>
      </c>
      <c r="D284" s="202">
        <f t="shared" ref="D284" si="1124">E284+F284</f>
        <v>308</v>
      </c>
      <c r="E284" s="62">
        <f t="shared" ref="E284" si="1125">SUMIF($G$5:$BS$5,"федеральный бюджет",G284:BS284)</f>
        <v>0</v>
      </c>
      <c r="F284" s="63">
        <f t="shared" ref="F284" si="1126">SUMIF($G$5:$BS$5,"краевой бюджет",G284:BS284)</f>
        <v>308</v>
      </c>
      <c r="G284" s="64"/>
      <c r="H284" s="65"/>
      <c r="I284" s="64"/>
      <c r="J284" s="65"/>
      <c r="K284" s="64"/>
      <c r="L284" s="65"/>
      <c r="M284" s="64"/>
      <c r="N284" s="65"/>
      <c r="O284" s="62"/>
      <c r="P284" s="63"/>
      <c r="Q284" s="64"/>
      <c r="R284" s="65"/>
      <c r="S284" s="64"/>
      <c r="T284" s="65"/>
      <c r="U284" s="64"/>
      <c r="V284" s="66"/>
      <c r="W284" s="64"/>
      <c r="X284" s="65"/>
      <c r="Y284" s="65">
        <v>308</v>
      </c>
      <c r="Z284" s="64"/>
      <c r="AA284" s="65"/>
      <c r="AB284" s="62"/>
      <c r="AC284" s="63"/>
      <c r="AD284" s="64"/>
      <c r="AE284" s="65"/>
      <c r="AF284" s="65"/>
      <c r="AG284" s="66"/>
      <c r="AH284" s="73"/>
      <c r="AI284" s="62"/>
      <c r="AJ284" s="63"/>
      <c r="AK284" s="62"/>
      <c r="AL284" s="63"/>
      <c r="AM284" s="68"/>
      <c r="AN284" s="69"/>
      <c r="AO284" s="69"/>
      <c r="AP284" s="64"/>
      <c r="AQ284" s="65"/>
      <c r="AR284" s="64"/>
      <c r="AS284" s="65"/>
      <c r="AT284" s="66"/>
      <c r="AU284" s="66"/>
      <c r="AV284" s="64"/>
      <c r="AW284" s="65"/>
      <c r="AX284" s="73"/>
      <c r="AY284" s="73"/>
      <c r="AZ284" s="65"/>
      <c r="BA284" s="66"/>
      <c r="BB284" s="66"/>
      <c r="BC284" s="66"/>
      <c r="BD284" s="73"/>
      <c r="BE284" s="64"/>
      <c r="BF284" s="65"/>
      <c r="BG284" s="70"/>
      <c r="BH284" s="66"/>
      <c r="BI284" s="70"/>
      <c r="BJ284" s="66"/>
      <c r="BK284" s="64"/>
      <c r="BL284" s="65"/>
      <c r="BM284" s="66"/>
      <c r="BN284" s="65"/>
      <c r="BO284" s="65"/>
      <c r="BP284" s="65"/>
      <c r="BQ284" s="65"/>
      <c r="BR284" s="66"/>
      <c r="BS284" s="73"/>
    </row>
    <row r="285" spans="1:71" ht="47.25" customHeight="1" outlineLevel="1" x14ac:dyDescent="0.35">
      <c r="A285" s="95" t="s">
        <v>494</v>
      </c>
      <c r="B285" s="61" t="s">
        <v>497</v>
      </c>
      <c r="C285" s="201" t="s">
        <v>498</v>
      </c>
      <c r="D285" s="202">
        <f t="shared" ref="D285:D295" si="1127">E285+F285</f>
        <v>1458.4985100000001</v>
      </c>
      <c r="E285" s="62">
        <f t="shared" ref="E285:E295" si="1128">SUMIF($G$5:$BS$5,"федеральный бюджет",G285:BS285)</f>
        <v>296.48587999999995</v>
      </c>
      <c r="F285" s="63">
        <f t="shared" ref="F285:F295" si="1129">SUMIF($G$5:$BS$5,"краевой бюджет",G285:BS285)</f>
        <v>1162.0126300000002</v>
      </c>
      <c r="G285" s="64"/>
      <c r="H285" s="65"/>
      <c r="I285" s="64">
        <v>169.25783999999999</v>
      </c>
      <c r="J285" s="65">
        <v>72.539079999999998</v>
      </c>
      <c r="K285" s="64"/>
      <c r="L285" s="65"/>
      <c r="M285" s="64"/>
      <c r="N285" s="65"/>
      <c r="O285" s="62">
        <v>127.22803999999999</v>
      </c>
      <c r="P285" s="63">
        <v>54.526299999999999</v>
      </c>
      <c r="Q285" s="64"/>
      <c r="R285" s="65"/>
      <c r="S285" s="64"/>
      <c r="T285" s="65"/>
      <c r="U285" s="64"/>
      <c r="V285" s="66"/>
      <c r="W285" s="64"/>
      <c r="X285" s="65"/>
      <c r="Y285" s="65">
        <v>837.2</v>
      </c>
      <c r="Z285" s="64"/>
      <c r="AA285" s="65"/>
      <c r="AB285" s="62"/>
      <c r="AC285" s="63"/>
      <c r="AD285" s="64"/>
      <c r="AE285" s="65"/>
      <c r="AF285" s="65"/>
      <c r="AG285" s="66"/>
      <c r="AH285" s="73"/>
      <c r="AI285" s="62"/>
      <c r="AJ285" s="63"/>
      <c r="AK285" s="62"/>
      <c r="AL285" s="63"/>
      <c r="AM285" s="68"/>
      <c r="AN285" s="69"/>
      <c r="AO285" s="69"/>
      <c r="AP285" s="64"/>
      <c r="AQ285" s="65"/>
      <c r="AR285" s="64"/>
      <c r="AS285" s="65"/>
      <c r="AT285" s="66"/>
      <c r="AU285" s="66"/>
      <c r="AV285" s="64"/>
      <c r="AW285" s="65"/>
      <c r="AX285" s="73"/>
      <c r="AY285" s="73"/>
      <c r="AZ285" s="65"/>
      <c r="BA285" s="66"/>
      <c r="BB285" s="66"/>
      <c r="BC285" s="66"/>
      <c r="BD285" s="73"/>
      <c r="BE285" s="64"/>
      <c r="BF285" s="65"/>
      <c r="BG285" s="70"/>
      <c r="BH285" s="66"/>
      <c r="BI285" s="70"/>
      <c r="BJ285" s="66"/>
      <c r="BK285" s="64"/>
      <c r="BL285" s="65"/>
      <c r="BM285" s="66"/>
      <c r="BN285" s="65"/>
      <c r="BO285" s="65"/>
      <c r="BP285" s="65"/>
      <c r="BQ285" s="65"/>
      <c r="BR285" s="66"/>
      <c r="BS285" s="73">
        <v>197.74725000000001</v>
      </c>
    </row>
    <row r="286" spans="1:71" ht="47.25" customHeight="1" outlineLevel="1" x14ac:dyDescent="0.35">
      <c r="A286" s="95" t="s">
        <v>494</v>
      </c>
      <c r="B286" s="61" t="s">
        <v>499</v>
      </c>
      <c r="C286" s="201">
        <v>241901184003</v>
      </c>
      <c r="D286" s="202">
        <f t="shared" si="1127"/>
        <v>481.71780999999999</v>
      </c>
      <c r="E286" s="62">
        <f t="shared" si="1128"/>
        <v>200.00246999999999</v>
      </c>
      <c r="F286" s="63">
        <f t="shared" si="1129"/>
        <v>281.71533999999997</v>
      </c>
      <c r="G286" s="64"/>
      <c r="H286" s="65"/>
      <c r="I286" s="64">
        <v>71.359679999999997</v>
      </c>
      <c r="J286" s="65">
        <v>30.582719999999998</v>
      </c>
      <c r="K286" s="64"/>
      <c r="L286" s="65"/>
      <c r="M286" s="64"/>
      <c r="N286" s="65"/>
      <c r="O286" s="62">
        <v>128.64278999999999</v>
      </c>
      <c r="P286" s="63">
        <v>55.132620000000003</v>
      </c>
      <c r="Q286" s="64"/>
      <c r="R286" s="65"/>
      <c r="S286" s="64"/>
      <c r="T286" s="65"/>
      <c r="U286" s="64"/>
      <c r="V286" s="66"/>
      <c r="W286" s="64"/>
      <c r="X286" s="65"/>
      <c r="Y286" s="65">
        <v>196</v>
      </c>
      <c r="Z286" s="64"/>
      <c r="AA286" s="65"/>
      <c r="AB286" s="62"/>
      <c r="AC286" s="63"/>
      <c r="AD286" s="64"/>
      <c r="AE286" s="65"/>
      <c r="AF286" s="65"/>
      <c r="AG286" s="66"/>
      <c r="AH286" s="73"/>
      <c r="AI286" s="62"/>
      <c r="AJ286" s="63"/>
      <c r="AK286" s="62"/>
      <c r="AL286" s="63"/>
      <c r="AM286" s="68"/>
      <c r="AN286" s="69"/>
      <c r="AO286" s="69"/>
      <c r="AP286" s="64"/>
      <c r="AQ286" s="65"/>
      <c r="AR286" s="64"/>
      <c r="AS286" s="65"/>
      <c r="AT286" s="66"/>
      <c r="AU286" s="66"/>
      <c r="AV286" s="64"/>
      <c r="AW286" s="65"/>
      <c r="AX286" s="73"/>
      <c r="AY286" s="73"/>
      <c r="AZ286" s="65"/>
      <c r="BA286" s="66"/>
      <c r="BB286" s="66"/>
      <c r="BC286" s="66"/>
      <c r="BD286" s="73"/>
      <c r="BE286" s="64"/>
      <c r="BF286" s="65"/>
      <c r="BG286" s="70"/>
      <c r="BH286" s="66"/>
      <c r="BI286" s="70"/>
      <c r="BJ286" s="66"/>
      <c r="BK286" s="64"/>
      <c r="BL286" s="65"/>
      <c r="BM286" s="66"/>
      <c r="BN286" s="65"/>
      <c r="BO286" s="65"/>
      <c r="BP286" s="65"/>
      <c r="BQ286" s="65"/>
      <c r="BR286" s="66"/>
      <c r="BS286" s="73"/>
    </row>
    <row r="287" spans="1:71" ht="47.25" customHeight="1" outlineLevel="1" x14ac:dyDescent="0.35">
      <c r="A287" s="95" t="s">
        <v>494</v>
      </c>
      <c r="B287" s="61" t="s">
        <v>500</v>
      </c>
      <c r="C287" s="201">
        <v>241901078319</v>
      </c>
      <c r="D287" s="202">
        <f t="shared" si="1127"/>
        <v>224</v>
      </c>
      <c r="E287" s="62">
        <f t="shared" si="1128"/>
        <v>0</v>
      </c>
      <c r="F287" s="63">
        <f t="shared" si="1129"/>
        <v>224</v>
      </c>
      <c r="G287" s="64"/>
      <c r="H287" s="65"/>
      <c r="I287" s="64"/>
      <c r="J287" s="65"/>
      <c r="K287" s="64"/>
      <c r="L287" s="65"/>
      <c r="M287" s="64"/>
      <c r="N287" s="65"/>
      <c r="O287" s="62"/>
      <c r="P287" s="63"/>
      <c r="Q287" s="64"/>
      <c r="R287" s="65"/>
      <c r="S287" s="64"/>
      <c r="T287" s="65"/>
      <c r="U287" s="64"/>
      <c r="V287" s="66"/>
      <c r="W287" s="64"/>
      <c r="X287" s="65"/>
      <c r="Y287" s="65">
        <v>224</v>
      </c>
      <c r="Z287" s="64"/>
      <c r="AA287" s="65"/>
      <c r="AB287" s="62"/>
      <c r="AC287" s="63"/>
      <c r="AD287" s="64"/>
      <c r="AE287" s="65"/>
      <c r="AF287" s="65"/>
      <c r="AG287" s="66"/>
      <c r="AH287" s="73"/>
      <c r="AI287" s="62"/>
      <c r="AJ287" s="63"/>
      <c r="AK287" s="62"/>
      <c r="AL287" s="63"/>
      <c r="AM287" s="68"/>
      <c r="AN287" s="69"/>
      <c r="AO287" s="69"/>
      <c r="AP287" s="64"/>
      <c r="AQ287" s="65"/>
      <c r="AR287" s="64"/>
      <c r="AS287" s="65"/>
      <c r="AT287" s="66"/>
      <c r="AU287" s="66"/>
      <c r="AV287" s="64"/>
      <c r="AW287" s="65"/>
      <c r="AX287" s="73"/>
      <c r="AY287" s="73"/>
      <c r="AZ287" s="65"/>
      <c r="BA287" s="66"/>
      <c r="BB287" s="66"/>
      <c r="BC287" s="66"/>
      <c r="BD287" s="73"/>
      <c r="BE287" s="64"/>
      <c r="BF287" s="65"/>
      <c r="BG287" s="70"/>
      <c r="BH287" s="66"/>
      <c r="BI287" s="70"/>
      <c r="BJ287" s="66"/>
      <c r="BK287" s="64"/>
      <c r="BL287" s="65"/>
      <c r="BM287" s="66"/>
      <c r="BN287" s="65"/>
      <c r="BO287" s="65"/>
      <c r="BP287" s="65"/>
      <c r="BQ287" s="65"/>
      <c r="BR287" s="66"/>
      <c r="BS287" s="73"/>
    </row>
    <row r="288" spans="1:71" ht="47.25" customHeight="1" outlineLevel="1" x14ac:dyDescent="0.35">
      <c r="A288" s="95" t="s">
        <v>494</v>
      </c>
      <c r="B288" s="61" t="s">
        <v>501</v>
      </c>
      <c r="C288" s="201" t="s">
        <v>502</v>
      </c>
      <c r="D288" s="202">
        <f t="shared" si="1127"/>
        <v>1702.77943</v>
      </c>
      <c r="E288" s="62">
        <f t="shared" si="1128"/>
        <v>0</v>
      </c>
      <c r="F288" s="63">
        <f t="shared" si="1129"/>
        <v>1702.77943</v>
      </c>
      <c r="G288" s="64"/>
      <c r="H288" s="65"/>
      <c r="I288" s="64"/>
      <c r="J288" s="65"/>
      <c r="K288" s="64"/>
      <c r="L288" s="65"/>
      <c r="M288" s="64"/>
      <c r="N288" s="65"/>
      <c r="O288" s="62"/>
      <c r="P288" s="63"/>
      <c r="Q288" s="64"/>
      <c r="R288" s="65"/>
      <c r="S288" s="64"/>
      <c r="T288" s="65"/>
      <c r="U288" s="64"/>
      <c r="V288" s="66"/>
      <c r="W288" s="64"/>
      <c r="X288" s="65"/>
      <c r="Y288" s="65">
        <v>100.8</v>
      </c>
      <c r="Z288" s="64"/>
      <c r="AA288" s="65"/>
      <c r="AB288" s="62"/>
      <c r="AC288" s="63"/>
      <c r="AD288" s="64"/>
      <c r="AE288" s="65"/>
      <c r="AF288" s="65"/>
      <c r="AG288" s="66"/>
      <c r="AH288" s="73"/>
      <c r="AI288" s="62"/>
      <c r="AJ288" s="63"/>
      <c r="AK288" s="62"/>
      <c r="AL288" s="63"/>
      <c r="AM288" s="68"/>
      <c r="AN288" s="69"/>
      <c r="AO288" s="69"/>
      <c r="AP288" s="64"/>
      <c r="AQ288" s="65"/>
      <c r="AR288" s="64"/>
      <c r="AS288" s="65"/>
      <c r="AT288" s="66"/>
      <c r="AU288" s="66"/>
      <c r="AV288" s="64"/>
      <c r="AW288" s="65"/>
      <c r="AX288" s="73"/>
      <c r="AY288" s="73"/>
      <c r="AZ288" s="65"/>
      <c r="BA288" s="66"/>
      <c r="BB288" s="66">
        <v>1601.9794300000001</v>
      </c>
      <c r="BC288" s="66"/>
      <c r="BD288" s="73"/>
      <c r="BE288" s="64"/>
      <c r="BF288" s="65"/>
      <c r="BG288" s="70"/>
      <c r="BH288" s="66"/>
      <c r="BI288" s="70"/>
      <c r="BJ288" s="66"/>
      <c r="BK288" s="64"/>
      <c r="BL288" s="65"/>
      <c r="BM288" s="66"/>
      <c r="BN288" s="65"/>
      <c r="BO288" s="65"/>
      <c r="BP288" s="65"/>
      <c r="BQ288" s="65"/>
      <c r="BR288" s="66"/>
      <c r="BS288" s="73"/>
    </row>
    <row r="289" spans="1:71" ht="47.25" customHeight="1" outlineLevel="1" x14ac:dyDescent="0.35">
      <c r="A289" s="95" t="s">
        <v>494</v>
      </c>
      <c r="B289" s="61" t="s">
        <v>503</v>
      </c>
      <c r="C289" s="201">
        <v>245502958164</v>
      </c>
      <c r="D289" s="202">
        <f t="shared" si="1127"/>
        <v>44.8</v>
      </c>
      <c r="E289" s="62">
        <f t="shared" si="1128"/>
        <v>0</v>
      </c>
      <c r="F289" s="63">
        <f t="shared" si="1129"/>
        <v>44.8</v>
      </c>
      <c r="G289" s="64"/>
      <c r="H289" s="65"/>
      <c r="I289" s="64"/>
      <c r="J289" s="65"/>
      <c r="K289" s="64"/>
      <c r="L289" s="65"/>
      <c r="M289" s="64"/>
      <c r="N289" s="65"/>
      <c r="O289" s="62"/>
      <c r="P289" s="63"/>
      <c r="Q289" s="64"/>
      <c r="R289" s="65"/>
      <c r="S289" s="64"/>
      <c r="T289" s="65"/>
      <c r="U289" s="64"/>
      <c r="V289" s="66"/>
      <c r="W289" s="64"/>
      <c r="X289" s="65"/>
      <c r="Y289" s="65">
        <v>44.8</v>
      </c>
      <c r="Z289" s="64"/>
      <c r="AA289" s="65"/>
      <c r="AB289" s="62"/>
      <c r="AC289" s="63"/>
      <c r="AD289" s="64"/>
      <c r="AE289" s="65"/>
      <c r="AF289" s="65"/>
      <c r="AG289" s="66"/>
      <c r="AH289" s="73"/>
      <c r="AI289" s="62"/>
      <c r="AJ289" s="63"/>
      <c r="AK289" s="62"/>
      <c r="AL289" s="63"/>
      <c r="AM289" s="68"/>
      <c r="AN289" s="69"/>
      <c r="AO289" s="69"/>
      <c r="AP289" s="64"/>
      <c r="AQ289" s="65"/>
      <c r="AR289" s="64"/>
      <c r="AS289" s="65"/>
      <c r="AT289" s="66"/>
      <c r="AU289" s="66"/>
      <c r="AV289" s="64"/>
      <c r="AW289" s="65"/>
      <c r="AX289" s="73"/>
      <c r="AY289" s="73"/>
      <c r="AZ289" s="65"/>
      <c r="BA289" s="66"/>
      <c r="BB289" s="66"/>
      <c r="BC289" s="66"/>
      <c r="BD289" s="73"/>
      <c r="BE289" s="64"/>
      <c r="BF289" s="65"/>
      <c r="BG289" s="70"/>
      <c r="BH289" s="66"/>
      <c r="BI289" s="70"/>
      <c r="BJ289" s="66"/>
      <c r="BK289" s="64"/>
      <c r="BL289" s="65"/>
      <c r="BM289" s="66"/>
      <c r="BN289" s="65"/>
      <c r="BO289" s="65"/>
      <c r="BP289" s="65"/>
      <c r="BQ289" s="65"/>
      <c r="BR289" s="66"/>
      <c r="BS289" s="73"/>
    </row>
    <row r="290" spans="1:71" ht="47.25" customHeight="1" outlineLevel="1" x14ac:dyDescent="0.35">
      <c r="A290" s="92" t="s">
        <v>494</v>
      </c>
      <c r="B290" s="121" t="s">
        <v>504</v>
      </c>
      <c r="C290" s="201">
        <v>241901498560</v>
      </c>
      <c r="D290" s="202">
        <f t="shared" si="1127"/>
        <v>2177.8719999999998</v>
      </c>
      <c r="E290" s="62">
        <f t="shared" si="1128"/>
        <v>1524.5103999999999</v>
      </c>
      <c r="F290" s="63">
        <f t="shared" si="1129"/>
        <v>653.36159999999995</v>
      </c>
      <c r="G290" s="64"/>
      <c r="H290" s="65"/>
      <c r="I290" s="64"/>
      <c r="J290" s="65"/>
      <c r="K290" s="64"/>
      <c r="L290" s="65"/>
      <c r="M290" s="64"/>
      <c r="N290" s="65"/>
      <c r="O290" s="62"/>
      <c r="P290" s="63"/>
      <c r="Q290" s="64"/>
      <c r="R290" s="65"/>
      <c r="S290" s="64"/>
      <c r="T290" s="65"/>
      <c r="U290" s="64"/>
      <c r="V290" s="66"/>
      <c r="W290" s="64"/>
      <c r="X290" s="65"/>
      <c r="Y290" s="65"/>
      <c r="Z290" s="64"/>
      <c r="AA290" s="65"/>
      <c r="AB290" s="62"/>
      <c r="AC290" s="63"/>
      <c r="AD290" s="64"/>
      <c r="AE290" s="65"/>
      <c r="AF290" s="65"/>
      <c r="AG290" s="66"/>
      <c r="AH290" s="73"/>
      <c r="AI290" s="62"/>
      <c r="AJ290" s="63"/>
      <c r="AK290" s="84">
        <v>1524.5103999999999</v>
      </c>
      <c r="AL290" s="126">
        <v>653.36159999999995</v>
      </c>
      <c r="AM290" s="127"/>
      <c r="AN290" s="128"/>
      <c r="AO290" s="128"/>
      <c r="AP290" s="64"/>
      <c r="AQ290" s="65"/>
      <c r="AR290" s="64"/>
      <c r="AS290" s="65"/>
      <c r="AT290" s="66"/>
      <c r="AU290" s="66"/>
      <c r="AV290" s="64"/>
      <c r="AW290" s="65"/>
      <c r="AX290" s="73"/>
      <c r="AY290" s="73"/>
      <c r="AZ290" s="65"/>
      <c r="BA290" s="66"/>
      <c r="BB290" s="66"/>
      <c r="BC290" s="66"/>
      <c r="BD290" s="73"/>
      <c r="BE290" s="64"/>
      <c r="BF290" s="65"/>
      <c r="BG290" s="70"/>
      <c r="BH290" s="66"/>
      <c r="BI290" s="70"/>
      <c r="BJ290" s="66"/>
      <c r="BK290" s="64"/>
      <c r="BL290" s="65"/>
      <c r="BM290" s="66"/>
      <c r="BN290" s="65"/>
      <c r="BO290" s="65"/>
      <c r="BP290" s="65"/>
      <c r="BQ290" s="65"/>
      <c r="BR290" s="66"/>
      <c r="BS290" s="73"/>
    </row>
    <row r="291" spans="1:71" ht="24" customHeight="1" outlineLevel="1" x14ac:dyDescent="0.35">
      <c r="A291" s="95" t="s">
        <v>494</v>
      </c>
      <c r="B291" s="61" t="s">
        <v>505</v>
      </c>
      <c r="C291" s="201">
        <v>2419005762</v>
      </c>
      <c r="D291" s="202">
        <f t="shared" si="1127"/>
        <v>1582.6371999999999</v>
      </c>
      <c r="E291" s="62">
        <f t="shared" si="1128"/>
        <v>0</v>
      </c>
      <c r="F291" s="63">
        <f t="shared" si="1129"/>
        <v>1582.6371999999999</v>
      </c>
      <c r="G291" s="64"/>
      <c r="H291" s="65"/>
      <c r="I291" s="64"/>
      <c r="J291" s="65"/>
      <c r="K291" s="64"/>
      <c r="L291" s="65"/>
      <c r="M291" s="64"/>
      <c r="N291" s="65"/>
      <c r="O291" s="62"/>
      <c r="P291" s="63"/>
      <c r="Q291" s="64"/>
      <c r="R291" s="65"/>
      <c r="S291" s="64"/>
      <c r="T291" s="65"/>
      <c r="U291" s="64"/>
      <c r="V291" s="66"/>
      <c r="W291" s="64"/>
      <c r="X291" s="65"/>
      <c r="Y291" s="65"/>
      <c r="Z291" s="64"/>
      <c r="AA291" s="65"/>
      <c r="AB291" s="62"/>
      <c r="AC291" s="63"/>
      <c r="AD291" s="64"/>
      <c r="AE291" s="65"/>
      <c r="AF291" s="65"/>
      <c r="AG291" s="66"/>
      <c r="AH291" s="73"/>
      <c r="AI291" s="62"/>
      <c r="AJ291" s="63"/>
      <c r="AK291" s="62"/>
      <c r="AL291" s="63"/>
      <c r="AM291" s="68"/>
      <c r="AN291" s="69"/>
      <c r="AO291" s="69"/>
      <c r="AP291" s="64"/>
      <c r="AQ291" s="65"/>
      <c r="AR291" s="64"/>
      <c r="AS291" s="65"/>
      <c r="AT291" s="66">
        <v>230</v>
      </c>
      <c r="AU291" s="66"/>
      <c r="AV291" s="64"/>
      <c r="AW291" s="65"/>
      <c r="AX291" s="73"/>
      <c r="AY291" s="73"/>
      <c r="AZ291" s="65"/>
      <c r="BA291" s="66"/>
      <c r="BB291" s="66"/>
      <c r="BC291" s="66"/>
      <c r="BD291" s="73"/>
      <c r="BE291" s="64"/>
      <c r="BF291" s="65"/>
      <c r="BG291" s="70"/>
      <c r="BH291" s="66"/>
      <c r="BI291" s="70"/>
      <c r="BJ291" s="66"/>
      <c r="BK291" s="64"/>
      <c r="BL291" s="65"/>
      <c r="BM291" s="66"/>
      <c r="BN291" s="65">
        <v>1352.6371999999999</v>
      </c>
      <c r="BO291" s="65"/>
      <c r="BP291" s="65"/>
      <c r="BQ291" s="65"/>
      <c r="BR291" s="66"/>
      <c r="BS291" s="73"/>
    </row>
    <row r="292" spans="1:71" ht="24" customHeight="1" outlineLevel="1" x14ac:dyDescent="0.35">
      <c r="A292" s="95" t="s">
        <v>494</v>
      </c>
      <c r="B292" s="61" t="s">
        <v>506</v>
      </c>
      <c r="C292" s="201">
        <v>2419005579</v>
      </c>
      <c r="D292" s="202">
        <f t="shared" si="1127"/>
        <v>2697.2094999999999</v>
      </c>
      <c r="E292" s="62">
        <f t="shared" si="1128"/>
        <v>0</v>
      </c>
      <c r="F292" s="63">
        <f t="shared" si="1129"/>
        <v>2697.2094999999999</v>
      </c>
      <c r="G292" s="64"/>
      <c r="H292" s="65"/>
      <c r="I292" s="64"/>
      <c r="J292" s="65"/>
      <c r="K292" s="64"/>
      <c r="L292" s="65"/>
      <c r="M292" s="64"/>
      <c r="N292" s="65"/>
      <c r="O292" s="62"/>
      <c r="P292" s="63"/>
      <c r="Q292" s="64"/>
      <c r="R292" s="65"/>
      <c r="S292" s="64"/>
      <c r="T292" s="65"/>
      <c r="U292" s="64"/>
      <c r="V292" s="66"/>
      <c r="W292" s="64"/>
      <c r="X292" s="65"/>
      <c r="Y292" s="65"/>
      <c r="Z292" s="64"/>
      <c r="AA292" s="65"/>
      <c r="AB292" s="62"/>
      <c r="AC292" s="63"/>
      <c r="AD292" s="64"/>
      <c r="AE292" s="65"/>
      <c r="AF292" s="65"/>
      <c r="AG292" s="66"/>
      <c r="AH292" s="73"/>
      <c r="AI292" s="62"/>
      <c r="AJ292" s="63"/>
      <c r="AK292" s="62"/>
      <c r="AL292" s="63"/>
      <c r="AM292" s="68"/>
      <c r="AN292" s="69"/>
      <c r="AO292" s="69"/>
      <c r="AP292" s="64"/>
      <c r="AQ292" s="65"/>
      <c r="AR292" s="64"/>
      <c r="AS292" s="65"/>
      <c r="AT292" s="66"/>
      <c r="AU292" s="66"/>
      <c r="AV292" s="64"/>
      <c r="AW292" s="65"/>
      <c r="AX292" s="73"/>
      <c r="AY292" s="73"/>
      <c r="AZ292" s="65"/>
      <c r="BA292" s="66"/>
      <c r="BB292" s="66"/>
      <c r="BC292" s="66"/>
      <c r="BD292" s="73"/>
      <c r="BE292" s="64"/>
      <c r="BF292" s="65"/>
      <c r="BG292" s="70"/>
      <c r="BH292" s="66"/>
      <c r="BI292" s="70"/>
      <c r="BJ292" s="66"/>
      <c r="BK292" s="64"/>
      <c r="BL292" s="65"/>
      <c r="BM292" s="66"/>
      <c r="BN292" s="65">
        <f>1860.0358+837.1737</f>
        <v>2697.2094999999999</v>
      </c>
      <c r="BO292" s="65"/>
      <c r="BP292" s="65"/>
      <c r="BQ292" s="65"/>
      <c r="BR292" s="66"/>
      <c r="BS292" s="73"/>
    </row>
    <row r="293" spans="1:71" ht="24" customHeight="1" outlineLevel="1" x14ac:dyDescent="0.35">
      <c r="A293" s="95" t="s">
        <v>494</v>
      </c>
      <c r="B293" s="61" t="s">
        <v>507</v>
      </c>
      <c r="C293" s="201" t="s">
        <v>508</v>
      </c>
      <c r="D293" s="202">
        <f t="shared" si="1127"/>
        <v>12879.103999999999</v>
      </c>
      <c r="E293" s="62">
        <f t="shared" si="1128"/>
        <v>130.19999999999999</v>
      </c>
      <c r="F293" s="63">
        <f t="shared" si="1129"/>
        <v>12748.903999999999</v>
      </c>
      <c r="G293" s="64"/>
      <c r="H293" s="65"/>
      <c r="I293" s="64"/>
      <c r="J293" s="65"/>
      <c r="K293" s="64"/>
      <c r="L293" s="65"/>
      <c r="M293" s="64"/>
      <c r="N293" s="65"/>
      <c r="O293" s="62"/>
      <c r="P293" s="63"/>
      <c r="Q293" s="64"/>
      <c r="R293" s="65"/>
      <c r="S293" s="64"/>
      <c r="T293" s="65"/>
      <c r="U293" s="64"/>
      <c r="V293" s="66"/>
      <c r="W293" s="64"/>
      <c r="X293" s="65"/>
      <c r="Y293" s="65"/>
      <c r="Z293" s="64"/>
      <c r="AA293" s="65"/>
      <c r="AB293" s="62"/>
      <c r="AC293" s="63"/>
      <c r="AD293" s="64"/>
      <c r="AE293" s="65"/>
      <c r="AF293" s="65"/>
      <c r="AG293" s="66"/>
      <c r="AH293" s="73"/>
      <c r="AI293" s="62"/>
      <c r="AJ293" s="63"/>
      <c r="AK293" s="62"/>
      <c r="AL293" s="63"/>
      <c r="AM293" s="68"/>
      <c r="AN293" s="69"/>
      <c r="AO293" s="69"/>
      <c r="AP293" s="64">
        <v>130.19999999999999</v>
      </c>
      <c r="AQ293" s="65">
        <v>55.8</v>
      </c>
      <c r="AR293" s="64"/>
      <c r="AS293" s="65"/>
      <c r="AT293" s="66">
        <v>5864</v>
      </c>
      <c r="AU293" s="66"/>
      <c r="AV293" s="64"/>
      <c r="AW293" s="65"/>
      <c r="AX293" s="73"/>
      <c r="AY293" s="73"/>
      <c r="AZ293" s="65"/>
      <c r="BA293" s="66"/>
      <c r="BB293" s="66"/>
      <c r="BC293" s="66"/>
      <c r="BD293" s="73"/>
      <c r="BE293" s="64"/>
      <c r="BF293" s="65"/>
      <c r="BG293" s="70"/>
      <c r="BH293" s="66"/>
      <c r="BI293" s="70"/>
      <c r="BJ293" s="66"/>
      <c r="BK293" s="64"/>
      <c r="BL293" s="65"/>
      <c r="BM293" s="66"/>
      <c r="BN293" s="65">
        <f>4323+2506.104</f>
        <v>6829.1039999999994</v>
      </c>
      <c r="BO293" s="65"/>
      <c r="BP293" s="65"/>
      <c r="BQ293" s="65"/>
      <c r="BR293" s="66"/>
      <c r="BS293" s="73"/>
    </row>
    <row r="294" spans="1:71" ht="24" customHeight="1" outlineLevel="1" x14ac:dyDescent="0.35">
      <c r="A294" s="95" t="s">
        <v>494</v>
      </c>
      <c r="B294" s="88" t="s">
        <v>509</v>
      </c>
      <c r="C294" s="201">
        <v>2419005730</v>
      </c>
      <c r="D294" s="202">
        <f t="shared" si="1127"/>
        <v>52.128410000000002</v>
      </c>
      <c r="E294" s="62">
        <f t="shared" si="1128"/>
        <v>36.489890000000003</v>
      </c>
      <c r="F294" s="63">
        <f t="shared" si="1129"/>
        <v>15.63852</v>
      </c>
      <c r="G294" s="64"/>
      <c r="H294" s="65"/>
      <c r="I294" s="64"/>
      <c r="J294" s="65"/>
      <c r="K294" s="64"/>
      <c r="L294" s="65"/>
      <c r="M294" s="64"/>
      <c r="N294" s="65"/>
      <c r="O294" s="62">
        <v>36.489890000000003</v>
      </c>
      <c r="P294" s="63">
        <v>15.63852</v>
      </c>
      <c r="Q294" s="64"/>
      <c r="R294" s="65"/>
      <c r="S294" s="64"/>
      <c r="T294" s="65"/>
      <c r="U294" s="64"/>
      <c r="V294" s="66"/>
      <c r="W294" s="64"/>
      <c r="X294" s="65"/>
      <c r="Y294" s="65"/>
      <c r="Z294" s="64"/>
      <c r="AA294" s="65"/>
      <c r="AB294" s="62"/>
      <c r="AC294" s="63"/>
      <c r="AD294" s="64"/>
      <c r="AE294" s="65"/>
      <c r="AF294" s="65"/>
      <c r="AG294" s="66"/>
      <c r="AH294" s="73"/>
      <c r="AI294" s="62"/>
      <c r="AJ294" s="63"/>
      <c r="AK294" s="62"/>
      <c r="AL294" s="63"/>
      <c r="AM294" s="68"/>
      <c r="AN294" s="69"/>
      <c r="AO294" s="69"/>
      <c r="AP294" s="64"/>
      <c r="AQ294" s="65"/>
      <c r="AR294" s="64"/>
      <c r="AS294" s="65"/>
      <c r="AT294" s="66"/>
      <c r="AU294" s="66"/>
      <c r="AV294" s="64"/>
      <c r="AW294" s="65"/>
      <c r="AX294" s="73"/>
      <c r="AY294" s="73"/>
      <c r="AZ294" s="65"/>
      <c r="BA294" s="66"/>
      <c r="BB294" s="66"/>
      <c r="BC294" s="66"/>
      <c r="BD294" s="73"/>
      <c r="BE294" s="64"/>
      <c r="BF294" s="65"/>
      <c r="BG294" s="70"/>
      <c r="BH294" s="66"/>
      <c r="BI294" s="70"/>
      <c r="BJ294" s="66"/>
      <c r="BK294" s="64"/>
      <c r="BL294" s="65"/>
      <c r="BM294" s="66"/>
      <c r="BN294" s="65"/>
      <c r="BO294" s="65"/>
      <c r="BP294" s="65"/>
      <c r="BQ294" s="65"/>
      <c r="BR294" s="66"/>
      <c r="BS294" s="73"/>
    </row>
    <row r="295" spans="1:71" ht="24" customHeight="1" outlineLevel="1" x14ac:dyDescent="0.35">
      <c r="A295" s="82" t="s">
        <v>494</v>
      </c>
      <c r="B295" s="88" t="s">
        <v>510</v>
      </c>
      <c r="C295" s="201" t="s">
        <v>511</v>
      </c>
      <c r="D295" s="202">
        <f t="shared" si="1127"/>
        <v>280</v>
      </c>
      <c r="E295" s="62">
        <f t="shared" si="1128"/>
        <v>0</v>
      </c>
      <c r="F295" s="63">
        <f t="shared" si="1129"/>
        <v>280</v>
      </c>
      <c r="G295" s="64"/>
      <c r="H295" s="65"/>
      <c r="I295" s="64"/>
      <c r="J295" s="65"/>
      <c r="K295" s="64"/>
      <c r="L295" s="65"/>
      <c r="M295" s="64"/>
      <c r="N295" s="65"/>
      <c r="O295" s="62"/>
      <c r="P295" s="63"/>
      <c r="Q295" s="64"/>
      <c r="R295" s="65"/>
      <c r="S295" s="64"/>
      <c r="T295" s="65"/>
      <c r="U295" s="64"/>
      <c r="V295" s="66"/>
      <c r="W295" s="64"/>
      <c r="X295" s="65"/>
      <c r="Y295" s="65">
        <v>280</v>
      </c>
      <c r="Z295" s="64"/>
      <c r="AA295" s="65"/>
      <c r="AB295" s="62"/>
      <c r="AC295" s="63"/>
      <c r="AD295" s="64"/>
      <c r="AE295" s="65"/>
      <c r="AF295" s="65"/>
      <c r="AG295" s="66"/>
      <c r="AH295" s="73"/>
      <c r="AI295" s="62"/>
      <c r="AJ295" s="63"/>
      <c r="AK295" s="62"/>
      <c r="AL295" s="63"/>
      <c r="AM295" s="68"/>
      <c r="AN295" s="69"/>
      <c r="AO295" s="69"/>
      <c r="AP295" s="64"/>
      <c r="AQ295" s="65"/>
      <c r="AR295" s="64"/>
      <c r="AS295" s="65"/>
      <c r="AT295" s="66"/>
      <c r="AU295" s="66"/>
      <c r="AV295" s="64"/>
      <c r="AW295" s="65"/>
      <c r="AX295" s="73"/>
      <c r="AY295" s="73"/>
      <c r="AZ295" s="65"/>
      <c r="BA295" s="66"/>
      <c r="BB295" s="66"/>
      <c r="BC295" s="66"/>
      <c r="BD295" s="73"/>
      <c r="BE295" s="64"/>
      <c r="BF295" s="65"/>
      <c r="BG295" s="70"/>
      <c r="BH295" s="66"/>
      <c r="BI295" s="70"/>
      <c r="BJ295" s="66"/>
      <c r="BK295" s="64"/>
      <c r="BL295" s="65"/>
      <c r="BM295" s="66"/>
      <c r="BN295" s="65"/>
      <c r="BO295" s="65"/>
      <c r="BP295" s="65"/>
      <c r="BQ295" s="65"/>
      <c r="BR295" s="66"/>
      <c r="BS295" s="73"/>
    </row>
    <row r="296" spans="1:71" s="78" customFormat="1" ht="23.25" customHeight="1" x14ac:dyDescent="0.35">
      <c r="A296" s="90" t="s">
        <v>512</v>
      </c>
      <c r="B296" s="91"/>
      <c r="C296" s="204"/>
      <c r="D296" s="209">
        <f t="shared" ref="D296" si="1130">SUBTOTAL(9,D284:D295)</f>
        <v>23888.746860000003</v>
      </c>
      <c r="E296" s="116">
        <f t="shared" ref="E296" si="1131">SUBTOTAL(9,E284:E295)</f>
        <v>2187.6886399999994</v>
      </c>
      <c r="F296" s="116">
        <f t="shared" ref="F296" si="1132">SUBTOTAL(9,F284:F295)</f>
        <v>21701.058219999999</v>
      </c>
      <c r="G296" s="116">
        <f t="shared" ref="G296" si="1133">SUBTOTAL(9,G284:G295)</f>
        <v>0</v>
      </c>
      <c r="H296" s="116">
        <f t="shared" ref="H296" si="1134">SUBTOTAL(9,H284:H295)</f>
        <v>0</v>
      </c>
      <c r="I296" s="116">
        <f t="shared" ref="I296" si="1135">SUBTOTAL(9,I284:I295)</f>
        <v>240.61751999999998</v>
      </c>
      <c r="J296" s="116">
        <f t="shared" ref="J296" si="1136">SUBTOTAL(9,J284:J295)</f>
        <v>103.12179999999999</v>
      </c>
      <c r="K296" s="116">
        <f t="shared" ref="K296" si="1137">SUBTOTAL(9,K284:K295)</f>
        <v>0</v>
      </c>
      <c r="L296" s="116">
        <f t="shared" ref="L296" si="1138">SUBTOTAL(9,L284:L295)</f>
        <v>0</v>
      </c>
      <c r="M296" s="116">
        <f t="shared" ref="M296" si="1139">SUBTOTAL(9,M284:M295)</f>
        <v>0</v>
      </c>
      <c r="N296" s="116">
        <f t="shared" ref="N296" si="1140">SUBTOTAL(9,N284:N295)</f>
        <v>0</v>
      </c>
      <c r="O296" s="116">
        <f t="shared" ref="O296" si="1141">SUBTOTAL(9,O284:O295)</f>
        <v>292.36072000000001</v>
      </c>
      <c r="P296" s="116">
        <f t="shared" ref="P296" si="1142">SUBTOTAL(9,P284:P295)</f>
        <v>125.29743999999999</v>
      </c>
      <c r="Q296" s="116">
        <f t="shared" ref="Q296" si="1143">SUBTOTAL(9,Q284:Q295)</f>
        <v>0</v>
      </c>
      <c r="R296" s="116">
        <f t="shared" ref="R296" si="1144">SUBTOTAL(9,R284:R295)</f>
        <v>0</v>
      </c>
      <c r="S296" s="116">
        <f t="shared" ref="S296" si="1145">SUBTOTAL(9,S284:S295)</f>
        <v>0</v>
      </c>
      <c r="T296" s="116">
        <f t="shared" ref="T296" si="1146">SUBTOTAL(9,T284:T295)</f>
        <v>0</v>
      </c>
      <c r="U296" s="116">
        <f t="shared" ref="U296" si="1147">SUBTOTAL(9,U284:U295)</f>
        <v>0</v>
      </c>
      <c r="V296" s="116">
        <f t="shared" ref="V296" si="1148">SUBTOTAL(9,V284:V295)</f>
        <v>0</v>
      </c>
      <c r="W296" s="116">
        <f t="shared" ref="W296" si="1149">SUBTOTAL(9,W284:W295)</f>
        <v>0</v>
      </c>
      <c r="X296" s="116">
        <f t="shared" ref="X296" si="1150">SUBTOTAL(9,X284:X295)</f>
        <v>0</v>
      </c>
      <c r="Y296" s="116">
        <f t="shared" ref="Y296" si="1151">SUBTOTAL(9,Y284:Y295)</f>
        <v>1990.8</v>
      </c>
      <c r="Z296" s="116">
        <f t="shared" ref="Z296" si="1152">SUBTOTAL(9,Z284:Z295)</f>
        <v>0</v>
      </c>
      <c r="AA296" s="116">
        <f t="shared" ref="AA296" si="1153">SUBTOTAL(9,AA284:AA295)</f>
        <v>0</v>
      </c>
      <c r="AB296" s="116">
        <f t="shared" ref="AB296" si="1154">SUBTOTAL(9,AB284:AB295)</f>
        <v>0</v>
      </c>
      <c r="AC296" s="116">
        <f t="shared" ref="AC296" si="1155">SUBTOTAL(9,AC284:AC295)</f>
        <v>0</v>
      </c>
      <c r="AD296" s="116">
        <f t="shared" ref="AD296" si="1156">SUBTOTAL(9,AD284:AD295)</f>
        <v>0</v>
      </c>
      <c r="AE296" s="116">
        <f t="shared" ref="AE296" si="1157">SUBTOTAL(9,AE284:AE295)</f>
        <v>0</v>
      </c>
      <c r="AF296" s="116">
        <f t="shared" ref="AF296" si="1158">SUBTOTAL(9,AF284:AF295)</f>
        <v>0</v>
      </c>
      <c r="AG296" s="116">
        <f t="shared" ref="AG296" si="1159">SUBTOTAL(9,AG284:AG295)</f>
        <v>0</v>
      </c>
      <c r="AH296" s="116">
        <f t="shared" ref="AH296" si="1160">SUBTOTAL(9,AH284:AH295)</f>
        <v>0</v>
      </c>
      <c r="AI296" s="116">
        <f t="shared" ref="AI296" si="1161">SUBTOTAL(9,AI284:AI295)</f>
        <v>0</v>
      </c>
      <c r="AJ296" s="116">
        <f t="shared" ref="AJ296" si="1162">SUBTOTAL(9,AJ284:AJ295)</f>
        <v>0</v>
      </c>
      <c r="AK296" s="116">
        <f t="shared" ref="AK296" si="1163">SUBTOTAL(9,AK284:AK295)</f>
        <v>1524.5103999999999</v>
      </c>
      <c r="AL296" s="116">
        <f t="shared" ref="AL296" si="1164">SUBTOTAL(9,AL284:AL295)</f>
        <v>653.36159999999995</v>
      </c>
      <c r="AM296" s="116">
        <f t="shared" ref="AM296" si="1165">SUBTOTAL(9,AM284:AM295)</f>
        <v>0</v>
      </c>
      <c r="AN296" s="116">
        <f t="shared" ref="AN296" si="1166">SUBTOTAL(9,AN284:AN295)</f>
        <v>0</v>
      </c>
      <c r="AO296" s="116">
        <f t="shared" ref="AO296" si="1167">SUBTOTAL(9,AO284:AO295)</f>
        <v>0</v>
      </c>
      <c r="AP296" s="116">
        <f t="shared" ref="AP296" si="1168">SUBTOTAL(9,AP284:AP295)</f>
        <v>130.19999999999999</v>
      </c>
      <c r="AQ296" s="116">
        <f t="shared" ref="AQ296" si="1169">SUBTOTAL(9,AQ284:AQ295)</f>
        <v>55.8</v>
      </c>
      <c r="AR296" s="116">
        <f t="shared" ref="AR296" si="1170">SUBTOTAL(9,AR284:AR295)</f>
        <v>0</v>
      </c>
      <c r="AS296" s="116">
        <f t="shared" ref="AS296" si="1171">SUBTOTAL(9,AS284:AS295)</f>
        <v>0</v>
      </c>
      <c r="AT296" s="116">
        <f t="shared" ref="AT296" si="1172">SUBTOTAL(9,AT284:AT295)</f>
        <v>6094</v>
      </c>
      <c r="AU296" s="116">
        <f t="shared" ref="AU296" si="1173">SUBTOTAL(9,AU284:AU295)</f>
        <v>0</v>
      </c>
      <c r="AV296" s="116">
        <f t="shared" ref="AV296" si="1174">SUBTOTAL(9,AV284:AV295)</f>
        <v>0</v>
      </c>
      <c r="AW296" s="116">
        <f t="shared" ref="AW296" si="1175">SUBTOTAL(9,AW284:AW295)</f>
        <v>0</v>
      </c>
      <c r="AX296" s="116">
        <f t="shared" ref="AX296" si="1176">SUBTOTAL(9,AX284:AX295)</f>
        <v>0</v>
      </c>
      <c r="AY296" s="116">
        <f t="shared" ref="AY296" si="1177">SUBTOTAL(9,AY284:AY295)</f>
        <v>0</v>
      </c>
      <c r="AZ296" s="116">
        <f t="shared" ref="AZ296" si="1178">SUBTOTAL(9,AZ284:AZ295)</f>
        <v>0</v>
      </c>
      <c r="BA296" s="116">
        <f t="shared" ref="BA296" si="1179">SUBTOTAL(9,BA284:BA295)</f>
        <v>0</v>
      </c>
      <c r="BB296" s="116">
        <f t="shared" ref="BB296" si="1180">SUBTOTAL(9,BB284:BB295)</f>
        <v>1601.9794300000001</v>
      </c>
      <c r="BC296" s="116">
        <f t="shared" ref="BC296" si="1181">SUBTOTAL(9,BC284:BC295)</f>
        <v>0</v>
      </c>
      <c r="BD296" s="116">
        <f t="shared" ref="BD296" si="1182">SUBTOTAL(9,BD284:BD295)</f>
        <v>0</v>
      </c>
      <c r="BE296" s="116">
        <f t="shared" ref="BE296" si="1183">SUBTOTAL(9,BE284:BE295)</f>
        <v>0</v>
      </c>
      <c r="BF296" s="116">
        <f t="shared" ref="BF296" si="1184">SUBTOTAL(9,BF284:BF295)</f>
        <v>0</v>
      </c>
      <c r="BG296" s="116">
        <f t="shared" ref="BG296" si="1185">SUBTOTAL(9,BG284:BG295)</f>
        <v>0</v>
      </c>
      <c r="BH296" s="116">
        <f t="shared" ref="BH296" si="1186">SUBTOTAL(9,BH284:BH295)</f>
        <v>0</v>
      </c>
      <c r="BI296" s="116">
        <f t="shared" ref="BI296" si="1187">SUBTOTAL(9,BI284:BI295)</f>
        <v>0</v>
      </c>
      <c r="BJ296" s="116">
        <f t="shared" ref="BJ296" si="1188">SUBTOTAL(9,BJ284:BJ295)</f>
        <v>0</v>
      </c>
      <c r="BK296" s="116">
        <f t="shared" ref="BK296" si="1189">SUBTOTAL(9,BK284:BK295)</f>
        <v>0</v>
      </c>
      <c r="BL296" s="116">
        <f t="shared" ref="BL296" si="1190">SUBTOTAL(9,BL284:BL295)</f>
        <v>0</v>
      </c>
      <c r="BM296" s="116">
        <f t="shared" ref="BM296" si="1191">SUBTOTAL(9,BM284:BM295)</f>
        <v>0</v>
      </c>
      <c r="BN296" s="116">
        <f t="shared" ref="BN296" si="1192">SUBTOTAL(9,BN284:BN295)</f>
        <v>10878.950699999999</v>
      </c>
      <c r="BO296" s="116">
        <f t="shared" ref="BO296" si="1193">SUBTOTAL(9,BO284:BO295)</f>
        <v>0</v>
      </c>
      <c r="BP296" s="116">
        <f t="shared" ref="BP296" si="1194">SUBTOTAL(9,BP284:BP295)</f>
        <v>0</v>
      </c>
      <c r="BQ296" s="116">
        <f t="shared" ref="BQ296" si="1195">SUBTOTAL(9,BQ284:BQ295)</f>
        <v>0</v>
      </c>
      <c r="BR296" s="116">
        <f t="shared" ref="BR296" si="1196">SUBTOTAL(9,BR284:BR295)</f>
        <v>0</v>
      </c>
      <c r="BS296" s="116">
        <f t="shared" ref="BS296" si="1197">SUBTOTAL(9,BS284:BS295)</f>
        <v>197.74725000000001</v>
      </c>
    </row>
    <row r="297" spans="1:71" s="78" customFormat="1" ht="70.5" customHeight="1" outlineLevel="1" collapsed="1" x14ac:dyDescent="0.35">
      <c r="A297" s="95" t="s">
        <v>513</v>
      </c>
      <c r="B297" s="61" t="s">
        <v>514</v>
      </c>
      <c r="C297" s="201">
        <v>246533045720</v>
      </c>
      <c r="D297" s="202">
        <f>E297+F297</f>
        <v>642.01268000000005</v>
      </c>
      <c r="E297" s="62">
        <f>SUMIF($G$5:$BS$5,"федеральный бюджет",G297:BS297)</f>
        <v>35.98216</v>
      </c>
      <c r="F297" s="63">
        <f>SUMIF($G$5:$BS$5,"краевой бюджет",G297:BS297)</f>
        <v>606.03052000000002</v>
      </c>
      <c r="G297" s="64"/>
      <c r="H297" s="65"/>
      <c r="I297" s="64">
        <v>35.98216</v>
      </c>
      <c r="J297" s="65">
        <v>15.42093</v>
      </c>
      <c r="K297" s="64"/>
      <c r="L297" s="65"/>
      <c r="M297" s="116"/>
      <c r="N297" s="129"/>
      <c r="O297" s="64"/>
      <c r="P297" s="65"/>
      <c r="Q297" s="116"/>
      <c r="R297" s="129"/>
      <c r="S297" s="64"/>
      <c r="T297" s="65"/>
      <c r="U297" s="116"/>
      <c r="V297" s="130"/>
      <c r="W297" s="64"/>
      <c r="X297" s="65"/>
      <c r="Y297" s="65">
        <v>212.8</v>
      </c>
      <c r="Z297" s="116"/>
      <c r="AA297" s="129"/>
      <c r="AB297" s="116"/>
      <c r="AC297" s="129"/>
      <c r="AD297" s="116"/>
      <c r="AE297" s="129"/>
      <c r="AF297" s="129"/>
      <c r="AG297" s="130"/>
      <c r="AH297" s="131"/>
      <c r="AI297" s="116"/>
      <c r="AJ297" s="129"/>
      <c r="AK297" s="116"/>
      <c r="AL297" s="129"/>
      <c r="AM297" s="132"/>
      <c r="AN297" s="130"/>
      <c r="AO297" s="130"/>
      <c r="AP297" s="116"/>
      <c r="AQ297" s="129"/>
      <c r="AR297" s="116"/>
      <c r="AS297" s="129"/>
      <c r="AT297" s="130"/>
      <c r="AU297" s="130"/>
      <c r="AV297" s="116"/>
      <c r="AW297" s="129"/>
      <c r="AX297" s="131"/>
      <c r="AY297" s="67"/>
      <c r="AZ297" s="129"/>
      <c r="BA297" s="130"/>
      <c r="BB297" s="130"/>
      <c r="BC297" s="130"/>
      <c r="BD297" s="131">
        <v>377.80959000000001</v>
      </c>
      <c r="BE297" s="116"/>
      <c r="BF297" s="129"/>
      <c r="BG297" s="132"/>
      <c r="BH297" s="130"/>
      <c r="BI297" s="132"/>
      <c r="BJ297" s="130"/>
      <c r="BK297" s="116"/>
      <c r="BL297" s="129"/>
      <c r="BM297" s="130"/>
      <c r="BN297" s="129"/>
      <c r="BO297" s="129"/>
      <c r="BP297" s="129"/>
      <c r="BQ297" s="129"/>
      <c r="BR297" s="130"/>
      <c r="BS297" s="131"/>
    </row>
    <row r="298" spans="1:71" s="78" customFormat="1" ht="23.25" customHeight="1" x14ac:dyDescent="0.35">
      <c r="A298" s="98" t="s">
        <v>515</v>
      </c>
      <c r="B298" s="91"/>
      <c r="C298" s="204"/>
      <c r="D298" s="209">
        <f t="shared" ref="D298" si="1198">SUBTOTAL(9,D297:D297)</f>
        <v>642.01268000000005</v>
      </c>
      <c r="E298" s="116">
        <f t="shared" ref="E298" si="1199">SUBTOTAL(9,E297:E297)</f>
        <v>35.98216</v>
      </c>
      <c r="F298" s="116">
        <f t="shared" ref="F298" si="1200">SUBTOTAL(9,F297:F297)</f>
        <v>606.03052000000002</v>
      </c>
      <c r="G298" s="116">
        <f t="shared" ref="G298" si="1201">SUBTOTAL(9,G297:G297)</f>
        <v>0</v>
      </c>
      <c r="H298" s="116">
        <f t="shared" ref="H298" si="1202">SUBTOTAL(9,H297:H297)</f>
        <v>0</v>
      </c>
      <c r="I298" s="116">
        <f t="shared" ref="I298" si="1203">SUBTOTAL(9,I297:I297)</f>
        <v>35.98216</v>
      </c>
      <c r="J298" s="116">
        <f t="shared" ref="J298" si="1204">SUBTOTAL(9,J297:J297)</f>
        <v>15.42093</v>
      </c>
      <c r="K298" s="116">
        <f t="shared" ref="K298" si="1205">SUBTOTAL(9,K297:K297)</f>
        <v>0</v>
      </c>
      <c r="L298" s="116">
        <f t="shared" ref="L298" si="1206">SUBTOTAL(9,L297:L297)</f>
        <v>0</v>
      </c>
      <c r="M298" s="116">
        <f t="shared" ref="M298" si="1207">SUBTOTAL(9,M297:M297)</f>
        <v>0</v>
      </c>
      <c r="N298" s="116">
        <f t="shared" ref="N298" si="1208">SUBTOTAL(9,N297:N297)</f>
        <v>0</v>
      </c>
      <c r="O298" s="116">
        <f t="shared" ref="O298" si="1209">SUBTOTAL(9,O297:O297)</f>
        <v>0</v>
      </c>
      <c r="P298" s="116">
        <f t="shared" ref="P298" si="1210">SUBTOTAL(9,P297:P297)</f>
        <v>0</v>
      </c>
      <c r="Q298" s="116">
        <f t="shared" ref="Q298" si="1211">SUBTOTAL(9,Q297:Q297)</f>
        <v>0</v>
      </c>
      <c r="R298" s="116">
        <f t="shared" ref="R298" si="1212">SUBTOTAL(9,R297:R297)</f>
        <v>0</v>
      </c>
      <c r="S298" s="116">
        <f t="shared" ref="S298" si="1213">SUBTOTAL(9,S297:S297)</f>
        <v>0</v>
      </c>
      <c r="T298" s="116">
        <f t="shared" ref="T298" si="1214">SUBTOTAL(9,T297:T297)</f>
        <v>0</v>
      </c>
      <c r="U298" s="116">
        <f t="shared" ref="U298" si="1215">SUBTOTAL(9,U297:U297)</f>
        <v>0</v>
      </c>
      <c r="V298" s="116">
        <f t="shared" ref="V298" si="1216">SUBTOTAL(9,V297:V297)</f>
        <v>0</v>
      </c>
      <c r="W298" s="116">
        <f t="shared" ref="W298" si="1217">SUBTOTAL(9,W297:W297)</f>
        <v>0</v>
      </c>
      <c r="X298" s="116">
        <f t="shared" ref="X298" si="1218">SUBTOTAL(9,X297:X297)</f>
        <v>0</v>
      </c>
      <c r="Y298" s="116">
        <f t="shared" ref="Y298" si="1219">SUBTOTAL(9,Y297:Y297)</f>
        <v>212.8</v>
      </c>
      <c r="Z298" s="116">
        <f t="shared" ref="Z298" si="1220">SUBTOTAL(9,Z297:Z297)</f>
        <v>0</v>
      </c>
      <c r="AA298" s="116">
        <f t="shared" ref="AA298" si="1221">SUBTOTAL(9,AA297:AA297)</f>
        <v>0</v>
      </c>
      <c r="AB298" s="116">
        <f t="shared" ref="AB298" si="1222">SUBTOTAL(9,AB297:AB297)</f>
        <v>0</v>
      </c>
      <c r="AC298" s="116">
        <f t="shared" ref="AC298" si="1223">SUBTOTAL(9,AC297:AC297)</f>
        <v>0</v>
      </c>
      <c r="AD298" s="116">
        <f t="shared" ref="AD298" si="1224">SUBTOTAL(9,AD297:AD297)</f>
        <v>0</v>
      </c>
      <c r="AE298" s="116">
        <f t="shared" ref="AE298" si="1225">SUBTOTAL(9,AE297:AE297)</f>
        <v>0</v>
      </c>
      <c r="AF298" s="116">
        <f t="shared" ref="AF298" si="1226">SUBTOTAL(9,AF297:AF297)</f>
        <v>0</v>
      </c>
      <c r="AG298" s="116">
        <f t="shared" ref="AG298" si="1227">SUBTOTAL(9,AG297:AG297)</f>
        <v>0</v>
      </c>
      <c r="AH298" s="116">
        <f t="shared" ref="AH298" si="1228">SUBTOTAL(9,AH297:AH297)</f>
        <v>0</v>
      </c>
      <c r="AI298" s="116">
        <f t="shared" ref="AI298" si="1229">SUBTOTAL(9,AI297:AI297)</f>
        <v>0</v>
      </c>
      <c r="AJ298" s="116">
        <f t="shared" ref="AJ298" si="1230">SUBTOTAL(9,AJ297:AJ297)</f>
        <v>0</v>
      </c>
      <c r="AK298" s="116">
        <f t="shared" ref="AK298" si="1231">SUBTOTAL(9,AK297:AK297)</f>
        <v>0</v>
      </c>
      <c r="AL298" s="116">
        <f t="shared" ref="AL298" si="1232">SUBTOTAL(9,AL297:AL297)</f>
        <v>0</v>
      </c>
      <c r="AM298" s="116">
        <f t="shared" ref="AM298" si="1233">SUBTOTAL(9,AM297:AM297)</f>
        <v>0</v>
      </c>
      <c r="AN298" s="116">
        <f t="shared" ref="AN298" si="1234">SUBTOTAL(9,AN297:AN297)</f>
        <v>0</v>
      </c>
      <c r="AO298" s="116">
        <f t="shared" ref="AO298" si="1235">SUBTOTAL(9,AO297:AO297)</f>
        <v>0</v>
      </c>
      <c r="AP298" s="116">
        <f t="shared" ref="AP298" si="1236">SUBTOTAL(9,AP297:AP297)</f>
        <v>0</v>
      </c>
      <c r="AQ298" s="116">
        <f t="shared" ref="AQ298" si="1237">SUBTOTAL(9,AQ297:AQ297)</f>
        <v>0</v>
      </c>
      <c r="AR298" s="116">
        <f t="shared" ref="AR298" si="1238">SUBTOTAL(9,AR297:AR297)</f>
        <v>0</v>
      </c>
      <c r="AS298" s="116">
        <f t="shared" ref="AS298" si="1239">SUBTOTAL(9,AS297:AS297)</f>
        <v>0</v>
      </c>
      <c r="AT298" s="116">
        <f t="shared" ref="AT298" si="1240">SUBTOTAL(9,AT297:AT297)</f>
        <v>0</v>
      </c>
      <c r="AU298" s="116">
        <f t="shared" ref="AU298" si="1241">SUBTOTAL(9,AU297:AU297)</f>
        <v>0</v>
      </c>
      <c r="AV298" s="116">
        <f t="shared" ref="AV298" si="1242">SUBTOTAL(9,AV297:AV297)</f>
        <v>0</v>
      </c>
      <c r="AW298" s="116">
        <f t="shared" ref="AW298" si="1243">SUBTOTAL(9,AW297:AW297)</f>
        <v>0</v>
      </c>
      <c r="AX298" s="116">
        <f t="shared" ref="AX298" si="1244">SUBTOTAL(9,AX297:AX297)</f>
        <v>0</v>
      </c>
      <c r="AY298" s="116">
        <f t="shared" ref="AY298" si="1245">SUBTOTAL(9,AY297:AY297)</f>
        <v>0</v>
      </c>
      <c r="AZ298" s="116">
        <f t="shared" ref="AZ298" si="1246">SUBTOTAL(9,AZ297:AZ297)</f>
        <v>0</v>
      </c>
      <c r="BA298" s="116">
        <f t="shared" ref="BA298" si="1247">SUBTOTAL(9,BA297:BA297)</f>
        <v>0</v>
      </c>
      <c r="BB298" s="116">
        <f t="shared" ref="BB298" si="1248">SUBTOTAL(9,BB297:BB297)</f>
        <v>0</v>
      </c>
      <c r="BC298" s="116">
        <f t="shared" ref="BC298" si="1249">SUBTOTAL(9,BC297:BC297)</f>
        <v>0</v>
      </c>
      <c r="BD298" s="116">
        <f t="shared" ref="BD298" si="1250">SUBTOTAL(9,BD297:BD297)</f>
        <v>377.80959000000001</v>
      </c>
      <c r="BE298" s="116">
        <f t="shared" ref="BE298" si="1251">SUBTOTAL(9,BE297:BE297)</f>
        <v>0</v>
      </c>
      <c r="BF298" s="116">
        <f t="shared" ref="BF298" si="1252">SUBTOTAL(9,BF297:BF297)</f>
        <v>0</v>
      </c>
      <c r="BG298" s="116">
        <f t="shared" ref="BG298" si="1253">SUBTOTAL(9,BG297:BG297)</f>
        <v>0</v>
      </c>
      <c r="BH298" s="116">
        <f t="shared" ref="BH298" si="1254">SUBTOTAL(9,BH297:BH297)</f>
        <v>0</v>
      </c>
      <c r="BI298" s="116">
        <f t="shared" ref="BI298" si="1255">SUBTOTAL(9,BI297:BI297)</f>
        <v>0</v>
      </c>
      <c r="BJ298" s="116">
        <f t="shared" ref="BJ298" si="1256">SUBTOTAL(9,BJ297:BJ297)</f>
        <v>0</v>
      </c>
      <c r="BK298" s="116">
        <f t="shared" ref="BK298" si="1257">SUBTOTAL(9,BK297:BK297)</f>
        <v>0</v>
      </c>
      <c r="BL298" s="116">
        <f t="shared" ref="BL298" si="1258">SUBTOTAL(9,BL297:BL297)</f>
        <v>0</v>
      </c>
      <c r="BM298" s="116">
        <f t="shared" ref="BM298" si="1259">SUBTOTAL(9,BM297:BM297)</f>
        <v>0</v>
      </c>
      <c r="BN298" s="116">
        <f t="shared" ref="BN298" si="1260">SUBTOTAL(9,BN297:BN297)</f>
        <v>0</v>
      </c>
      <c r="BO298" s="116">
        <f t="shared" ref="BO298" si="1261">SUBTOTAL(9,BO297:BO297)</f>
        <v>0</v>
      </c>
      <c r="BP298" s="116">
        <f t="shared" ref="BP298" si="1262">SUBTOTAL(9,BP297:BP297)</f>
        <v>0</v>
      </c>
      <c r="BQ298" s="116">
        <f t="shared" ref="BQ298" si="1263">SUBTOTAL(9,BQ297:BQ297)</f>
        <v>0</v>
      </c>
      <c r="BR298" s="116">
        <f t="shared" ref="BR298" si="1264">SUBTOTAL(9,BR297:BR297)</f>
        <v>0</v>
      </c>
      <c r="BS298" s="116">
        <f t="shared" ref="BS298" si="1265">SUBTOTAL(9,BS297:BS297)</f>
        <v>0</v>
      </c>
    </row>
    <row r="299" spans="1:71" ht="47.25" customHeight="1" outlineLevel="1" collapsed="1" x14ac:dyDescent="0.35">
      <c r="A299" s="95" t="s">
        <v>516</v>
      </c>
      <c r="B299" s="88" t="s">
        <v>517</v>
      </c>
      <c r="C299" s="201">
        <v>242200454870</v>
      </c>
      <c r="D299" s="202">
        <f t="shared" ref="D299" si="1266">E299+F299</f>
        <v>441.4581</v>
      </c>
      <c r="E299" s="62">
        <f t="shared" ref="E299" si="1267">SUMIF($G$5:$BS$5,"федеральный бюджет",G299:BS299)</f>
        <v>0</v>
      </c>
      <c r="F299" s="63">
        <f t="shared" ref="F299" si="1268">SUMIF($G$5:$BS$5,"краевой бюджет",G299:BS299)</f>
        <v>441.4581</v>
      </c>
      <c r="G299" s="64"/>
      <c r="H299" s="65"/>
      <c r="I299" s="64"/>
      <c r="J299" s="65"/>
      <c r="K299" s="64"/>
      <c r="L299" s="65"/>
      <c r="M299" s="64"/>
      <c r="N299" s="65"/>
      <c r="O299" s="62"/>
      <c r="P299" s="63"/>
      <c r="Q299" s="64"/>
      <c r="R299" s="65"/>
      <c r="S299" s="64"/>
      <c r="T299" s="65"/>
      <c r="U299" s="64"/>
      <c r="V299" s="66"/>
      <c r="W299" s="64"/>
      <c r="X299" s="65"/>
      <c r="Y299" s="65"/>
      <c r="Z299" s="64"/>
      <c r="AA299" s="65"/>
      <c r="AB299" s="62"/>
      <c r="AC299" s="63"/>
      <c r="AD299" s="64"/>
      <c r="AE299" s="65"/>
      <c r="AF299" s="65">
        <v>420.75810000000001</v>
      </c>
      <c r="AG299" s="66"/>
      <c r="AH299" s="73"/>
      <c r="AI299" s="62"/>
      <c r="AJ299" s="63"/>
      <c r="AK299" s="62"/>
      <c r="AL299" s="63"/>
      <c r="AM299" s="68"/>
      <c r="AN299" s="69"/>
      <c r="AO299" s="69"/>
      <c r="AP299" s="64"/>
      <c r="AQ299" s="65"/>
      <c r="AR299" s="64"/>
      <c r="AS299" s="65"/>
      <c r="AT299" s="66"/>
      <c r="AU299" s="66"/>
      <c r="AV299" s="64"/>
      <c r="AW299" s="65"/>
      <c r="AX299" s="73"/>
      <c r="AY299" s="73"/>
      <c r="AZ299" s="65"/>
      <c r="BA299" s="66"/>
      <c r="BB299" s="66">
        <v>20.7</v>
      </c>
      <c r="BC299" s="66"/>
      <c r="BD299" s="73"/>
      <c r="BE299" s="64"/>
      <c r="BF299" s="65"/>
      <c r="BG299" s="70"/>
      <c r="BH299" s="66"/>
      <c r="BI299" s="70"/>
      <c r="BJ299" s="66"/>
      <c r="BK299" s="64"/>
      <c r="BL299" s="65"/>
      <c r="BM299" s="66"/>
      <c r="BN299" s="65"/>
      <c r="BO299" s="65"/>
      <c r="BP299" s="65"/>
      <c r="BQ299" s="65"/>
      <c r="BR299" s="66"/>
      <c r="BS299" s="73"/>
    </row>
    <row r="300" spans="1:71" ht="47.25" customHeight="1" outlineLevel="1" x14ac:dyDescent="0.35">
      <c r="A300" s="95" t="s">
        <v>516</v>
      </c>
      <c r="B300" s="88" t="s">
        <v>518</v>
      </c>
      <c r="C300" s="201" t="s">
        <v>519</v>
      </c>
      <c r="D300" s="202">
        <f t="shared" ref="D300:D332" si="1269">E300+F300</f>
        <v>295.65091999999999</v>
      </c>
      <c r="E300" s="62">
        <f t="shared" ref="E300:E332" si="1270">SUMIF($G$5:$BS$5,"федеральный бюджет",G300:BS300)</f>
        <v>4.5856500000000002</v>
      </c>
      <c r="F300" s="63">
        <f t="shared" ref="F300:F332" si="1271">SUMIF($G$5:$BS$5,"краевой бюджет",G300:BS300)</f>
        <v>291.06527</v>
      </c>
      <c r="G300" s="64"/>
      <c r="H300" s="65"/>
      <c r="I300" s="64"/>
      <c r="J300" s="65"/>
      <c r="K300" s="64"/>
      <c r="L300" s="65"/>
      <c r="M300" s="64"/>
      <c r="N300" s="65"/>
      <c r="O300" s="62">
        <v>4.5856500000000002</v>
      </c>
      <c r="P300" s="63">
        <v>1.9652700000000001</v>
      </c>
      <c r="Q300" s="64"/>
      <c r="R300" s="65"/>
      <c r="S300" s="64"/>
      <c r="T300" s="65"/>
      <c r="U300" s="64"/>
      <c r="V300" s="66"/>
      <c r="W300" s="64"/>
      <c r="X300" s="65"/>
      <c r="Y300" s="65">
        <v>201.6</v>
      </c>
      <c r="Z300" s="64"/>
      <c r="AA300" s="65"/>
      <c r="AB300" s="62"/>
      <c r="AC300" s="63"/>
      <c r="AD300" s="64"/>
      <c r="AE300" s="65"/>
      <c r="AF300" s="65"/>
      <c r="AG300" s="66"/>
      <c r="AH300" s="73"/>
      <c r="AI300" s="62"/>
      <c r="AJ300" s="63"/>
      <c r="AK300" s="62"/>
      <c r="AL300" s="63"/>
      <c r="AM300" s="68"/>
      <c r="AN300" s="69"/>
      <c r="AO300" s="69"/>
      <c r="AP300" s="64"/>
      <c r="AQ300" s="65"/>
      <c r="AR300" s="64"/>
      <c r="AS300" s="65"/>
      <c r="AT300" s="66"/>
      <c r="AU300" s="66"/>
      <c r="AV300" s="64"/>
      <c r="AW300" s="65"/>
      <c r="AX300" s="73"/>
      <c r="AY300" s="73"/>
      <c r="AZ300" s="65"/>
      <c r="BA300" s="66"/>
      <c r="BB300" s="66"/>
      <c r="BC300" s="66"/>
      <c r="BD300" s="73">
        <v>87.5</v>
      </c>
      <c r="BE300" s="64"/>
      <c r="BF300" s="65"/>
      <c r="BG300" s="70"/>
      <c r="BH300" s="66"/>
      <c r="BI300" s="70"/>
      <c r="BJ300" s="66"/>
      <c r="BK300" s="64"/>
      <c r="BL300" s="65"/>
      <c r="BM300" s="66"/>
      <c r="BN300" s="65"/>
      <c r="BO300" s="65"/>
      <c r="BP300" s="65"/>
      <c r="BQ300" s="65"/>
      <c r="BR300" s="66"/>
      <c r="BS300" s="73"/>
    </row>
    <row r="301" spans="1:71" ht="47.25" customHeight="1" outlineLevel="1" x14ac:dyDescent="0.35">
      <c r="A301" s="95" t="s">
        <v>516</v>
      </c>
      <c r="B301" s="88" t="s">
        <v>520</v>
      </c>
      <c r="C301" s="201">
        <v>242201581529</v>
      </c>
      <c r="D301" s="202">
        <f t="shared" si="1269"/>
        <v>1532.1532499999998</v>
      </c>
      <c r="E301" s="62">
        <f t="shared" si="1270"/>
        <v>0</v>
      </c>
      <c r="F301" s="63">
        <f t="shared" si="1271"/>
        <v>1532.1532499999998</v>
      </c>
      <c r="G301" s="64"/>
      <c r="H301" s="65"/>
      <c r="I301" s="64"/>
      <c r="J301" s="65"/>
      <c r="K301" s="64"/>
      <c r="L301" s="65"/>
      <c r="M301" s="64"/>
      <c r="N301" s="65"/>
      <c r="O301" s="62"/>
      <c r="P301" s="63"/>
      <c r="Q301" s="64"/>
      <c r="R301" s="65"/>
      <c r="S301" s="64"/>
      <c r="T301" s="65"/>
      <c r="U301" s="64"/>
      <c r="V301" s="66"/>
      <c r="W301" s="64"/>
      <c r="X301" s="65"/>
      <c r="Y301" s="65"/>
      <c r="Z301" s="64"/>
      <c r="AA301" s="65"/>
      <c r="AB301" s="62"/>
      <c r="AC301" s="63"/>
      <c r="AD301" s="64"/>
      <c r="AE301" s="65"/>
      <c r="AF301" s="65">
        <v>273.70224999999999</v>
      </c>
      <c r="AG301" s="66">
        <v>58.94</v>
      </c>
      <c r="AH301" s="73"/>
      <c r="AI301" s="62"/>
      <c r="AJ301" s="63"/>
      <c r="AK301" s="62"/>
      <c r="AL301" s="63"/>
      <c r="AM301" s="68"/>
      <c r="AN301" s="69"/>
      <c r="AO301" s="69"/>
      <c r="AP301" s="64"/>
      <c r="AQ301" s="65"/>
      <c r="AR301" s="64"/>
      <c r="AS301" s="65"/>
      <c r="AT301" s="66"/>
      <c r="AU301" s="66"/>
      <c r="AV301" s="64"/>
      <c r="AW301" s="65"/>
      <c r="AX301" s="73"/>
      <c r="AY301" s="73"/>
      <c r="AZ301" s="65"/>
      <c r="BA301" s="66"/>
      <c r="BB301" s="66">
        <v>1199.511</v>
      </c>
      <c r="BC301" s="66"/>
      <c r="BD301" s="73"/>
      <c r="BE301" s="64"/>
      <c r="BF301" s="65"/>
      <c r="BG301" s="70"/>
      <c r="BH301" s="66"/>
      <c r="BI301" s="70"/>
      <c r="BJ301" s="66"/>
      <c r="BK301" s="64"/>
      <c r="BL301" s="65"/>
      <c r="BM301" s="66"/>
      <c r="BN301" s="65"/>
      <c r="BO301" s="65"/>
      <c r="BP301" s="65"/>
      <c r="BQ301" s="65"/>
      <c r="BR301" s="66"/>
      <c r="BS301" s="73"/>
    </row>
    <row r="302" spans="1:71" ht="47.25" customHeight="1" outlineLevel="1" x14ac:dyDescent="0.35">
      <c r="A302" s="95" t="s">
        <v>516</v>
      </c>
      <c r="B302" s="88" t="s">
        <v>521</v>
      </c>
      <c r="C302" s="201">
        <v>250813017992</v>
      </c>
      <c r="D302" s="202">
        <f t="shared" si="1269"/>
        <v>626.14413999999999</v>
      </c>
      <c r="E302" s="62">
        <f t="shared" si="1270"/>
        <v>0</v>
      </c>
      <c r="F302" s="63">
        <f t="shared" si="1271"/>
        <v>626.14413999999999</v>
      </c>
      <c r="G302" s="64"/>
      <c r="H302" s="65"/>
      <c r="I302" s="64"/>
      <c r="J302" s="65"/>
      <c r="K302" s="64"/>
      <c r="L302" s="65"/>
      <c r="M302" s="64"/>
      <c r="N302" s="65"/>
      <c r="O302" s="62"/>
      <c r="P302" s="63"/>
      <c r="Q302" s="64"/>
      <c r="R302" s="65"/>
      <c r="S302" s="64"/>
      <c r="T302" s="65"/>
      <c r="U302" s="64"/>
      <c r="V302" s="66"/>
      <c r="W302" s="64"/>
      <c r="X302" s="65"/>
      <c r="Y302" s="65">
        <v>41.44</v>
      </c>
      <c r="Z302" s="64"/>
      <c r="AA302" s="65"/>
      <c r="AB302" s="62"/>
      <c r="AC302" s="63"/>
      <c r="AD302" s="64"/>
      <c r="AE302" s="65"/>
      <c r="AF302" s="65">
        <v>375.90413999999998</v>
      </c>
      <c r="AG302" s="66"/>
      <c r="AH302" s="73"/>
      <c r="AI302" s="62"/>
      <c r="AJ302" s="63"/>
      <c r="AK302" s="62"/>
      <c r="AL302" s="63"/>
      <c r="AM302" s="68"/>
      <c r="AN302" s="69"/>
      <c r="AO302" s="69"/>
      <c r="AP302" s="64"/>
      <c r="AQ302" s="65"/>
      <c r="AR302" s="64"/>
      <c r="AS302" s="65"/>
      <c r="AT302" s="66"/>
      <c r="AU302" s="66"/>
      <c r="AV302" s="64"/>
      <c r="AW302" s="65"/>
      <c r="AX302" s="73"/>
      <c r="AY302" s="73"/>
      <c r="AZ302" s="65"/>
      <c r="BA302" s="66"/>
      <c r="BB302" s="66">
        <v>208.8</v>
      </c>
      <c r="BC302" s="66"/>
      <c r="BD302" s="73"/>
      <c r="BE302" s="64"/>
      <c r="BF302" s="65"/>
      <c r="BG302" s="70"/>
      <c r="BH302" s="66"/>
      <c r="BI302" s="70"/>
      <c r="BJ302" s="66"/>
      <c r="BK302" s="64"/>
      <c r="BL302" s="65"/>
      <c r="BM302" s="66"/>
      <c r="BN302" s="65"/>
      <c r="BO302" s="65"/>
      <c r="BP302" s="65"/>
      <c r="BQ302" s="65"/>
      <c r="BR302" s="66"/>
      <c r="BS302" s="73"/>
    </row>
    <row r="303" spans="1:71" ht="47.25" customHeight="1" outlineLevel="1" x14ac:dyDescent="0.35">
      <c r="A303" s="95" t="s">
        <v>516</v>
      </c>
      <c r="B303" s="88" t="s">
        <v>522</v>
      </c>
      <c r="C303" s="201" t="s">
        <v>523</v>
      </c>
      <c r="D303" s="202">
        <f t="shared" si="1269"/>
        <v>722.06714000000011</v>
      </c>
      <c r="E303" s="62">
        <f t="shared" si="1270"/>
        <v>25.114000000000001</v>
      </c>
      <c r="F303" s="63">
        <f t="shared" si="1271"/>
        <v>696.95314000000008</v>
      </c>
      <c r="G303" s="64"/>
      <c r="H303" s="65"/>
      <c r="I303" s="64"/>
      <c r="J303" s="65"/>
      <c r="K303" s="64"/>
      <c r="L303" s="65"/>
      <c r="M303" s="64"/>
      <c r="N303" s="65"/>
      <c r="O303" s="62">
        <v>25.114000000000001</v>
      </c>
      <c r="P303" s="63">
        <v>10.76314</v>
      </c>
      <c r="Q303" s="64"/>
      <c r="R303" s="65"/>
      <c r="S303" s="64"/>
      <c r="T303" s="65"/>
      <c r="U303" s="64"/>
      <c r="V303" s="66"/>
      <c r="W303" s="64"/>
      <c r="X303" s="65"/>
      <c r="Y303" s="65">
        <v>132.72</v>
      </c>
      <c r="Z303" s="64"/>
      <c r="AA303" s="65"/>
      <c r="AB303" s="62"/>
      <c r="AC303" s="63"/>
      <c r="AD303" s="64"/>
      <c r="AE303" s="65"/>
      <c r="AF303" s="65"/>
      <c r="AG303" s="66"/>
      <c r="AH303" s="73"/>
      <c r="AI303" s="62"/>
      <c r="AJ303" s="63"/>
      <c r="AK303" s="62"/>
      <c r="AL303" s="63"/>
      <c r="AM303" s="68"/>
      <c r="AN303" s="69"/>
      <c r="AO303" s="69"/>
      <c r="AP303" s="64"/>
      <c r="AQ303" s="65"/>
      <c r="AR303" s="64"/>
      <c r="AS303" s="65"/>
      <c r="AT303" s="66"/>
      <c r="AU303" s="66"/>
      <c r="AV303" s="64"/>
      <c r="AW303" s="65"/>
      <c r="AX303" s="73"/>
      <c r="AY303" s="73"/>
      <c r="AZ303" s="65"/>
      <c r="BA303" s="66"/>
      <c r="BB303" s="66">
        <v>553.47</v>
      </c>
      <c r="BC303" s="66"/>
      <c r="BD303" s="73"/>
      <c r="BE303" s="64"/>
      <c r="BF303" s="65"/>
      <c r="BG303" s="70"/>
      <c r="BH303" s="66"/>
      <c r="BI303" s="70"/>
      <c r="BJ303" s="66"/>
      <c r="BK303" s="64"/>
      <c r="BL303" s="65"/>
      <c r="BM303" s="66"/>
      <c r="BN303" s="65"/>
      <c r="BO303" s="65"/>
      <c r="BP303" s="65"/>
      <c r="BQ303" s="65"/>
      <c r="BR303" s="66"/>
      <c r="BS303" s="73"/>
    </row>
    <row r="304" spans="1:71" ht="47.25" customHeight="1" outlineLevel="1" x14ac:dyDescent="0.35">
      <c r="A304" s="95" t="s">
        <v>516</v>
      </c>
      <c r="B304" s="88" t="s">
        <v>524</v>
      </c>
      <c r="C304" s="201">
        <v>242201562290</v>
      </c>
      <c r="D304" s="202">
        <f t="shared" si="1269"/>
        <v>741.07698000000005</v>
      </c>
      <c r="E304" s="62">
        <f t="shared" si="1270"/>
        <v>0</v>
      </c>
      <c r="F304" s="63">
        <f t="shared" si="1271"/>
        <v>741.07698000000005</v>
      </c>
      <c r="G304" s="64"/>
      <c r="H304" s="65"/>
      <c r="I304" s="64"/>
      <c r="J304" s="65"/>
      <c r="K304" s="64"/>
      <c r="L304" s="65"/>
      <c r="M304" s="64"/>
      <c r="N304" s="65"/>
      <c r="O304" s="62"/>
      <c r="P304" s="63"/>
      <c r="Q304" s="64"/>
      <c r="R304" s="65"/>
      <c r="S304" s="64"/>
      <c r="T304" s="65"/>
      <c r="U304" s="64"/>
      <c r="V304" s="66"/>
      <c r="W304" s="64"/>
      <c r="X304" s="65"/>
      <c r="Y304" s="65"/>
      <c r="Z304" s="64"/>
      <c r="AA304" s="65"/>
      <c r="AB304" s="62"/>
      <c r="AC304" s="63"/>
      <c r="AD304" s="64"/>
      <c r="AE304" s="65"/>
      <c r="AF304" s="65"/>
      <c r="AG304" s="66"/>
      <c r="AH304" s="73"/>
      <c r="AI304" s="62"/>
      <c r="AJ304" s="63"/>
      <c r="AK304" s="62"/>
      <c r="AL304" s="63"/>
      <c r="AM304" s="68"/>
      <c r="AN304" s="69"/>
      <c r="AO304" s="69"/>
      <c r="AP304" s="64"/>
      <c r="AQ304" s="65"/>
      <c r="AR304" s="64"/>
      <c r="AS304" s="65"/>
      <c r="AT304" s="66"/>
      <c r="AU304" s="66"/>
      <c r="AV304" s="64"/>
      <c r="AW304" s="65"/>
      <c r="AX304" s="73"/>
      <c r="AY304" s="73"/>
      <c r="AZ304" s="65"/>
      <c r="BA304" s="66"/>
      <c r="BB304" s="66"/>
      <c r="BC304" s="66"/>
      <c r="BD304" s="73"/>
      <c r="BE304" s="64"/>
      <c r="BF304" s="65"/>
      <c r="BG304" s="70"/>
      <c r="BH304" s="66"/>
      <c r="BI304" s="70"/>
      <c r="BJ304" s="66"/>
      <c r="BK304" s="64"/>
      <c r="BL304" s="65"/>
      <c r="BM304" s="66"/>
      <c r="BN304" s="65"/>
      <c r="BO304" s="65"/>
      <c r="BP304" s="65"/>
      <c r="BQ304" s="65">
        <v>741.07698000000005</v>
      </c>
      <c r="BR304" s="66"/>
      <c r="BS304" s="73"/>
    </row>
    <row r="305" spans="1:71" ht="47.25" customHeight="1" outlineLevel="1" x14ac:dyDescent="0.35">
      <c r="A305" s="95" t="s">
        <v>516</v>
      </c>
      <c r="B305" s="88" t="s">
        <v>525</v>
      </c>
      <c r="C305" s="201">
        <v>242200644409</v>
      </c>
      <c r="D305" s="202">
        <f t="shared" si="1269"/>
        <v>491.96487000000002</v>
      </c>
      <c r="E305" s="62">
        <f t="shared" si="1270"/>
        <v>0</v>
      </c>
      <c r="F305" s="63">
        <f t="shared" si="1271"/>
        <v>491.96487000000002</v>
      </c>
      <c r="G305" s="64"/>
      <c r="H305" s="65"/>
      <c r="I305" s="64"/>
      <c r="J305" s="65"/>
      <c r="K305" s="64"/>
      <c r="L305" s="65"/>
      <c r="M305" s="64"/>
      <c r="N305" s="65"/>
      <c r="O305" s="62"/>
      <c r="P305" s="63"/>
      <c r="Q305" s="64"/>
      <c r="R305" s="65"/>
      <c r="S305" s="64"/>
      <c r="T305" s="65"/>
      <c r="U305" s="64"/>
      <c r="V305" s="66"/>
      <c r="W305" s="64"/>
      <c r="X305" s="65"/>
      <c r="Y305" s="65"/>
      <c r="Z305" s="64"/>
      <c r="AA305" s="65"/>
      <c r="AB305" s="62"/>
      <c r="AC305" s="63"/>
      <c r="AD305" s="64"/>
      <c r="AE305" s="65"/>
      <c r="AF305" s="65">
        <v>491.96487000000002</v>
      </c>
      <c r="AG305" s="66"/>
      <c r="AH305" s="73"/>
      <c r="AI305" s="62"/>
      <c r="AJ305" s="63"/>
      <c r="AK305" s="62"/>
      <c r="AL305" s="63"/>
      <c r="AM305" s="68"/>
      <c r="AN305" s="69"/>
      <c r="AO305" s="69"/>
      <c r="AP305" s="64"/>
      <c r="AQ305" s="65"/>
      <c r="AR305" s="64"/>
      <c r="AS305" s="65"/>
      <c r="AT305" s="66"/>
      <c r="AU305" s="66"/>
      <c r="AV305" s="64"/>
      <c r="AW305" s="65"/>
      <c r="AX305" s="73"/>
      <c r="AY305" s="73"/>
      <c r="AZ305" s="65"/>
      <c r="BA305" s="66"/>
      <c r="BB305" s="66"/>
      <c r="BC305" s="66"/>
      <c r="BD305" s="73"/>
      <c r="BE305" s="64"/>
      <c r="BF305" s="65"/>
      <c r="BG305" s="70"/>
      <c r="BH305" s="66"/>
      <c r="BI305" s="70"/>
      <c r="BJ305" s="66"/>
      <c r="BK305" s="64"/>
      <c r="BL305" s="65"/>
      <c r="BM305" s="66"/>
      <c r="BN305" s="65"/>
      <c r="BO305" s="65"/>
      <c r="BP305" s="65"/>
      <c r="BQ305" s="65"/>
      <c r="BR305" s="66"/>
      <c r="BS305" s="73"/>
    </row>
    <row r="306" spans="1:71" ht="47.25" customHeight="1" outlineLevel="1" x14ac:dyDescent="0.35">
      <c r="A306" s="95" t="s">
        <v>516</v>
      </c>
      <c r="B306" s="88" t="s">
        <v>526</v>
      </c>
      <c r="C306" s="201" t="s">
        <v>527</v>
      </c>
      <c r="D306" s="202">
        <f t="shared" si="1269"/>
        <v>135.79695000000001</v>
      </c>
      <c r="E306" s="62">
        <f t="shared" si="1270"/>
        <v>18.61786</v>
      </c>
      <c r="F306" s="63">
        <f t="shared" si="1271"/>
        <v>117.17909</v>
      </c>
      <c r="G306" s="64"/>
      <c r="H306" s="65"/>
      <c r="I306" s="64"/>
      <c r="J306" s="65"/>
      <c r="K306" s="64"/>
      <c r="L306" s="65"/>
      <c r="M306" s="64"/>
      <c r="N306" s="65"/>
      <c r="O306" s="62">
        <v>18.61786</v>
      </c>
      <c r="P306" s="63">
        <v>7.9790900000000002</v>
      </c>
      <c r="Q306" s="64"/>
      <c r="R306" s="65"/>
      <c r="S306" s="64"/>
      <c r="T306" s="65"/>
      <c r="U306" s="64"/>
      <c r="V306" s="66"/>
      <c r="W306" s="64"/>
      <c r="X306" s="65"/>
      <c r="Y306" s="65">
        <v>109.2</v>
      </c>
      <c r="Z306" s="64"/>
      <c r="AA306" s="65"/>
      <c r="AB306" s="62"/>
      <c r="AC306" s="63"/>
      <c r="AD306" s="64"/>
      <c r="AE306" s="65"/>
      <c r="AF306" s="65"/>
      <c r="AG306" s="66"/>
      <c r="AH306" s="73"/>
      <c r="AI306" s="62"/>
      <c r="AJ306" s="63"/>
      <c r="AK306" s="62"/>
      <c r="AL306" s="63"/>
      <c r="AM306" s="68"/>
      <c r="AN306" s="69"/>
      <c r="AO306" s="69"/>
      <c r="AP306" s="64"/>
      <c r="AQ306" s="65"/>
      <c r="AR306" s="64"/>
      <c r="AS306" s="65"/>
      <c r="AT306" s="66"/>
      <c r="AU306" s="66"/>
      <c r="AV306" s="64"/>
      <c r="AW306" s="65"/>
      <c r="AX306" s="73"/>
      <c r="AY306" s="73"/>
      <c r="AZ306" s="65"/>
      <c r="BA306" s="66"/>
      <c r="BB306" s="66"/>
      <c r="BC306" s="66"/>
      <c r="BD306" s="73"/>
      <c r="BE306" s="64"/>
      <c r="BF306" s="65"/>
      <c r="BG306" s="70"/>
      <c r="BH306" s="66"/>
      <c r="BI306" s="70"/>
      <c r="BJ306" s="66"/>
      <c r="BK306" s="64"/>
      <c r="BL306" s="65"/>
      <c r="BM306" s="66"/>
      <c r="BN306" s="65"/>
      <c r="BO306" s="65"/>
      <c r="BP306" s="65"/>
      <c r="BQ306" s="65"/>
      <c r="BR306" s="66"/>
      <c r="BS306" s="73"/>
    </row>
    <row r="307" spans="1:71" ht="47.25" customHeight="1" outlineLevel="1" x14ac:dyDescent="0.35">
      <c r="A307" s="95" t="s">
        <v>516</v>
      </c>
      <c r="B307" s="88" t="s">
        <v>528</v>
      </c>
      <c r="C307" s="201">
        <v>242200765410</v>
      </c>
      <c r="D307" s="202">
        <f t="shared" si="1269"/>
        <v>203.23965000000001</v>
      </c>
      <c r="E307" s="62">
        <f t="shared" si="1270"/>
        <v>14.200329999999999</v>
      </c>
      <c r="F307" s="63">
        <f t="shared" si="1271"/>
        <v>189.03932</v>
      </c>
      <c r="G307" s="64"/>
      <c r="H307" s="65"/>
      <c r="I307" s="64"/>
      <c r="J307" s="65"/>
      <c r="K307" s="64"/>
      <c r="L307" s="65"/>
      <c r="M307" s="64"/>
      <c r="N307" s="65"/>
      <c r="O307" s="62"/>
      <c r="P307" s="63"/>
      <c r="Q307" s="64"/>
      <c r="R307" s="65"/>
      <c r="S307" s="64"/>
      <c r="T307" s="65"/>
      <c r="U307" s="64"/>
      <c r="V307" s="66"/>
      <c r="W307" s="64"/>
      <c r="X307" s="65"/>
      <c r="Y307" s="65"/>
      <c r="Z307" s="64"/>
      <c r="AA307" s="65"/>
      <c r="AB307" s="62">
        <v>14.200329999999999</v>
      </c>
      <c r="AC307" s="63">
        <v>6.0858600000000003</v>
      </c>
      <c r="AD307" s="64"/>
      <c r="AE307" s="65"/>
      <c r="AF307" s="65">
        <v>182.95346000000001</v>
      </c>
      <c r="AG307" s="66"/>
      <c r="AH307" s="73"/>
      <c r="AI307" s="62"/>
      <c r="AJ307" s="63"/>
      <c r="AK307" s="62"/>
      <c r="AL307" s="63"/>
      <c r="AM307" s="68"/>
      <c r="AN307" s="69"/>
      <c r="AO307" s="69"/>
      <c r="AP307" s="64"/>
      <c r="AQ307" s="65"/>
      <c r="AR307" s="64"/>
      <c r="AS307" s="65"/>
      <c r="AT307" s="66"/>
      <c r="AU307" s="66"/>
      <c r="AV307" s="64"/>
      <c r="AW307" s="65"/>
      <c r="AX307" s="73"/>
      <c r="AY307" s="73"/>
      <c r="AZ307" s="65"/>
      <c r="BA307" s="66"/>
      <c r="BB307" s="66"/>
      <c r="BC307" s="66"/>
      <c r="BD307" s="73"/>
      <c r="BE307" s="64"/>
      <c r="BF307" s="65"/>
      <c r="BG307" s="70"/>
      <c r="BH307" s="66"/>
      <c r="BI307" s="70"/>
      <c r="BJ307" s="66"/>
      <c r="BK307" s="64"/>
      <c r="BL307" s="65"/>
      <c r="BM307" s="66"/>
      <c r="BN307" s="65"/>
      <c r="BO307" s="65"/>
      <c r="BP307" s="65"/>
      <c r="BQ307" s="65"/>
      <c r="BR307" s="66"/>
      <c r="BS307" s="73"/>
    </row>
    <row r="308" spans="1:71" ht="47.25" customHeight="1" outlineLevel="1" x14ac:dyDescent="0.35">
      <c r="A308" s="95" t="s">
        <v>516</v>
      </c>
      <c r="B308" s="88" t="s">
        <v>529</v>
      </c>
      <c r="C308" s="201" t="s">
        <v>530</v>
      </c>
      <c r="D308" s="202">
        <f t="shared" si="1269"/>
        <v>4690.0093399999996</v>
      </c>
      <c r="E308" s="62">
        <f t="shared" si="1270"/>
        <v>24.895420000000001</v>
      </c>
      <c r="F308" s="63">
        <f t="shared" si="1271"/>
        <v>4665.1139199999998</v>
      </c>
      <c r="G308" s="64"/>
      <c r="H308" s="65"/>
      <c r="I308" s="64"/>
      <c r="J308" s="65"/>
      <c r="K308" s="64"/>
      <c r="L308" s="65"/>
      <c r="M308" s="64"/>
      <c r="N308" s="65"/>
      <c r="O308" s="62">
        <v>24.895420000000001</v>
      </c>
      <c r="P308" s="63">
        <v>10.66947</v>
      </c>
      <c r="Q308" s="64"/>
      <c r="R308" s="65"/>
      <c r="S308" s="64"/>
      <c r="T308" s="65"/>
      <c r="U308" s="64"/>
      <c r="V308" s="66"/>
      <c r="W308" s="64"/>
      <c r="X308" s="65"/>
      <c r="Y308" s="65">
        <v>230.72</v>
      </c>
      <c r="Z308" s="64"/>
      <c r="AA308" s="65"/>
      <c r="AB308" s="62"/>
      <c r="AC308" s="63"/>
      <c r="AD308" s="64"/>
      <c r="AE308" s="65"/>
      <c r="AF308" s="65"/>
      <c r="AG308" s="66"/>
      <c r="AH308" s="73"/>
      <c r="AI308" s="62"/>
      <c r="AJ308" s="63"/>
      <c r="AK308" s="62"/>
      <c r="AL308" s="63"/>
      <c r="AM308" s="68"/>
      <c r="AN308" s="69"/>
      <c r="AO308" s="69"/>
      <c r="AP308" s="64"/>
      <c r="AQ308" s="65"/>
      <c r="AR308" s="64"/>
      <c r="AS308" s="65"/>
      <c r="AT308" s="66"/>
      <c r="AU308" s="66"/>
      <c r="AV308" s="64"/>
      <c r="AW308" s="65"/>
      <c r="AX308" s="73"/>
      <c r="AY308" s="73"/>
      <c r="AZ308" s="65"/>
      <c r="BA308" s="66"/>
      <c r="BB308" s="66">
        <v>4423.7244499999997</v>
      </c>
      <c r="BC308" s="66"/>
      <c r="BD308" s="73"/>
      <c r="BE308" s="64"/>
      <c r="BF308" s="65"/>
      <c r="BG308" s="70"/>
      <c r="BH308" s="66"/>
      <c r="BI308" s="70"/>
      <c r="BJ308" s="66"/>
      <c r="BK308" s="64"/>
      <c r="BL308" s="65"/>
      <c r="BM308" s="66"/>
      <c r="BN308" s="65"/>
      <c r="BO308" s="65"/>
      <c r="BP308" s="65"/>
      <c r="BQ308" s="65"/>
      <c r="BR308" s="66"/>
      <c r="BS308" s="73"/>
    </row>
    <row r="309" spans="1:71" ht="47.25" customHeight="1" outlineLevel="1" x14ac:dyDescent="0.35">
      <c r="A309" s="95" t="s">
        <v>516</v>
      </c>
      <c r="B309" s="88" t="s">
        <v>531</v>
      </c>
      <c r="C309" s="201" t="s">
        <v>532</v>
      </c>
      <c r="D309" s="202">
        <f t="shared" si="1269"/>
        <v>108.09264000000002</v>
      </c>
      <c r="E309" s="62">
        <f t="shared" si="1270"/>
        <v>26.98685</v>
      </c>
      <c r="F309" s="63">
        <f t="shared" si="1271"/>
        <v>81.105790000000013</v>
      </c>
      <c r="G309" s="64"/>
      <c r="H309" s="65"/>
      <c r="I309" s="64"/>
      <c r="J309" s="65"/>
      <c r="K309" s="64"/>
      <c r="L309" s="65"/>
      <c r="M309" s="64"/>
      <c r="N309" s="65"/>
      <c r="O309" s="62">
        <v>26.98685</v>
      </c>
      <c r="P309" s="63">
        <v>11.56579</v>
      </c>
      <c r="Q309" s="64"/>
      <c r="R309" s="65"/>
      <c r="S309" s="64"/>
      <c r="T309" s="65"/>
      <c r="U309" s="64"/>
      <c r="V309" s="66"/>
      <c r="W309" s="64"/>
      <c r="X309" s="65"/>
      <c r="Y309" s="65">
        <v>69.540000000000006</v>
      </c>
      <c r="Z309" s="64"/>
      <c r="AA309" s="65"/>
      <c r="AB309" s="62"/>
      <c r="AC309" s="63"/>
      <c r="AD309" s="64"/>
      <c r="AE309" s="65"/>
      <c r="AF309" s="65"/>
      <c r="AG309" s="66"/>
      <c r="AH309" s="73"/>
      <c r="AI309" s="62"/>
      <c r="AJ309" s="63"/>
      <c r="AK309" s="62"/>
      <c r="AL309" s="63"/>
      <c r="AM309" s="68"/>
      <c r="AN309" s="69"/>
      <c r="AO309" s="69"/>
      <c r="AP309" s="64"/>
      <c r="AQ309" s="65"/>
      <c r="AR309" s="64"/>
      <c r="AS309" s="65"/>
      <c r="AT309" s="66"/>
      <c r="AU309" s="66"/>
      <c r="AV309" s="64"/>
      <c r="AW309" s="65"/>
      <c r="AX309" s="73"/>
      <c r="AY309" s="73"/>
      <c r="AZ309" s="65"/>
      <c r="BA309" s="66"/>
      <c r="BB309" s="66"/>
      <c r="BC309" s="66"/>
      <c r="BD309" s="73"/>
      <c r="BE309" s="64"/>
      <c r="BF309" s="65"/>
      <c r="BG309" s="70"/>
      <c r="BH309" s="66"/>
      <c r="BI309" s="70"/>
      <c r="BJ309" s="66"/>
      <c r="BK309" s="64"/>
      <c r="BL309" s="65"/>
      <c r="BM309" s="66"/>
      <c r="BN309" s="65"/>
      <c r="BO309" s="65"/>
      <c r="BP309" s="65"/>
      <c r="BQ309" s="65"/>
      <c r="BR309" s="66"/>
      <c r="BS309" s="73"/>
    </row>
    <row r="310" spans="1:71" ht="47.25" customHeight="1" outlineLevel="1" x14ac:dyDescent="0.35">
      <c r="A310" s="95" t="s">
        <v>516</v>
      </c>
      <c r="B310" s="88" t="s">
        <v>533</v>
      </c>
      <c r="C310" s="201">
        <v>242201114362</v>
      </c>
      <c r="D310" s="202">
        <f t="shared" si="1269"/>
        <v>647.42609000000004</v>
      </c>
      <c r="E310" s="62">
        <f t="shared" si="1270"/>
        <v>0</v>
      </c>
      <c r="F310" s="63">
        <f t="shared" si="1271"/>
        <v>647.42609000000004</v>
      </c>
      <c r="G310" s="64"/>
      <c r="H310" s="65"/>
      <c r="I310" s="64"/>
      <c r="J310" s="65"/>
      <c r="K310" s="64"/>
      <c r="L310" s="65"/>
      <c r="M310" s="64"/>
      <c r="N310" s="65"/>
      <c r="O310" s="62"/>
      <c r="P310" s="63"/>
      <c r="Q310" s="64"/>
      <c r="R310" s="65"/>
      <c r="S310" s="64"/>
      <c r="T310" s="65"/>
      <c r="U310" s="64"/>
      <c r="V310" s="66"/>
      <c r="W310" s="64"/>
      <c r="X310" s="65"/>
      <c r="Y310" s="65"/>
      <c r="Z310" s="64"/>
      <c r="AA310" s="65"/>
      <c r="AB310" s="62"/>
      <c r="AC310" s="63"/>
      <c r="AD310" s="64"/>
      <c r="AE310" s="65"/>
      <c r="AF310" s="65">
        <v>647.42609000000004</v>
      </c>
      <c r="AG310" s="66"/>
      <c r="AH310" s="73"/>
      <c r="AI310" s="62"/>
      <c r="AJ310" s="63"/>
      <c r="AK310" s="62"/>
      <c r="AL310" s="63"/>
      <c r="AM310" s="68"/>
      <c r="AN310" s="69"/>
      <c r="AO310" s="69"/>
      <c r="AP310" s="64"/>
      <c r="AQ310" s="65"/>
      <c r="AR310" s="64"/>
      <c r="AS310" s="65"/>
      <c r="AT310" s="66"/>
      <c r="AU310" s="66"/>
      <c r="AV310" s="64"/>
      <c r="AW310" s="65"/>
      <c r="AX310" s="73"/>
      <c r="AY310" s="73"/>
      <c r="AZ310" s="65"/>
      <c r="BA310" s="66"/>
      <c r="BB310" s="66"/>
      <c r="BC310" s="66"/>
      <c r="BD310" s="73"/>
      <c r="BE310" s="64"/>
      <c r="BF310" s="65"/>
      <c r="BG310" s="70"/>
      <c r="BH310" s="66"/>
      <c r="BI310" s="70"/>
      <c r="BJ310" s="66"/>
      <c r="BK310" s="64"/>
      <c r="BL310" s="65"/>
      <c r="BM310" s="66"/>
      <c r="BN310" s="65"/>
      <c r="BO310" s="65"/>
      <c r="BP310" s="65"/>
      <c r="BQ310" s="65"/>
      <c r="BR310" s="66"/>
      <c r="BS310" s="73"/>
    </row>
    <row r="311" spans="1:71" ht="47.25" customHeight="1" outlineLevel="1" x14ac:dyDescent="0.35">
      <c r="A311" s="95" t="s">
        <v>516</v>
      </c>
      <c r="B311" s="88" t="s">
        <v>534</v>
      </c>
      <c r="C311" s="201">
        <v>242201439674</v>
      </c>
      <c r="D311" s="202">
        <f t="shared" si="1269"/>
        <v>168</v>
      </c>
      <c r="E311" s="62">
        <f t="shared" si="1270"/>
        <v>0</v>
      </c>
      <c r="F311" s="63">
        <f t="shared" si="1271"/>
        <v>168</v>
      </c>
      <c r="G311" s="64"/>
      <c r="H311" s="65"/>
      <c r="I311" s="64"/>
      <c r="J311" s="65"/>
      <c r="K311" s="64"/>
      <c r="L311" s="65"/>
      <c r="M311" s="64"/>
      <c r="N311" s="65"/>
      <c r="O311" s="62"/>
      <c r="P311" s="63"/>
      <c r="Q311" s="64"/>
      <c r="R311" s="65"/>
      <c r="S311" s="64"/>
      <c r="T311" s="65"/>
      <c r="U311" s="64"/>
      <c r="V311" s="66"/>
      <c r="W311" s="64"/>
      <c r="X311" s="65"/>
      <c r="Y311" s="65">
        <v>168</v>
      </c>
      <c r="Z311" s="64"/>
      <c r="AA311" s="65"/>
      <c r="AB311" s="62"/>
      <c r="AC311" s="63"/>
      <c r="AD311" s="64"/>
      <c r="AE311" s="65"/>
      <c r="AF311" s="65"/>
      <c r="AG311" s="66"/>
      <c r="AH311" s="73"/>
      <c r="AI311" s="62"/>
      <c r="AJ311" s="63"/>
      <c r="AK311" s="62"/>
      <c r="AL311" s="63"/>
      <c r="AM311" s="68"/>
      <c r="AN311" s="69"/>
      <c r="AO311" s="69"/>
      <c r="AP311" s="64"/>
      <c r="AQ311" s="65"/>
      <c r="AR311" s="64"/>
      <c r="AS311" s="65"/>
      <c r="AT311" s="66"/>
      <c r="AU311" s="66"/>
      <c r="AV311" s="64"/>
      <c r="AW311" s="65"/>
      <c r="AX311" s="73"/>
      <c r="AY311" s="73"/>
      <c r="AZ311" s="65"/>
      <c r="BA311" s="66"/>
      <c r="BB311" s="66"/>
      <c r="BC311" s="66"/>
      <c r="BD311" s="73"/>
      <c r="BE311" s="64"/>
      <c r="BF311" s="65"/>
      <c r="BG311" s="70"/>
      <c r="BH311" s="66"/>
      <c r="BI311" s="70"/>
      <c r="BJ311" s="66"/>
      <c r="BK311" s="64"/>
      <c r="BL311" s="65"/>
      <c r="BM311" s="66"/>
      <c r="BN311" s="65"/>
      <c r="BO311" s="65"/>
      <c r="BP311" s="65"/>
      <c r="BQ311" s="65"/>
      <c r="BR311" s="66"/>
      <c r="BS311" s="73"/>
    </row>
    <row r="312" spans="1:71" ht="47.25" customHeight="1" outlineLevel="1" x14ac:dyDescent="0.35">
      <c r="A312" s="95" t="s">
        <v>516</v>
      </c>
      <c r="B312" s="88" t="s">
        <v>535</v>
      </c>
      <c r="C312" s="201" t="s">
        <v>536</v>
      </c>
      <c r="D312" s="202">
        <f t="shared" si="1269"/>
        <v>458.29185999999999</v>
      </c>
      <c r="E312" s="62">
        <f t="shared" si="1270"/>
        <v>99.324299999999994</v>
      </c>
      <c r="F312" s="63">
        <f t="shared" si="1271"/>
        <v>358.96755999999999</v>
      </c>
      <c r="G312" s="64"/>
      <c r="H312" s="65"/>
      <c r="I312" s="64"/>
      <c r="J312" s="65"/>
      <c r="K312" s="64"/>
      <c r="L312" s="65"/>
      <c r="M312" s="64"/>
      <c r="N312" s="65"/>
      <c r="O312" s="62">
        <v>99.324299999999994</v>
      </c>
      <c r="P312" s="63">
        <v>42.56756</v>
      </c>
      <c r="Q312" s="64"/>
      <c r="R312" s="65"/>
      <c r="S312" s="64"/>
      <c r="T312" s="65"/>
      <c r="U312" s="64"/>
      <c r="V312" s="66"/>
      <c r="W312" s="64"/>
      <c r="X312" s="65"/>
      <c r="Y312" s="65">
        <v>316.39999999999998</v>
      </c>
      <c r="Z312" s="64"/>
      <c r="AA312" s="65"/>
      <c r="AB312" s="62"/>
      <c r="AC312" s="63"/>
      <c r="AD312" s="64"/>
      <c r="AE312" s="65"/>
      <c r="AF312" s="65"/>
      <c r="AG312" s="66"/>
      <c r="AH312" s="73"/>
      <c r="AI312" s="62"/>
      <c r="AJ312" s="63"/>
      <c r="AK312" s="62"/>
      <c r="AL312" s="63"/>
      <c r="AM312" s="68"/>
      <c r="AN312" s="69"/>
      <c r="AO312" s="69"/>
      <c r="AP312" s="64"/>
      <c r="AQ312" s="65"/>
      <c r="AR312" s="64"/>
      <c r="AS312" s="65"/>
      <c r="AT312" s="66"/>
      <c r="AU312" s="66"/>
      <c r="AV312" s="64"/>
      <c r="AW312" s="65"/>
      <c r="AX312" s="73"/>
      <c r="AY312" s="73"/>
      <c r="AZ312" s="65"/>
      <c r="BA312" s="66"/>
      <c r="BB312" s="66"/>
      <c r="BC312" s="66"/>
      <c r="BD312" s="73"/>
      <c r="BE312" s="64"/>
      <c r="BF312" s="65"/>
      <c r="BG312" s="70"/>
      <c r="BH312" s="66"/>
      <c r="BI312" s="70"/>
      <c r="BJ312" s="66"/>
      <c r="BK312" s="64"/>
      <c r="BL312" s="65"/>
      <c r="BM312" s="66"/>
      <c r="BN312" s="65"/>
      <c r="BO312" s="65"/>
      <c r="BP312" s="65"/>
      <c r="BQ312" s="65"/>
      <c r="BR312" s="66"/>
      <c r="BS312" s="73"/>
    </row>
    <row r="313" spans="1:71" ht="99" customHeight="1" outlineLevel="1" x14ac:dyDescent="0.35">
      <c r="A313" s="95" t="s">
        <v>516</v>
      </c>
      <c r="B313" s="88" t="s">
        <v>537</v>
      </c>
      <c r="C313" s="211" t="s">
        <v>538</v>
      </c>
      <c r="D313" s="202">
        <f t="shared" si="1269"/>
        <v>109.375</v>
      </c>
      <c r="E313" s="62">
        <f t="shared" si="1270"/>
        <v>0</v>
      </c>
      <c r="F313" s="63">
        <f t="shared" si="1271"/>
        <v>109.375</v>
      </c>
      <c r="G313" s="64"/>
      <c r="H313" s="65"/>
      <c r="I313" s="64"/>
      <c r="J313" s="65"/>
      <c r="K313" s="64"/>
      <c r="L313" s="65"/>
      <c r="M313" s="64"/>
      <c r="N313" s="65"/>
      <c r="O313" s="62"/>
      <c r="P313" s="63"/>
      <c r="Q313" s="64"/>
      <c r="R313" s="65"/>
      <c r="S313" s="64"/>
      <c r="T313" s="65"/>
      <c r="U313" s="64"/>
      <c r="V313" s="66"/>
      <c r="W313" s="64"/>
      <c r="X313" s="65"/>
      <c r="Y313" s="65"/>
      <c r="Z313" s="64"/>
      <c r="AA313" s="65"/>
      <c r="AB313" s="62"/>
      <c r="AC313" s="63"/>
      <c r="AD313" s="64"/>
      <c r="AE313" s="65"/>
      <c r="AF313" s="65"/>
      <c r="AG313" s="66">
        <v>109.375</v>
      </c>
      <c r="AH313" s="73"/>
      <c r="AI313" s="62"/>
      <c r="AJ313" s="63"/>
      <c r="AK313" s="62"/>
      <c r="AL313" s="63"/>
      <c r="AM313" s="68"/>
      <c r="AN313" s="69"/>
      <c r="AO313" s="69"/>
      <c r="AP313" s="64"/>
      <c r="AQ313" s="65"/>
      <c r="AR313" s="64"/>
      <c r="AS313" s="65"/>
      <c r="AT313" s="66"/>
      <c r="AU313" s="66"/>
      <c r="AV313" s="64"/>
      <c r="AW313" s="65"/>
      <c r="AX313" s="73"/>
      <c r="AY313" s="73"/>
      <c r="AZ313" s="65"/>
      <c r="BA313" s="66"/>
      <c r="BB313" s="66"/>
      <c r="BC313" s="66"/>
      <c r="BD313" s="73"/>
      <c r="BE313" s="64"/>
      <c r="BF313" s="65"/>
      <c r="BG313" s="70"/>
      <c r="BH313" s="66"/>
      <c r="BI313" s="70"/>
      <c r="BJ313" s="66"/>
      <c r="BK313" s="64"/>
      <c r="BL313" s="65"/>
      <c r="BM313" s="66"/>
      <c r="BN313" s="65"/>
      <c r="BO313" s="65"/>
      <c r="BP313" s="65"/>
      <c r="BQ313" s="65"/>
      <c r="BR313" s="66"/>
      <c r="BS313" s="73"/>
    </row>
    <row r="314" spans="1:71" ht="93.75" customHeight="1" outlineLevel="1" x14ac:dyDescent="0.35">
      <c r="A314" s="82" t="s">
        <v>516</v>
      </c>
      <c r="B314" s="88" t="s">
        <v>539</v>
      </c>
      <c r="C314" s="201">
        <v>2422003645</v>
      </c>
      <c r="D314" s="202">
        <f t="shared" si="1269"/>
        <v>2880.0165999999999</v>
      </c>
      <c r="E314" s="62">
        <f t="shared" si="1270"/>
        <v>0</v>
      </c>
      <c r="F314" s="63">
        <f t="shared" si="1271"/>
        <v>2880.0165999999999</v>
      </c>
      <c r="G314" s="64"/>
      <c r="H314" s="65"/>
      <c r="I314" s="64"/>
      <c r="J314" s="65"/>
      <c r="K314" s="64"/>
      <c r="L314" s="65"/>
      <c r="M314" s="64"/>
      <c r="N314" s="65"/>
      <c r="O314" s="62"/>
      <c r="P314" s="63"/>
      <c r="Q314" s="64"/>
      <c r="R314" s="65"/>
      <c r="S314" s="64"/>
      <c r="T314" s="65"/>
      <c r="U314" s="64"/>
      <c r="V314" s="66"/>
      <c r="W314" s="64"/>
      <c r="X314" s="65"/>
      <c r="Y314" s="65"/>
      <c r="Z314" s="64"/>
      <c r="AA314" s="65"/>
      <c r="AB314" s="62"/>
      <c r="AC314" s="63"/>
      <c r="AD314" s="64"/>
      <c r="AE314" s="65"/>
      <c r="AF314" s="65"/>
      <c r="AG314" s="66"/>
      <c r="AH314" s="73"/>
      <c r="AI314" s="62"/>
      <c r="AJ314" s="63"/>
      <c r="AK314" s="62"/>
      <c r="AL314" s="63"/>
      <c r="AM314" s="68"/>
      <c r="AN314" s="69"/>
      <c r="AO314" s="69"/>
      <c r="AP314" s="64"/>
      <c r="AQ314" s="65"/>
      <c r="AR314" s="64"/>
      <c r="AS314" s="65"/>
      <c r="AT314" s="66"/>
      <c r="AU314" s="66"/>
      <c r="AV314" s="64"/>
      <c r="AW314" s="65"/>
      <c r="AX314" s="73"/>
      <c r="AY314" s="73"/>
      <c r="AZ314" s="65"/>
      <c r="BA314" s="66"/>
      <c r="BB314" s="66">
        <v>2861.25</v>
      </c>
      <c r="BC314" s="66"/>
      <c r="BD314" s="73"/>
      <c r="BE314" s="64"/>
      <c r="BF314" s="65"/>
      <c r="BG314" s="70"/>
      <c r="BH314" s="66"/>
      <c r="BI314" s="70"/>
      <c r="BJ314" s="66"/>
      <c r="BK314" s="64"/>
      <c r="BL314" s="65"/>
      <c r="BM314" s="66"/>
      <c r="BN314" s="65">
        <v>18.7666</v>
      </c>
      <c r="BO314" s="65"/>
      <c r="BP314" s="65"/>
      <c r="BQ314" s="65"/>
      <c r="BR314" s="66"/>
      <c r="BS314" s="73"/>
    </row>
    <row r="315" spans="1:71" ht="24" customHeight="1" outlineLevel="1" x14ac:dyDescent="0.35">
      <c r="A315" s="82" t="s">
        <v>516</v>
      </c>
      <c r="B315" s="88" t="s">
        <v>540</v>
      </c>
      <c r="C315" s="201">
        <v>2422004310</v>
      </c>
      <c r="D315" s="202">
        <f t="shared" si="1269"/>
        <v>6723.9319999999998</v>
      </c>
      <c r="E315" s="62">
        <f t="shared" si="1270"/>
        <v>0</v>
      </c>
      <c r="F315" s="63">
        <f t="shared" si="1271"/>
        <v>6723.9319999999998</v>
      </c>
      <c r="G315" s="64"/>
      <c r="H315" s="65"/>
      <c r="I315" s="64"/>
      <c r="J315" s="65"/>
      <c r="K315" s="64"/>
      <c r="L315" s="65"/>
      <c r="M315" s="64"/>
      <c r="N315" s="65"/>
      <c r="O315" s="62"/>
      <c r="P315" s="63"/>
      <c r="Q315" s="64"/>
      <c r="R315" s="65"/>
      <c r="S315" s="64"/>
      <c r="T315" s="65"/>
      <c r="U315" s="64"/>
      <c r="V315" s="66"/>
      <c r="W315" s="64"/>
      <c r="X315" s="65"/>
      <c r="Y315" s="65"/>
      <c r="Z315" s="64"/>
      <c r="AA315" s="65"/>
      <c r="AB315" s="62"/>
      <c r="AC315" s="63"/>
      <c r="AD315" s="64"/>
      <c r="AE315" s="65"/>
      <c r="AF315" s="65"/>
      <c r="AG315" s="66"/>
      <c r="AH315" s="73"/>
      <c r="AI315" s="62"/>
      <c r="AJ315" s="63"/>
      <c r="AK315" s="62"/>
      <c r="AL315" s="63"/>
      <c r="AM315" s="68"/>
      <c r="AN315" s="69"/>
      <c r="AO315" s="69"/>
      <c r="AP315" s="64"/>
      <c r="AQ315" s="65"/>
      <c r="AR315" s="64"/>
      <c r="AS315" s="65"/>
      <c r="AT315" s="66">
        <v>2422</v>
      </c>
      <c r="AU315" s="66"/>
      <c r="AV315" s="64"/>
      <c r="AW315" s="65"/>
      <c r="AX315" s="73"/>
      <c r="AY315" s="73"/>
      <c r="AZ315" s="65"/>
      <c r="BA315" s="66"/>
      <c r="BB315" s="66"/>
      <c r="BC315" s="66"/>
      <c r="BD315" s="73"/>
      <c r="BE315" s="64"/>
      <c r="BF315" s="65"/>
      <c r="BG315" s="70"/>
      <c r="BH315" s="66"/>
      <c r="BI315" s="70"/>
      <c r="BJ315" s="66"/>
      <c r="BK315" s="64"/>
      <c r="BL315" s="65"/>
      <c r="BM315" s="66"/>
      <c r="BN315" s="65">
        <f>2924.984+1376.948</f>
        <v>4301.9319999999998</v>
      </c>
      <c r="BO315" s="65"/>
      <c r="BP315" s="65"/>
      <c r="BQ315" s="65"/>
      <c r="BR315" s="66"/>
      <c r="BS315" s="73"/>
    </row>
    <row r="316" spans="1:71" ht="24" customHeight="1" outlineLevel="1" x14ac:dyDescent="0.35">
      <c r="A316" s="95" t="s">
        <v>516</v>
      </c>
      <c r="B316" s="61" t="s">
        <v>541</v>
      </c>
      <c r="C316" s="201" t="s">
        <v>542</v>
      </c>
      <c r="D316" s="202">
        <f t="shared" si="1269"/>
        <v>12427.254839999998</v>
      </c>
      <c r="E316" s="62">
        <f t="shared" si="1270"/>
        <v>162.77999</v>
      </c>
      <c r="F316" s="63">
        <f t="shared" si="1271"/>
        <v>12264.474849999999</v>
      </c>
      <c r="G316" s="64"/>
      <c r="H316" s="65"/>
      <c r="I316" s="64"/>
      <c r="J316" s="65"/>
      <c r="K316" s="64"/>
      <c r="L316" s="65"/>
      <c r="M316" s="64"/>
      <c r="N316" s="65"/>
      <c r="O316" s="62"/>
      <c r="P316" s="63"/>
      <c r="Q316" s="64"/>
      <c r="R316" s="65"/>
      <c r="S316" s="64"/>
      <c r="T316" s="65"/>
      <c r="U316" s="64"/>
      <c r="V316" s="66"/>
      <c r="W316" s="64"/>
      <c r="X316" s="65"/>
      <c r="Y316" s="65"/>
      <c r="Z316" s="64"/>
      <c r="AA316" s="65"/>
      <c r="AB316" s="62"/>
      <c r="AC316" s="63"/>
      <c r="AD316" s="64"/>
      <c r="AE316" s="65"/>
      <c r="AF316" s="65"/>
      <c r="AG316" s="66"/>
      <c r="AH316" s="73"/>
      <c r="AI316" s="62"/>
      <c r="AJ316" s="63"/>
      <c r="AK316" s="62"/>
      <c r="AL316" s="63"/>
      <c r="AM316" s="68"/>
      <c r="AN316" s="69"/>
      <c r="AO316" s="69"/>
      <c r="AP316" s="64">
        <v>162.77999</v>
      </c>
      <c r="AQ316" s="65">
        <v>69.76285</v>
      </c>
      <c r="AR316" s="64"/>
      <c r="AS316" s="65"/>
      <c r="AT316" s="66">
        <v>1960</v>
      </c>
      <c r="AU316" s="66"/>
      <c r="AV316" s="64"/>
      <c r="AW316" s="65"/>
      <c r="AX316" s="73"/>
      <c r="AY316" s="73"/>
      <c r="AZ316" s="65"/>
      <c r="BA316" s="66"/>
      <c r="BB316" s="66">
        <v>274.96800000000002</v>
      </c>
      <c r="BC316" s="66"/>
      <c r="BD316" s="73"/>
      <c r="BE316" s="64"/>
      <c r="BF316" s="65"/>
      <c r="BG316" s="70"/>
      <c r="BH316" s="66"/>
      <c r="BI316" s="70"/>
      <c r="BJ316" s="66"/>
      <c r="BK316" s="64"/>
      <c r="BL316" s="65"/>
      <c r="BM316" s="66"/>
      <c r="BN316" s="65">
        <f>7357.812+2601.932</f>
        <v>9959.7439999999988</v>
      </c>
      <c r="BO316" s="65"/>
      <c r="BP316" s="65"/>
      <c r="BQ316" s="65"/>
      <c r="BR316" s="66"/>
      <c r="BS316" s="73"/>
    </row>
    <row r="317" spans="1:71" ht="24" customHeight="1" outlineLevel="1" x14ac:dyDescent="0.35">
      <c r="A317" s="95" t="s">
        <v>516</v>
      </c>
      <c r="B317" s="88" t="s">
        <v>543</v>
      </c>
      <c r="C317" s="201">
        <v>2455039830</v>
      </c>
      <c r="D317" s="202">
        <f t="shared" si="1269"/>
        <v>11998.804</v>
      </c>
      <c r="E317" s="62">
        <f t="shared" si="1270"/>
        <v>0</v>
      </c>
      <c r="F317" s="63">
        <f t="shared" si="1271"/>
        <v>11998.804</v>
      </c>
      <c r="G317" s="64"/>
      <c r="H317" s="65"/>
      <c r="I317" s="64"/>
      <c r="J317" s="65"/>
      <c r="K317" s="64"/>
      <c r="L317" s="65"/>
      <c r="M317" s="64"/>
      <c r="N317" s="65"/>
      <c r="O317" s="62"/>
      <c r="P317" s="63"/>
      <c r="Q317" s="64"/>
      <c r="R317" s="65"/>
      <c r="S317" s="64"/>
      <c r="T317" s="65"/>
      <c r="U317" s="64"/>
      <c r="V317" s="66"/>
      <c r="W317" s="64"/>
      <c r="X317" s="65"/>
      <c r="Y317" s="65"/>
      <c r="Z317" s="64"/>
      <c r="AA317" s="65"/>
      <c r="AB317" s="62"/>
      <c r="AC317" s="63"/>
      <c r="AD317" s="64"/>
      <c r="AE317" s="65"/>
      <c r="AF317" s="65"/>
      <c r="AG317" s="66"/>
      <c r="AH317" s="73"/>
      <c r="AI317" s="62"/>
      <c r="AJ317" s="63"/>
      <c r="AK317" s="62"/>
      <c r="AL317" s="63"/>
      <c r="AM317" s="68"/>
      <c r="AN317" s="69"/>
      <c r="AO317" s="69"/>
      <c r="AP317" s="64"/>
      <c r="AQ317" s="65"/>
      <c r="AR317" s="64"/>
      <c r="AS317" s="65"/>
      <c r="AT317" s="66">
        <v>3118</v>
      </c>
      <c r="AU317" s="66"/>
      <c r="AV317" s="64"/>
      <c r="AW317" s="65"/>
      <c r="AX317" s="73"/>
      <c r="AY317" s="73"/>
      <c r="AZ317" s="65"/>
      <c r="BA317" s="66"/>
      <c r="BB317" s="66">
        <v>1510.5</v>
      </c>
      <c r="BC317" s="66"/>
      <c r="BD317" s="73"/>
      <c r="BE317" s="64"/>
      <c r="BF317" s="65"/>
      <c r="BG317" s="70"/>
      <c r="BH317" s="66"/>
      <c r="BI317" s="70"/>
      <c r="BJ317" s="66"/>
      <c r="BK317" s="64"/>
      <c r="BL317" s="65"/>
      <c r="BM317" s="66"/>
      <c r="BN317" s="65">
        <f>5540.884+1829.42</f>
        <v>7370.3040000000001</v>
      </c>
      <c r="BO317" s="65"/>
      <c r="BP317" s="65"/>
      <c r="BQ317" s="65"/>
      <c r="BR317" s="66"/>
      <c r="BS317" s="73"/>
    </row>
    <row r="318" spans="1:71" ht="24" customHeight="1" outlineLevel="1" x14ac:dyDescent="0.35">
      <c r="A318" s="82" t="s">
        <v>516</v>
      </c>
      <c r="B318" s="88" t="s">
        <v>544</v>
      </c>
      <c r="C318" s="201" t="s">
        <v>545</v>
      </c>
      <c r="D318" s="202">
        <f t="shared" si="1269"/>
        <v>9346.616</v>
      </c>
      <c r="E318" s="62">
        <f t="shared" si="1270"/>
        <v>0</v>
      </c>
      <c r="F318" s="63">
        <f t="shared" si="1271"/>
        <v>9346.616</v>
      </c>
      <c r="G318" s="64"/>
      <c r="H318" s="65"/>
      <c r="I318" s="64"/>
      <c r="J318" s="65"/>
      <c r="K318" s="64"/>
      <c r="L318" s="65"/>
      <c r="M318" s="64"/>
      <c r="N318" s="65"/>
      <c r="O318" s="62"/>
      <c r="P318" s="63"/>
      <c r="Q318" s="64"/>
      <c r="R318" s="65"/>
      <c r="S318" s="64"/>
      <c r="T318" s="65"/>
      <c r="U318" s="64"/>
      <c r="V318" s="66"/>
      <c r="W318" s="64"/>
      <c r="X318" s="65"/>
      <c r="Y318" s="65"/>
      <c r="Z318" s="64"/>
      <c r="AA318" s="65"/>
      <c r="AB318" s="62"/>
      <c r="AC318" s="63"/>
      <c r="AD318" s="64"/>
      <c r="AE318" s="65"/>
      <c r="AF318" s="65"/>
      <c r="AG318" s="66"/>
      <c r="AH318" s="73"/>
      <c r="AI318" s="62"/>
      <c r="AJ318" s="63"/>
      <c r="AK318" s="62"/>
      <c r="AL318" s="63"/>
      <c r="AM318" s="68"/>
      <c r="AN318" s="69"/>
      <c r="AO318" s="69"/>
      <c r="AP318" s="64"/>
      <c r="AQ318" s="65"/>
      <c r="AR318" s="64"/>
      <c r="AS318" s="65"/>
      <c r="AT318" s="66">
        <v>3246</v>
      </c>
      <c r="AU318" s="66"/>
      <c r="AV318" s="64"/>
      <c r="AW318" s="65"/>
      <c r="AX318" s="73"/>
      <c r="AY318" s="73"/>
      <c r="AZ318" s="65"/>
      <c r="BA318" s="66"/>
      <c r="BB318" s="66"/>
      <c r="BC318" s="66"/>
      <c r="BD318" s="73"/>
      <c r="BE318" s="64"/>
      <c r="BF318" s="65"/>
      <c r="BG318" s="70"/>
      <c r="BH318" s="66"/>
      <c r="BI318" s="70"/>
      <c r="BJ318" s="66"/>
      <c r="BK318" s="64"/>
      <c r="BL318" s="65"/>
      <c r="BM318" s="66"/>
      <c r="BN318" s="65">
        <f>3864.156+2236.46</f>
        <v>6100.616</v>
      </c>
      <c r="BO318" s="65"/>
      <c r="BP318" s="65"/>
      <c r="BQ318" s="65"/>
      <c r="BR318" s="66"/>
      <c r="BS318" s="73"/>
    </row>
    <row r="319" spans="1:71" ht="24" customHeight="1" outlineLevel="1" x14ac:dyDescent="0.35">
      <c r="A319" s="95" t="s">
        <v>516</v>
      </c>
      <c r="B319" s="88" t="s">
        <v>546</v>
      </c>
      <c r="C319" s="201" t="s">
        <v>547</v>
      </c>
      <c r="D319" s="202">
        <f t="shared" si="1269"/>
        <v>120875.97527</v>
      </c>
      <c r="E319" s="62">
        <f t="shared" si="1270"/>
        <v>40358.283940000001</v>
      </c>
      <c r="F319" s="63">
        <f t="shared" si="1271"/>
        <v>80517.691330000001</v>
      </c>
      <c r="G319" s="64">
        <v>4498.0843299999997</v>
      </c>
      <c r="H319" s="65">
        <v>1927.7504200000001</v>
      </c>
      <c r="I319" s="64"/>
      <c r="J319" s="65"/>
      <c r="K319" s="64">
        <v>4754.1923800000004</v>
      </c>
      <c r="L319" s="65">
        <v>2037.5110199999999</v>
      </c>
      <c r="M319" s="64"/>
      <c r="N319" s="65"/>
      <c r="O319" s="62">
        <v>3748.8140800000001</v>
      </c>
      <c r="P319" s="63">
        <v>1606.6346000000001</v>
      </c>
      <c r="Q319" s="64"/>
      <c r="R319" s="65"/>
      <c r="S319" s="64"/>
      <c r="T319" s="65"/>
      <c r="U319" s="64"/>
      <c r="V319" s="66"/>
      <c r="W319" s="64"/>
      <c r="X319" s="65"/>
      <c r="Y319" s="65">
        <f>9694.72+4388.1392</f>
        <v>14082.859199999999</v>
      </c>
      <c r="Z319" s="64">
        <v>9185.2414599999993</v>
      </c>
      <c r="AA319" s="65">
        <v>3936.5320499999998</v>
      </c>
      <c r="AB319" s="64">
        <v>16916.212940000001</v>
      </c>
      <c r="AC319" s="65">
        <v>7249.80555</v>
      </c>
      <c r="AD319" s="64">
        <v>1255.73875</v>
      </c>
      <c r="AE319" s="65">
        <v>538.17375000000004</v>
      </c>
      <c r="AF319" s="65">
        <v>29489.197690000001</v>
      </c>
      <c r="AG319" s="66"/>
      <c r="AH319" s="67"/>
      <c r="AI319" s="62"/>
      <c r="AJ319" s="63"/>
      <c r="AK319" s="62"/>
      <c r="AL319" s="63"/>
      <c r="AM319" s="68"/>
      <c r="AN319" s="69"/>
      <c r="AO319" s="69"/>
      <c r="AP319" s="64"/>
      <c r="AQ319" s="65"/>
      <c r="AR319" s="64"/>
      <c r="AS319" s="65"/>
      <c r="AT319" s="66"/>
      <c r="AU319" s="66"/>
      <c r="AV319" s="64"/>
      <c r="AW319" s="65"/>
      <c r="AX319" s="67">
        <v>18.09657</v>
      </c>
      <c r="AY319" s="67"/>
      <c r="AZ319" s="65"/>
      <c r="BA319" s="66"/>
      <c r="BB319" s="66"/>
      <c r="BC319" s="69">
        <v>19631.13048</v>
      </c>
      <c r="BD319" s="67"/>
      <c r="BE319" s="64"/>
      <c r="BF319" s="65"/>
      <c r="BG319" s="70"/>
      <c r="BH319" s="66"/>
      <c r="BI319" s="70"/>
      <c r="BJ319" s="66"/>
      <c r="BK319" s="64"/>
      <c r="BL319" s="65"/>
      <c r="BM319" s="66"/>
      <c r="BN319" s="65"/>
      <c r="BO319" s="65"/>
      <c r="BP319" s="65"/>
      <c r="BQ319" s="65"/>
      <c r="BR319" s="66"/>
      <c r="BS319" s="67"/>
    </row>
    <row r="320" spans="1:71" ht="47.25" customHeight="1" outlineLevel="1" x14ac:dyDescent="0.35">
      <c r="A320" s="95" t="s">
        <v>516</v>
      </c>
      <c r="B320" s="88" t="s">
        <v>548</v>
      </c>
      <c r="C320" s="201" t="s">
        <v>549</v>
      </c>
      <c r="D320" s="202">
        <f t="shared" si="1269"/>
        <v>94269.46087000001</v>
      </c>
      <c r="E320" s="62">
        <f t="shared" si="1270"/>
        <v>23503.09218</v>
      </c>
      <c r="F320" s="63">
        <f t="shared" si="1271"/>
        <v>70766.368690000003</v>
      </c>
      <c r="G320" s="64">
        <v>5049.5559400000002</v>
      </c>
      <c r="H320" s="65">
        <v>2164.0954000000002</v>
      </c>
      <c r="I320" s="64"/>
      <c r="J320" s="65"/>
      <c r="K320" s="64">
        <v>5466.9372700000004</v>
      </c>
      <c r="L320" s="65">
        <v>2342.9731099999999</v>
      </c>
      <c r="M320" s="64"/>
      <c r="N320" s="65"/>
      <c r="O320" s="62">
        <v>2709.7108600000001</v>
      </c>
      <c r="P320" s="63">
        <v>1161.30466</v>
      </c>
      <c r="Q320" s="64"/>
      <c r="R320" s="65"/>
      <c r="S320" s="64"/>
      <c r="T320" s="65"/>
      <c r="U320" s="62"/>
      <c r="V320" s="69"/>
      <c r="W320" s="64"/>
      <c r="X320" s="65"/>
      <c r="Y320" s="65">
        <f>12265.8+4327.41353</f>
        <v>16593.213530000001</v>
      </c>
      <c r="Z320" s="64">
        <f>76.79968+564.47763</f>
        <v>641.27730999999994</v>
      </c>
      <c r="AA320" s="65">
        <f>32.91415+241.91899</f>
        <v>274.83314000000001</v>
      </c>
      <c r="AB320" s="64">
        <v>8890.60383</v>
      </c>
      <c r="AC320" s="65">
        <v>3810.2587899999999</v>
      </c>
      <c r="AD320" s="64">
        <v>713.17651000000001</v>
      </c>
      <c r="AE320" s="65">
        <v>305.64706999999999</v>
      </c>
      <c r="AF320" s="65">
        <v>16808.50533</v>
      </c>
      <c r="AG320" s="66"/>
      <c r="AH320" s="67"/>
      <c r="AI320" s="62"/>
      <c r="AJ320" s="63"/>
      <c r="AK320" s="62"/>
      <c r="AL320" s="63"/>
      <c r="AM320" s="68"/>
      <c r="AN320" s="69"/>
      <c r="AO320" s="69"/>
      <c r="AP320" s="64"/>
      <c r="AQ320" s="65"/>
      <c r="AR320" s="64"/>
      <c r="AS320" s="65"/>
      <c r="AT320" s="69"/>
      <c r="AU320" s="69"/>
      <c r="AV320" s="64"/>
      <c r="AW320" s="65"/>
      <c r="AX320" s="67"/>
      <c r="AY320" s="67"/>
      <c r="AZ320" s="63"/>
      <c r="BA320" s="69"/>
      <c r="BB320" s="69"/>
      <c r="BC320" s="69">
        <v>20000</v>
      </c>
      <c r="BD320" s="67"/>
      <c r="BE320" s="62"/>
      <c r="BF320" s="63"/>
      <c r="BG320" s="70"/>
      <c r="BH320" s="66"/>
      <c r="BI320" s="70">
        <v>31.830459999999999</v>
      </c>
      <c r="BJ320" s="66">
        <v>2.0320399999999998</v>
      </c>
      <c r="BK320" s="64"/>
      <c r="BL320" s="65"/>
      <c r="BM320" s="66"/>
      <c r="BN320" s="65"/>
      <c r="BO320" s="65"/>
      <c r="BP320" s="65"/>
      <c r="BQ320" s="65">
        <v>7303.5056199999999</v>
      </c>
      <c r="BR320" s="66"/>
      <c r="BS320" s="67"/>
    </row>
    <row r="321" spans="1:71" ht="47.25" customHeight="1" outlineLevel="1" x14ac:dyDescent="0.35">
      <c r="A321" s="95" t="s">
        <v>516</v>
      </c>
      <c r="B321" s="88" t="s">
        <v>1112</v>
      </c>
      <c r="C321" s="201">
        <v>2422003701</v>
      </c>
      <c r="D321" s="202">
        <f t="shared" si="1269"/>
        <v>9078.9920000000002</v>
      </c>
      <c r="E321" s="62">
        <f t="shared" si="1270"/>
        <v>0</v>
      </c>
      <c r="F321" s="63">
        <f t="shared" si="1271"/>
        <v>9078.9920000000002</v>
      </c>
      <c r="G321" s="64"/>
      <c r="H321" s="65"/>
      <c r="I321" s="64"/>
      <c r="J321" s="65"/>
      <c r="K321" s="64"/>
      <c r="L321" s="65"/>
      <c r="M321" s="64"/>
      <c r="N321" s="65"/>
      <c r="O321" s="62"/>
      <c r="P321" s="63"/>
      <c r="Q321" s="64"/>
      <c r="R321" s="65"/>
      <c r="S321" s="64"/>
      <c r="T321" s="65"/>
      <c r="U321" s="62"/>
      <c r="V321" s="69"/>
      <c r="W321" s="64"/>
      <c r="X321" s="65"/>
      <c r="Y321" s="65"/>
      <c r="Z321" s="64"/>
      <c r="AA321" s="65"/>
      <c r="AB321" s="64"/>
      <c r="AC321" s="65"/>
      <c r="AD321" s="64"/>
      <c r="AE321" s="65"/>
      <c r="AF321" s="65"/>
      <c r="AG321" s="66"/>
      <c r="AH321" s="67"/>
      <c r="AI321" s="62"/>
      <c r="AJ321" s="63"/>
      <c r="AK321" s="62"/>
      <c r="AL321" s="63"/>
      <c r="AM321" s="68"/>
      <c r="AN321" s="69"/>
      <c r="AO321" s="69"/>
      <c r="AP321" s="64"/>
      <c r="AQ321" s="65"/>
      <c r="AR321" s="64"/>
      <c r="AS321" s="65"/>
      <c r="AT321" s="69"/>
      <c r="AU321" s="69"/>
      <c r="AV321" s="64"/>
      <c r="AW321" s="65"/>
      <c r="AX321" s="67"/>
      <c r="AY321" s="67"/>
      <c r="AZ321" s="63"/>
      <c r="BA321" s="69"/>
      <c r="BB321" s="69"/>
      <c r="BC321" s="69"/>
      <c r="BD321" s="67"/>
      <c r="BE321" s="62"/>
      <c r="BF321" s="63"/>
      <c r="BG321" s="70"/>
      <c r="BH321" s="66"/>
      <c r="BI321" s="70"/>
      <c r="BJ321" s="66"/>
      <c r="BK321" s="64"/>
      <c r="BL321" s="65"/>
      <c r="BM321" s="66"/>
      <c r="BN321" s="65">
        <v>9078.9920000000002</v>
      </c>
      <c r="BO321" s="65"/>
      <c r="BP321" s="65"/>
      <c r="BQ321" s="65"/>
      <c r="BR321" s="66"/>
      <c r="BS321" s="67"/>
    </row>
    <row r="322" spans="1:71" ht="32.25" customHeight="1" outlineLevel="1" x14ac:dyDescent="0.35">
      <c r="A322" s="95" t="s">
        <v>516</v>
      </c>
      <c r="B322" s="88" t="s">
        <v>550</v>
      </c>
      <c r="C322" s="201" t="s">
        <v>551</v>
      </c>
      <c r="D322" s="202">
        <f t="shared" si="1269"/>
        <v>4899.0491400000001</v>
      </c>
      <c r="E322" s="62">
        <f t="shared" si="1270"/>
        <v>306.7604</v>
      </c>
      <c r="F322" s="63">
        <f t="shared" si="1271"/>
        <v>4592.28874</v>
      </c>
      <c r="G322" s="64"/>
      <c r="H322" s="65"/>
      <c r="I322" s="64">
        <v>185.41135</v>
      </c>
      <c r="J322" s="65">
        <v>79.462010000000006</v>
      </c>
      <c r="K322" s="64"/>
      <c r="L322" s="65"/>
      <c r="M322" s="64"/>
      <c r="N322" s="65"/>
      <c r="O322" s="62">
        <v>121.34905000000001</v>
      </c>
      <c r="P322" s="63">
        <v>52.006729999999997</v>
      </c>
      <c r="Q322" s="64"/>
      <c r="R322" s="65"/>
      <c r="S322" s="64"/>
      <c r="T322" s="65"/>
      <c r="U322" s="62"/>
      <c r="V322" s="69"/>
      <c r="W322" s="64"/>
      <c r="X322" s="65"/>
      <c r="Y322" s="65">
        <v>504</v>
      </c>
      <c r="Z322" s="64"/>
      <c r="AA322" s="65"/>
      <c r="AB322" s="62"/>
      <c r="AC322" s="63"/>
      <c r="AD322" s="64"/>
      <c r="AE322" s="65"/>
      <c r="AF322" s="65"/>
      <c r="AG322" s="66"/>
      <c r="AH322" s="73"/>
      <c r="AI322" s="62"/>
      <c r="AJ322" s="63"/>
      <c r="AK322" s="62"/>
      <c r="AL322" s="63"/>
      <c r="AM322" s="68"/>
      <c r="AN322" s="69"/>
      <c r="AO322" s="69"/>
      <c r="AP322" s="64"/>
      <c r="AQ322" s="65"/>
      <c r="AR322" s="64"/>
      <c r="AS322" s="65"/>
      <c r="AT322" s="69"/>
      <c r="AU322" s="69"/>
      <c r="AV322" s="64"/>
      <c r="AW322" s="65"/>
      <c r="AX322" s="73"/>
      <c r="AY322" s="73"/>
      <c r="AZ322" s="63"/>
      <c r="BA322" s="69"/>
      <c r="BB322" s="69"/>
      <c r="BC322" s="69">
        <v>3956.82</v>
      </c>
      <c r="BD322" s="73"/>
      <c r="BE322" s="62"/>
      <c r="BF322" s="63"/>
      <c r="BG322" s="70"/>
      <c r="BH322" s="66"/>
      <c r="BI322" s="70"/>
      <c r="BJ322" s="66"/>
      <c r="BK322" s="64"/>
      <c r="BL322" s="65"/>
      <c r="BM322" s="66"/>
      <c r="BN322" s="65"/>
      <c r="BO322" s="65"/>
      <c r="BP322" s="65"/>
      <c r="BQ322" s="65"/>
      <c r="BR322" s="66"/>
      <c r="BS322" s="73"/>
    </row>
    <row r="323" spans="1:71" ht="32.25" customHeight="1" outlineLevel="1" x14ac:dyDescent="0.35">
      <c r="A323" s="95" t="s">
        <v>516</v>
      </c>
      <c r="B323" s="88" t="s">
        <v>552</v>
      </c>
      <c r="C323" s="201" t="s">
        <v>553</v>
      </c>
      <c r="D323" s="202">
        <f t="shared" si="1269"/>
        <v>6272.2099399999988</v>
      </c>
      <c r="E323" s="62">
        <f t="shared" si="1270"/>
        <v>2194.4862899999998</v>
      </c>
      <c r="F323" s="63">
        <f t="shared" si="1271"/>
        <v>4077.7236499999995</v>
      </c>
      <c r="G323" s="64">
        <v>210.37119000000001</v>
      </c>
      <c r="H323" s="65">
        <v>90.15907</v>
      </c>
      <c r="I323" s="64">
        <v>675.04078000000004</v>
      </c>
      <c r="J323" s="65">
        <v>289.3032</v>
      </c>
      <c r="K323" s="64">
        <v>171.17525000000001</v>
      </c>
      <c r="L323" s="65">
        <v>73.360820000000004</v>
      </c>
      <c r="M323" s="64"/>
      <c r="N323" s="65"/>
      <c r="O323" s="62">
        <v>1137.8990699999999</v>
      </c>
      <c r="P323" s="63">
        <v>487.67102999999997</v>
      </c>
      <c r="Q323" s="64"/>
      <c r="R323" s="65"/>
      <c r="S323" s="64"/>
      <c r="T323" s="65"/>
      <c r="U323" s="62"/>
      <c r="V323" s="69"/>
      <c r="W323" s="64"/>
      <c r="X323" s="65"/>
      <c r="Y323" s="65">
        <v>1484</v>
      </c>
      <c r="Z323" s="64"/>
      <c r="AA323" s="65"/>
      <c r="AB323" s="62"/>
      <c r="AC323" s="63"/>
      <c r="AD323" s="64"/>
      <c r="AE323" s="65"/>
      <c r="AF323" s="65"/>
      <c r="AG323" s="66"/>
      <c r="AH323" s="73"/>
      <c r="AI323" s="62"/>
      <c r="AJ323" s="63"/>
      <c r="AK323" s="62"/>
      <c r="AL323" s="63"/>
      <c r="AM323" s="68"/>
      <c r="AN323" s="69"/>
      <c r="AO323" s="69"/>
      <c r="AP323" s="64"/>
      <c r="AQ323" s="65"/>
      <c r="AR323" s="64"/>
      <c r="AS323" s="65"/>
      <c r="AT323" s="69"/>
      <c r="AU323" s="69"/>
      <c r="AV323" s="64"/>
      <c r="AW323" s="65"/>
      <c r="AX323" s="73"/>
      <c r="AY323" s="73"/>
      <c r="AZ323" s="63"/>
      <c r="BA323" s="69"/>
      <c r="BB323" s="69"/>
      <c r="BC323" s="69">
        <v>630.6</v>
      </c>
      <c r="BD323" s="73">
        <f>508.84709+205.797</f>
        <v>714.64409000000001</v>
      </c>
      <c r="BE323" s="62"/>
      <c r="BF323" s="63"/>
      <c r="BG323" s="70"/>
      <c r="BH323" s="66"/>
      <c r="BI323" s="70"/>
      <c r="BJ323" s="66"/>
      <c r="BK323" s="64"/>
      <c r="BL323" s="65"/>
      <c r="BM323" s="66"/>
      <c r="BN323" s="133"/>
      <c r="BO323" s="133"/>
      <c r="BP323" s="65"/>
      <c r="BQ323" s="65">
        <v>307.98543999999998</v>
      </c>
      <c r="BR323" s="66"/>
      <c r="BS323" s="73"/>
    </row>
    <row r="324" spans="1:71" ht="24" customHeight="1" outlineLevel="1" x14ac:dyDescent="0.35">
      <c r="A324" s="95" t="s">
        <v>516</v>
      </c>
      <c r="B324" s="61" t="s">
        <v>554</v>
      </c>
      <c r="C324" s="201" t="s">
        <v>555</v>
      </c>
      <c r="D324" s="202">
        <f t="shared" si="1269"/>
        <v>567.85226999999998</v>
      </c>
      <c r="E324" s="62">
        <f t="shared" si="1270"/>
        <v>25.096589999999999</v>
      </c>
      <c r="F324" s="63">
        <f t="shared" si="1271"/>
        <v>542.75567999999998</v>
      </c>
      <c r="G324" s="64"/>
      <c r="H324" s="65"/>
      <c r="I324" s="64"/>
      <c r="J324" s="65"/>
      <c r="K324" s="64"/>
      <c r="L324" s="65"/>
      <c r="M324" s="64"/>
      <c r="N324" s="65"/>
      <c r="O324" s="62">
        <v>25.096589999999999</v>
      </c>
      <c r="P324" s="63">
        <v>10.75568</v>
      </c>
      <c r="Q324" s="64"/>
      <c r="R324" s="65"/>
      <c r="S324" s="64"/>
      <c r="T324" s="65"/>
      <c r="U324" s="64"/>
      <c r="V324" s="66"/>
      <c r="W324" s="64"/>
      <c r="X324" s="65"/>
      <c r="Y324" s="65">
        <v>532</v>
      </c>
      <c r="Z324" s="64"/>
      <c r="AA324" s="65"/>
      <c r="AB324" s="62"/>
      <c r="AC324" s="63"/>
      <c r="AD324" s="64"/>
      <c r="AE324" s="65"/>
      <c r="AF324" s="65"/>
      <c r="AG324" s="66"/>
      <c r="AH324" s="73"/>
      <c r="AI324" s="62"/>
      <c r="AJ324" s="63"/>
      <c r="AK324" s="62"/>
      <c r="AL324" s="63"/>
      <c r="AM324" s="68"/>
      <c r="AN324" s="69"/>
      <c r="AO324" s="69"/>
      <c r="AP324" s="64"/>
      <c r="AQ324" s="65"/>
      <c r="AR324" s="64"/>
      <c r="AS324" s="65"/>
      <c r="AT324" s="66"/>
      <c r="AU324" s="66"/>
      <c r="AV324" s="64"/>
      <c r="AW324" s="65"/>
      <c r="AX324" s="73"/>
      <c r="AY324" s="73"/>
      <c r="AZ324" s="65"/>
      <c r="BA324" s="66"/>
      <c r="BB324" s="66"/>
      <c r="BC324" s="66"/>
      <c r="BD324" s="73"/>
      <c r="BE324" s="64"/>
      <c r="BF324" s="65"/>
      <c r="BG324" s="70"/>
      <c r="BH324" s="66"/>
      <c r="BI324" s="70"/>
      <c r="BJ324" s="66"/>
      <c r="BK324" s="64"/>
      <c r="BL324" s="65"/>
      <c r="BM324" s="66"/>
      <c r="BN324" s="65"/>
      <c r="BO324" s="65"/>
      <c r="BP324" s="65"/>
      <c r="BQ324" s="65"/>
      <c r="BR324" s="66"/>
      <c r="BS324" s="73"/>
    </row>
    <row r="325" spans="1:71" ht="24" customHeight="1" outlineLevel="1" x14ac:dyDescent="0.35">
      <c r="A325" s="95" t="s">
        <v>516</v>
      </c>
      <c r="B325" s="61" t="s">
        <v>556</v>
      </c>
      <c r="C325" s="201" t="s">
        <v>557</v>
      </c>
      <c r="D325" s="202">
        <f t="shared" si="1269"/>
        <v>3369.5459899999996</v>
      </c>
      <c r="E325" s="62">
        <f t="shared" si="1270"/>
        <v>90.851799999999997</v>
      </c>
      <c r="F325" s="63">
        <f t="shared" si="1271"/>
        <v>3278.6941899999997</v>
      </c>
      <c r="G325" s="64"/>
      <c r="H325" s="65"/>
      <c r="I325" s="64"/>
      <c r="J325" s="65"/>
      <c r="K325" s="64"/>
      <c r="L325" s="65"/>
      <c r="M325" s="64"/>
      <c r="N325" s="65"/>
      <c r="O325" s="62">
        <v>90.851799999999997</v>
      </c>
      <c r="P325" s="63">
        <v>38.936480000000003</v>
      </c>
      <c r="Q325" s="64"/>
      <c r="R325" s="65"/>
      <c r="S325" s="64"/>
      <c r="T325" s="65"/>
      <c r="U325" s="64"/>
      <c r="V325" s="66"/>
      <c r="W325" s="64"/>
      <c r="X325" s="65"/>
      <c r="Y325" s="65">
        <v>446.88</v>
      </c>
      <c r="Z325" s="64"/>
      <c r="AA325" s="65"/>
      <c r="AB325" s="62"/>
      <c r="AC325" s="63"/>
      <c r="AD325" s="64"/>
      <c r="AE325" s="65"/>
      <c r="AF325" s="65"/>
      <c r="AG325" s="66"/>
      <c r="AH325" s="73"/>
      <c r="AI325" s="62"/>
      <c r="AJ325" s="63"/>
      <c r="AK325" s="62"/>
      <c r="AL325" s="63"/>
      <c r="AM325" s="68"/>
      <c r="AN325" s="69"/>
      <c r="AO325" s="69"/>
      <c r="AP325" s="64"/>
      <c r="AQ325" s="65"/>
      <c r="AR325" s="64"/>
      <c r="AS325" s="65"/>
      <c r="AT325" s="66"/>
      <c r="AU325" s="66"/>
      <c r="AV325" s="64"/>
      <c r="AW325" s="65"/>
      <c r="AX325" s="73"/>
      <c r="AY325" s="73"/>
      <c r="AZ325" s="65"/>
      <c r="BA325" s="66"/>
      <c r="BB325" s="66"/>
      <c r="BC325" s="69">
        <v>2792.8777099999998</v>
      </c>
      <c r="BD325" s="73"/>
      <c r="BE325" s="64"/>
      <c r="BF325" s="65"/>
      <c r="BG325" s="70"/>
      <c r="BH325" s="66"/>
      <c r="BI325" s="70"/>
      <c r="BJ325" s="66"/>
      <c r="BK325" s="64"/>
      <c r="BL325" s="65"/>
      <c r="BM325" s="66"/>
      <c r="BN325" s="65"/>
      <c r="BO325" s="65"/>
      <c r="BP325" s="65"/>
      <c r="BQ325" s="65"/>
      <c r="BR325" s="66"/>
      <c r="BS325" s="73"/>
    </row>
    <row r="326" spans="1:71" ht="24" customHeight="1" outlineLevel="1" x14ac:dyDescent="0.35">
      <c r="A326" s="82" t="s">
        <v>516</v>
      </c>
      <c r="B326" s="61" t="s">
        <v>558</v>
      </c>
      <c r="C326" s="201" t="s">
        <v>559</v>
      </c>
      <c r="D326" s="202">
        <f t="shared" si="1269"/>
        <v>3300.1031899999998</v>
      </c>
      <c r="E326" s="62">
        <f t="shared" si="1270"/>
        <v>37.781579999999998</v>
      </c>
      <c r="F326" s="63">
        <f t="shared" si="1271"/>
        <v>3262.32161</v>
      </c>
      <c r="G326" s="64"/>
      <c r="H326" s="65"/>
      <c r="I326" s="64"/>
      <c r="J326" s="65"/>
      <c r="K326" s="64"/>
      <c r="L326" s="65"/>
      <c r="M326" s="64"/>
      <c r="N326" s="65"/>
      <c r="O326" s="62">
        <v>37.781579999999998</v>
      </c>
      <c r="P326" s="63">
        <v>16.19211</v>
      </c>
      <c r="Q326" s="64"/>
      <c r="R326" s="65"/>
      <c r="S326" s="64"/>
      <c r="T326" s="65"/>
      <c r="U326" s="64"/>
      <c r="V326" s="66"/>
      <c r="W326" s="64"/>
      <c r="X326" s="65"/>
      <c r="Y326" s="65">
        <v>336</v>
      </c>
      <c r="Z326" s="64"/>
      <c r="AA326" s="65"/>
      <c r="AB326" s="62"/>
      <c r="AC326" s="63"/>
      <c r="AD326" s="64"/>
      <c r="AE326" s="65"/>
      <c r="AF326" s="65"/>
      <c r="AG326" s="66"/>
      <c r="AH326" s="73"/>
      <c r="AI326" s="62"/>
      <c r="AJ326" s="63"/>
      <c r="AK326" s="62"/>
      <c r="AL326" s="63"/>
      <c r="AM326" s="68"/>
      <c r="AN326" s="69"/>
      <c r="AO326" s="69"/>
      <c r="AP326" s="64"/>
      <c r="AQ326" s="65"/>
      <c r="AR326" s="64"/>
      <c r="AS326" s="65"/>
      <c r="AT326" s="66"/>
      <c r="AU326" s="66"/>
      <c r="AV326" s="64"/>
      <c r="AW326" s="65"/>
      <c r="AX326" s="73"/>
      <c r="AY326" s="73"/>
      <c r="AZ326" s="65"/>
      <c r="BA326" s="66"/>
      <c r="BB326" s="66"/>
      <c r="BC326" s="69">
        <v>2910.1295</v>
      </c>
      <c r="BD326" s="73"/>
      <c r="BE326" s="64"/>
      <c r="BF326" s="65"/>
      <c r="BG326" s="70"/>
      <c r="BH326" s="66"/>
      <c r="BI326" s="70"/>
      <c r="BJ326" s="66"/>
      <c r="BK326" s="64"/>
      <c r="BL326" s="65"/>
      <c r="BM326" s="66"/>
      <c r="BN326" s="65"/>
      <c r="BO326" s="65"/>
      <c r="BP326" s="65"/>
      <c r="BQ326" s="65"/>
      <c r="BR326" s="66"/>
      <c r="BS326" s="73"/>
    </row>
    <row r="327" spans="1:71" ht="24" customHeight="1" outlineLevel="1" x14ac:dyDescent="0.35">
      <c r="A327" s="95" t="s">
        <v>516</v>
      </c>
      <c r="B327" s="61" t="s">
        <v>560</v>
      </c>
      <c r="C327" s="201">
        <v>2422000852</v>
      </c>
      <c r="D327" s="202">
        <f t="shared" si="1269"/>
        <v>142.80000000000001</v>
      </c>
      <c r="E327" s="62">
        <f t="shared" si="1270"/>
        <v>0</v>
      </c>
      <c r="F327" s="63">
        <f t="shared" si="1271"/>
        <v>142.80000000000001</v>
      </c>
      <c r="G327" s="64"/>
      <c r="H327" s="65"/>
      <c r="I327" s="64"/>
      <c r="J327" s="65"/>
      <c r="K327" s="64"/>
      <c r="L327" s="65"/>
      <c r="M327" s="64"/>
      <c r="N327" s="65"/>
      <c r="O327" s="62"/>
      <c r="P327" s="63"/>
      <c r="Q327" s="64"/>
      <c r="R327" s="65"/>
      <c r="S327" s="64"/>
      <c r="T327" s="65"/>
      <c r="U327" s="64"/>
      <c r="V327" s="66"/>
      <c r="W327" s="64"/>
      <c r="X327" s="65"/>
      <c r="Y327" s="65">
        <v>142.80000000000001</v>
      </c>
      <c r="Z327" s="64"/>
      <c r="AA327" s="65"/>
      <c r="AB327" s="62"/>
      <c r="AC327" s="63"/>
      <c r="AD327" s="64"/>
      <c r="AE327" s="65"/>
      <c r="AF327" s="65"/>
      <c r="AG327" s="66"/>
      <c r="AH327" s="73"/>
      <c r="AI327" s="62"/>
      <c r="AJ327" s="63"/>
      <c r="AK327" s="62"/>
      <c r="AL327" s="63"/>
      <c r="AM327" s="68"/>
      <c r="AN327" s="69"/>
      <c r="AO327" s="69"/>
      <c r="AP327" s="64"/>
      <c r="AQ327" s="65"/>
      <c r="AR327" s="64"/>
      <c r="AS327" s="65"/>
      <c r="AT327" s="66"/>
      <c r="AU327" s="66"/>
      <c r="AV327" s="64"/>
      <c r="AW327" s="65"/>
      <c r="AX327" s="73"/>
      <c r="AY327" s="73"/>
      <c r="AZ327" s="65"/>
      <c r="BA327" s="66"/>
      <c r="BB327" s="66"/>
      <c r="BC327" s="66"/>
      <c r="BD327" s="73"/>
      <c r="BE327" s="64"/>
      <c r="BF327" s="65"/>
      <c r="BG327" s="70"/>
      <c r="BH327" s="66"/>
      <c r="BI327" s="70"/>
      <c r="BJ327" s="66"/>
      <c r="BK327" s="64"/>
      <c r="BL327" s="65"/>
      <c r="BM327" s="66"/>
      <c r="BN327" s="65"/>
      <c r="BO327" s="65"/>
      <c r="BP327" s="65"/>
      <c r="BQ327" s="65"/>
      <c r="BR327" s="66"/>
      <c r="BS327" s="73"/>
    </row>
    <row r="328" spans="1:71" ht="24" customHeight="1" outlineLevel="1" x14ac:dyDescent="0.35">
      <c r="A328" s="95" t="s">
        <v>516</v>
      </c>
      <c r="B328" s="88" t="s">
        <v>561</v>
      </c>
      <c r="C328" s="201" t="s">
        <v>562</v>
      </c>
      <c r="D328" s="202">
        <f t="shared" si="1269"/>
        <v>6407.9453000000003</v>
      </c>
      <c r="E328" s="62">
        <f t="shared" si="1270"/>
        <v>0</v>
      </c>
      <c r="F328" s="63">
        <f t="shared" si="1271"/>
        <v>6407.9453000000003</v>
      </c>
      <c r="G328" s="64"/>
      <c r="H328" s="65"/>
      <c r="I328" s="64"/>
      <c r="J328" s="65"/>
      <c r="K328" s="64"/>
      <c r="L328" s="65"/>
      <c r="M328" s="64"/>
      <c r="N328" s="65"/>
      <c r="O328" s="62"/>
      <c r="P328" s="63"/>
      <c r="Q328" s="64"/>
      <c r="R328" s="65"/>
      <c r="S328" s="64"/>
      <c r="T328" s="65"/>
      <c r="U328" s="64"/>
      <c r="V328" s="66"/>
      <c r="W328" s="64"/>
      <c r="X328" s="65"/>
      <c r="Y328" s="65"/>
      <c r="Z328" s="64"/>
      <c r="AA328" s="65"/>
      <c r="AB328" s="62"/>
      <c r="AC328" s="63"/>
      <c r="AD328" s="64"/>
      <c r="AE328" s="65"/>
      <c r="AF328" s="65"/>
      <c r="AG328" s="66"/>
      <c r="AH328" s="73"/>
      <c r="AI328" s="62"/>
      <c r="AJ328" s="63"/>
      <c r="AK328" s="62"/>
      <c r="AL328" s="63"/>
      <c r="AM328" s="68"/>
      <c r="AN328" s="69"/>
      <c r="AO328" s="69"/>
      <c r="AP328" s="64"/>
      <c r="AQ328" s="65"/>
      <c r="AR328" s="64"/>
      <c r="AS328" s="65"/>
      <c r="AT328" s="66">
        <v>1140</v>
      </c>
      <c r="AU328" s="66"/>
      <c r="AV328" s="64"/>
      <c r="AW328" s="65"/>
      <c r="AX328" s="73"/>
      <c r="AY328" s="73"/>
      <c r="AZ328" s="65"/>
      <c r="BA328" s="66"/>
      <c r="BB328" s="66"/>
      <c r="BC328" s="66"/>
      <c r="BD328" s="73"/>
      <c r="BE328" s="64"/>
      <c r="BF328" s="65"/>
      <c r="BG328" s="70"/>
      <c r="BH328" s="66"/>
      <c r="BI328" s="70"/>
      <c r="BJ328" s="66"/>
      <c r="BK328" s="64"/>
      <c r="BL328" s="65"/>
      <c r="BM328" s="66"/>
      <c r="BN328" s="65">
        <f>3559.8242+1708.1211</f>
        <v>5267.9453000000003</v>
      </c>
      <c r="BO328" s="65"/>
      <c r="BP328" s="65"/>
      <c r="BQ328" s="65"/>
      <c r="BR328" s="66"/>
      <c r="BS328" s="73"/>
    </row>
    <row r="329" spans="1:71" ht="50.25" customHeight="1" outlineLevel="1" x14ac:dyDescent="0.35">
      <c r="A329" s="95" t="s">
        <v>516</v>
      </c>
      <c r="B329" s="88" t="s">
        <v>563</v>
      </c>
      <c r="C329" s="201" t="s">
        <v>564</v>
      </c>
      <c r="D329" s="202">
        <f t="shared" si="1269"/>
        <v>7000</v>
      </c>
      <c r="E329" s="62">
        <f t="shared" si="1270"/>
        <v>3468.5628999999999</v>
      </c>
      <c r="F329" s="63">
        <f t="shared" si="1271"/>
        <v>3531.4371000000001</v>
      </c>
      <c r="G329" s="64"/>
      <c r="H329" s="65"/>
      <c r="I329" s="64"/>
      <c r="J329" s="65"/>
      <c r="K329" s="64"/>
      <c r="L329" s="65"/>
      <c r="M329" s="64"/>
      <c r="N329" s="65"/>
      <c r="O329" s="62"/>
      <c r="P329" s="63"/>
      <c r="Q329" s="64"/>
      <c r="R329" s="65"/>
      <c r="S329" s="64"/>
      <c r="T329" s="65"/>
      <c r="U329" s="64"/>
      <c r="V329" s="66"/>
      <c r="W329" s="64"/>
      <c r="X329" s="65"/>
      <c r="Y329" s="65"/>
      <c r="Z329" s="64"/>
      <c r="AA329" s="65"/>
      <c r="AB329" s="62"/>
      <c r="AC329" s="63"/>
      <c r="AD329" s="64"/>
      <c r="AE329" s="65"/>
      <c r="AF329" s="65"/>
      <c r="AG329" s="66"/>
      <c r="AH329" s="63"/>
      <c r="AI329" s="62"/>
      <c r="AJ329" s="63"/>
      <c r="AK329" s="62"/>
      <c r="AL329" s="63"/>
      <c r="AM329" s="68">
        <v>3468.5628999999999</v>
      </c>
      <c r="AN329" s="69">
        <v>3531.4371000000001</v>
      </c>
      <c r="AO329" s="69"/>
      <c r="AP329" s="64"/>
      <c r="AQ329" s="65"/>
      <c r="AR329" s="64"/>
      <c r="AS329" s="65"/>
      <c r="AT329" s="66"/>
      <c r="AU329" s="66"/>
      <c r="AV329" s="64"/>
      <c r="AW329" s="65"/>
      <c r="AX329" s="69"/>
      <c r="AY329" s="69"/>
      <c r="AZ329" s="65"/>
      <c r="BA329" s="66"/>
      <c r="BB329" s="66"/>
      <c r="BC329" s="66"/>
      <c r="BD329" s="63"/>
      <c r="BE329" s="64"/>
      <c r="BF329" s="65"/>
      <c r="BG329" s="70"/>
      <c r="BH329" s="66"/>
      <c r="BI329" s="70"/>
      <c r="BJ329" s="66"/>
      <c r="BK329" s="64"/>
      <c r="BL329" s="65"/>
      <c r="BM329" s="66"/>
      <c r="BN329" s="65"/>
      <c r="BO329" s="65"/>
      <c r="BP329" s="65"/>
      <c r="BQ329" s="65"/>
      <c r="BR329" s="66"/>
      <c r="BS329" s="69"/>
    </row>
    <row r="330" spans="1:71" ht="50.25" customHeight="1" outlineLevel="1" x14ac:dyDescent="0.35">
      <c r="A330" s="95" t="s">
        <v>516</v>
      </c>
      <c r="B330" s="190" t="s">
        <v>565</v>
      </c>
      <c r="C330" s="201">
        <v>242200912680</v>
      </c>
      <c r="D330" s="202">
        <f t="shared" si="1269"/>
        <v>219</v>
      </c>
      <c r="E330" s="62">
        <f t="shared" si="1270"/>
        <v>0</v>
      </c>
      <c r="F330" s="63">
        <f t="shared" si="1271"/>
        <v>219</v>
      </c>
      <c r="G330" s="64"/>
      <c r="H330" s="65"/>
      <c r="I330" s="64"/>
      <c r="J330" s="65"/>
      <c r="K330" s="64"/>
      <c r="L330" s="65"/>
      <c r="M330" s="64"/>
      <c r="N330" s="65"/>
      <c r="O330" s="62"/>
      <c r="P330" s="63"/>
      <c r="Q330" s="64"/>
      <c r="R330" s="65"/>
      <c r="S330" s="64"/>
      <c r="T330" s="65"/>
      <c r="U330" s="64"/>
      <c r="V330" s="66"/>
      <c r="W330" s="64"/>
      <c r="X330" s="65"/>
      <c r="Y330" s="65"/>
      <c r="Z330" s="64"/>
      <c r="AA330" s="65"/>
      <c r="AB330" s="62"/>
      <c r="AC330" s="63"/>
      <c r="AD330" s="64"/>
      <c r="AE330" s="65"/>
      <c r="AF330" s="65"/>
      <c r="AG330" s="66"/>
      <c r="AH330" s="63"/>
      <c r="AI330" s="62"/>
      <c r="AJ330" s="63"/>
      <c r="AK330" s="62"/>
      <c r="AL330" s="63"/>
      <c r="AM330" s="68"/>
      <c r="AN330" s="69"/>
      <c r="AO330" s="69"/>
      <c r="AP330" s="64"/>
      <c r="AQ330" s="65"/>
      <c r="AR330" s="64"/>
      <c r="AS330" s="65"/>
      <c r="AT330" s="66"/>
      <c r="AU330" s="66"/>
      <c r="AV330" s="64"/>
      <c r="AW330" s="65"/>
      <c r="AX330" s="69"/>
      <c r="AY330" s="69"/>
      <c r="AZ330" s="65"/>
      <c r="BA330" s="66"/>
      <c r="BB330" s="66">
        <v>219</v>
      </c>
      <c r="BC330" s="66"/>
      <c r="BD330" s="63"/>
      <c r="BE330" s="64"/>
      <c r="BF330" s="65"/>
      <c r="BG330" s="70"/>
      <c r="BH330" s="66"/>
      <c r="BI330" s="70"/>
      <c r="BJ330" s="66"/>
      <c r="BK330" s="64"/>
      <c r="BL330" s="65"/>
      <c r="BM330" s="66"/>
      <c r="BN330" s="65"/>
      <c r="BO330" s="65"/>
      <c r="BP330" s="65"/>
      <c r="BQ330" s="65"/>
      <c r="BR330" s="66"/>
      <c r="BS330" s="69"/>
    </row>
    <row r="331" spans="1:71" ht="50.25" customHeight="1" outlineLevel="1" x14ac:dyDescent="0.35">
      <c r="A331" s="95" t="s">
        <v>516</v>
      </c>
      <c r="B331" s="190" t="s">
        <v>566</v>
      </c>
      <c r="C331" s="201">
        <v>242201456119</v>
      </c>
      <c r="D331" s="202">
        <f t="shared" si="1269"/>
        <v>20.7</v>
      </c>
      <c r="E331" s="62">
        <f t="shared" si="1270"/>
        <v>0</v>
      </c>
      <c r="F331" s="63">
        <f t="shared" si="1271"/>
        <v>20.7</v>
      </c>
      <c r="G331" s="64"/>
      <c r="H331" s="65"/>
      <c r="I331" s="64"/>
      <c r="J331" s="65"/>
      <c r="K331" s="64"/>
      <c r="L331" s="65"/>
      <c r="M331" s="64"/>
      <c r="N331" s="65"/>
      <c r="O331" s="62"/>
      <c r="P331" s="63"/>
      <c r="Q331" s="64"/>
      <c r="R331" s="65"/>
      <c r="S331" s="64"/>
      <c r="T331" s="65"/>
      <c r="U331" s="64"/>
      <c r="V331" s="66"/>
      <c r="W331" s="64"/>
      <c r="X331" s="65"/>
      <c r="Y331" s="65"/>
      <c r="Z331" s="64"/>
      <c r="AA331" s="65"/>
      <c r="AB331" s="62"/>
      <c r="AC331" s="63"/>
      <c r="AD331" s="64"/>
      <c r="AE331" s="65"/>
      <c r="AF331" s="65"/>
      <c r="AG331" s="66"/>
      <c r="AH331" s="63"/>
      <c r="AI331" s="62"/>
      <c r="AJ331" s="63"/>
      <c r="AK331" s="62"/>
      <c r="AL331" s="63"/>
      <c r="AM331" s="68"/>
      <c r="AN331" s="69"/>
      <c r="AO331" s="69"/>
      <c r="AP331" s="64"/>
      <c r="AQ331" s="65"/>
      <c r="AR331" s="64"/>
      <c r="AS331" s="65"/>
      <c r="AT331" s="66"/>
      <c r="AU331" s="66"/>
      <c r="AV331" s="64"/>
      <c r="AW331" s="65"/>
      <c r="AX331" s="69"/>
      <c r="AY331" s="69"/>
      <c r="AZ331" s="65"/>
      <c r="BA331" s="66"/>
      <c r="BB331" s="66">
        <v>20.7</v>
      </c>
      <c r="BC331" s="66"/>
      <c r="BD331" s="63"/>
      <c r="BE331" s="64"/>
      <c r="BF331" s="65"/>
      <c r="BG331" s="70"/>
      <c r="BH331" s="66"/>
      <c r="BI331" s="70"/>
      <c r="BJ331" s="66"/>
      <c r="BK331" s="64"/>
      <c r="BL331" s="65"/>
      <c r="BM331" s="66"/>
      <c r="BN331" s="65"/>
      <c r="BO331" s="65"/>
      <c r="BP331" s="65"/>
      <c r="BQ331" s="65"/>
      <c r="BR331" s="66"/>
      <c r="BS331" s="69"/>
    </row>
    <row r="332" spans="1:71" ht="50.25" customHeight="1" outlineLevel="1" x14ac:dyDescent="0.35">
      <c r="A332" s="95" t="s">
        <v>516</v>
      </c>
      <c r="B332" s="190" t="s">
        <v>567</v>
      </c>
      <c r="C332" s="201">
        <v>242200248645</v>
      </c>
      <c r="D332" s="202">
        <f t="shared" si="1269"/>
        <v>159</v>
      </c>
      <c r="E332" s="62">
        <f t="shared" si="1270"/>
        <v>0</v>
      </c>
      <c r="F332" s="63">
        <f t="shared" si="1271"/>
        <v>159</v>
      </c>
      <c r="G332" s="64"/>
      <c r="H332" s="65"/>
      <c r="I332" s="64"/>
      <c r="J332" s="65"/>
      <c r="K332" s="64"/>
      <c r="L332" s="65"/>
      <c r="M332" s="64"/>
      <c r="N332" s="65"/>
      <c r="O332" s="62"/>
      <c r="P332" s="63"/>
      <c r="Q332" s="64"/>
      <c r="R332" s="65"/>
      <c r="S332" s="64"/>
      <c r="T332" s="65"/>
      <c r="U332" s="64"/>
      <c r="V332" s="66"/>
      <c r="W332" s="64"/>
      <c r="X332" s="65"/>
      <c r="Y332" s="65"/>
      <c r="Z332" s="64"/>
      <c r="AA332" s="65"/>
      <c r="AB332" s="62"/>
      <c r="AC332" s="63"/>
      <c r="AD332" s="64"/>
      <c r="AE332" s="65"/>
      <c r="AF332" s="65"/>
      <c r="AG332" s="66"/>
      <c r="AH332" s="63"/>
      <c r="AI332" s="62"/>
      <c r="AJ332" s="63"/>
      <c r="AK332" s="62"/>
      <c r="AL332" s="63"/>
      <c r="AM332" s="68"/>
      <c r="AN332" s="69"/>
      <c r="AO332" s="69"/>
      <c r="AP332" s="64"/>
      <c r="AQ332" s="65"/>
      <c r="AR332" s="64"/>
      <c r="AS332" s="65"/>
      <c r="AT332" s="66"/>
      <c r="AU332" s="66"/>
      <c r="AV332" s="64"/>
      <c r="AW332" s="65"/>
      <c r="AX332" s="69"/>
      <c r="AY332" s="69"/>
      <c r="AZ332" s="65"/>
      <c r="BA332" s="66"/>
      <c r="BB332" s="66">
        <v>159</v>
      </c>
      <c r="BC332" s="66"/>
      <c r="BD332" s="63"/>
      <c r="BE332" s="64"/>
      <c r="BF332" s="65"/>
      <c r="BG332" s="70"/>
      <c r="BH332" s="66"/>
      <c r="BI332" s="70"/>
      <c r="BJ332" s="66"/>
      <c r="BK332" s="64"/>
      <c r="BL332" s="65"/>
      <c r="BM332" s="66"/>
      <c r="BN332" s="65"/>
      <c r="BO332" s="65"/>
      <c r="BP332" s="65"/>
      <c r="BQ332" s="65"/>
      <c r="BR332" s="66"/>
      <c r="BS332" s="69"/>
    </row>
    <row r="333" spans="1:71" s="78" customFormat="1" ht="23.25" customHeight="1" x14ac:dyDescent="0.35">
      <c r="A333" s="90" t="s">
        <v>568</v>
      </c>
      <c r="B333" s="91"/>
      <c r="C333" s="204"/>
      <c r="D333" s="209">
        <f t="shared" ref="D333" si="1272">SUBTOTAL(9,D299:D332)</f>
        <v>311330.00434000004</v>
      </c>
      <c r="E333" s="116">
        <f t="shared" ref="E333" si="1273">SUBTOTAL(9,E299:E332)</f>
        <v>70361.420079999996</v>
      </c>
      <c r="F333" s="116">
        <f t="shared" ref="F333" si="1274">SUBTOTAL(9,F299:F332)</f>
        <v>240968.58426000003</v>
      </c>
      <c r="G333" s="116">
        <f t="shared" ref="G333" si="1275">SUBTOTAL(9,G299:G332)</f>
        <v>9758.0114599999997</v>
      </c>
      <c r="H333" s="116">
        <f t="shared" ref="H333" si="1276">SUBTOTAL(9,H299:H332)</f>
        <v>4182.0048900000002</v>
      </c>
      <c r="I333" s="116">
        <f t="shared" ref="I333" si="1277">SUBTOTAL(9,I299:I332)</f>
        <v>860.45213000000001</v>
      </c>
      <c r="J333" s="116">
        <f t="shared" ref="J333" si="1278">SUBTOTAL(9,J299:J332)</f>
        <v>368.76521000000002</v>
      </c>
      <c r="K333" s="116">
        <f t="shared" ref="K333" si="1279">SUBTOTAL(9,K299:K332)</f>
        <v>10392.304900000001</v>
      </c>
      <c r="L333" s="116">
        <f t="shared" ref="L333" si="1280">SUBTOTAL(9,L299:L332)</f>
        <v>4453.8449499999997</v>
      </c>
      <c r="M333" s="116">
        <f t="shared" ref="M333" si="1281">SUBTOTAL(9,M299:M332)</f>
        <v>0</v>
      </c>
      <c r="N333" s="116">
        <f t="shared" ref="N333" si="1282">SUBTOTAL(9,N299:N332)</f>
        <v>0</v>
      </c>
      <c r="O333" s="116">
        <f t="shared" ref="O333" si="1283">SUBTOTAL(9,O299:O332)</f>
        <v>8071.0271100000009</v>
      </c>
      <c r="P333" s="116">
        <f t="shared" ref="P333" si="1284">SUBTOTAL(9,P299:P332)</f>
        <v>3459.0116100000005</v>
      </c>
      <c r="Q333" s="116">
        <f t="shared" ref="Q333" si="1285">SUBTOTAL(9,Q299:Q332)</f>
        <v>0</v>
      </c>
      <c r="R333" s="116">
        <f t="shared" ref="R333" si="1286">SUBTOTAL(9,R299:R332)</f>
        <v>0</v>
      </c>
      <c r="S333" s="116">
        <f t="shared" ref="S333" si="1287">SUBTOTAL(9,S299:S332)</f>
        <v>0</v>
      </c>
      <c r="T333" s="116">
        <f t="shared" ref="T333" si="1288">SUBTOTAL(9,T299:T332)</f>
        <v>0</v>
      </c>
      <c r="U333" s="116">
        <f t="shared" ref="U333" si="1289">SUBTOTAL(9,U299:U332)</f>
        <v>0</v>
      </c>
      <c r="V333" s="116">
        <f t="shared" ref="V333" si="1290">SUBTOTAL(9,V299:V332)</f>
        <v>0</v>
      </c>
      <c r="W333" s="116">
        <f t="shared" ref="W333" si="1291">SUBTOTAL(9,W299:W332)</f>
        <v>0</v>
      </c>
      <c r="X333" s="116">
        <f t="shared" ref="X333" si="1292">SUBTOTAL(9,X299:X332)</f>
        <v>0</v>
      </c>
      <c r="Y333" s="116">
        <f t="shared" ref="Y333" si="1293">SUBTOTAL(9,Y299:Y332)</f>
        <v>35391.372729999995</v>
      </c>
      <c r="Z333" s="116">
        <f t="shared" ref="Z333" si="1294">SUBTOTAL(9,Z299:Z332)</f>
        <v>9826.5187699999988</v>
      </c>
      <c r="AA333" s="116">
        <f t="shared" ref="AA333" si="1295">SUBTOTAL(9,AA299:AA332)</f>
        <v>4211.3651899999995</v>
      </c>
      <c r="AB333" s="116">
        <f t="shared" ref="AB333" si="1296">SUBTOTAL(9,AB299:AB332)</f>
        <v>25821.017100000001</v>
      </c>
      <c r="AC333" s="116">
        <f t="shared" ref="AC333" si="1297">SUBTOTAL(9,AC299:AC332)</f>
        <v>11066.1502</v>
      </c>
      <c r="AD333" s="116">
        <f t="shared" ref="AD333" si="1298">SUBTOTAL(9,AD299:AD332)</f>
        <v>1968.91526</v>
      </c>
      <c r="AE333" s="116">
        <f t="shared" ref="AE333" si="1299">SUBTOTAL(9,AE299:AE332)</f>
        <v>843.82082000000003</v>
      </c>
      <c r="AF333" s="116">
        <f t="shared" ref="AF333" si="1300">SUBTOTAL(9,AF299:AF332)</f>
        <v>48690.411930000002</v>
      </c>
      <c r="AG333" s="116">
        <f t="shared" ref="AG333" si="1301">SUBTOTAL(9,AG299:AG332)</f>
        <v>168.315</v>
      </c>
      <c r="AH333" s="116">
        <f t="shared" ref="AH333" si="1302">SUBTOTAL(9,AH299:AH332)</f>
        <v>0</v>
      </c>
      <c r="AI333" s="116">
        <f t="shared" ref="AI333" si="1303">SUBTOTAL(9,AI299:AI332)</f>
        <v>0</v>
      </c>
      <c r="AJ333" s="116">
        <f t="shared" ref="AJ333" si="1304">SUBTOTAL(9,AJ299:AJ332)</f>
        <v>0</v>
      </c>
      <c r="AK333" s="116">
        <f t="shared" ref="AK333" si="1305">SUBTOTAL(9,AK299:AK332)</f>
        <v>0</v>
      </c>
      <c r="AL333" s="116">
        <f t="shared" ref="AL333" si="1306">SUBTOTAL(9,AL299:AL332)</f>
        <v>0</v>
      </c>
      <c r="AM333" s="116">
        <f t="shared" ref="AM333" si="1307">SUBTOTAL(9,AM299:AM332)</f>
        <v>3468.5628999999999</v>
      </c>
      <c r="AN333" s="116">
        <f t="shared" ref="AN333" si="1308">SUBTOTAL(9,AN299:AN332)</f>
        <v>3531.4371000000001</v>
      </c>
      <c r="AO333" s="116">
        <f t="shared" ref="AO333" si="1309">SUBTOTAL(9,AO299:AO332)</f>
        <v>0</v>
      </c>
      <c r="AP333" s="116">
        <f t="shared" ref="AP333" si="1310">SUBTOTAL(9,AP299:AP332)</f>
        <v>162.77999</v>
      </c>
      <c r="AQ333" s="116">
        <f t="shared" ref="AQ333" si="1311">SUBTOTAL(9,AQ299:AQ332)</f>
        <v>69.76285</v>
      </c>
      <c r="AR333" s="116">
        <f t="shared" ref="AR333" si="1312">SUBTOTAL(9,AR299:AR332)</f>
        <v>0</v>
      </c>
      <c r="AS333" s="116">
        <f t="shared" ref="AS333" si="1313">SUBTOTAL(9,AS299:AS332)</f>
        <v>0</v>
      </c>
      <c r="AT333" s="116">
        <f t="shared" ref="AT333" si="1314">SUBTOTAL(9,AT299:AT332)</f>
        <v>11886</v>
      </c>
      <c r="AU333" s="116">
        <f t="shared" ref="AU333" si="1315">SUBTOTAL(9,AU299:AU332)</f>
        <v>0</v>
      </c>
      <c r="AV333" s="116">
        <f t="shared" ref="AV333" si="1316">SUBTOTAL(9,AV299:AV332)</f>
        <v>0</v>
      </c>
      <c r="AW333" s="116">
        <f t="shared" ref="AW333" si="1317">SUBTOTAL(9,AW299:AW332)</f>
        <v>0</v>
      </c>
      <c r="AX333" s="116">
        <f t="shared" ref="AX333" si="1318">SUBTOTAL(9,AX299:AX332)</f>
        <v>18.09657</v>
      </c>
      <c r="AY333" s="116">
        <f t="shared" ref="AY333" si="1319">SUBTOTAL(9,AY299:AY332)</f>
        <v>0</v>
      </c>
      <c r="AZ333" s="116">
        <f t="shared" ref="AZ333" si="1320">SUBTOTAL(9,AZ299:AZ332)</f>
        <v>0</v>
      </c>
      <c r="BA333" s="116">
        <f t="shared" ref="BA333" si="1321">SUBTOTAL(9,BA299:BA332)</f>
        <v>0</v>
      </c>
      <c r="BB333" s="116">
        <f t="shared" ref="BB333" si="1322">SUBTOTAL(9,BB299:BB332)</f>
        <v>11451.623450000001</v>
      </c>
      <c r="BC333" s="116">
        <f t="shared" ref="BC333" si="1323">SUBTOTAL(9,BC299:BC332)</f>
        <v>49921.557690000001</v>
      </c>
      <c r="BD333" s="116">
        <f t="shared" ref="BD333" si="1324">SUBTOTAL(9,BD299:BD332)</f>
        <v>802.14409000000001</v>
      </c>
      <c r="BE333" s="116">
        <f t="shared" ref="BE333" si="1325">SUBTOTAL(9,BE299:BE332)</f>
        <v>0</v>
      </c>
      <c r="BF333" s="116">
        <f t="shared" ref="BF333" si="1326">SUBTOTAL(9,BF299:BF332)</f>
        <v>0</v>
      </c>
      <c r="BG333" s="116">
        <f t="shared" ref="BG333" si="1327">SUBTOTAL(9,BG299:BG332)</f>
        <v>0</v>
      </c>
      <c r="BH333" s="116">
        <f t="shared" ref="BH333" si="1328">SUBTOTAL(9,BH299:BH332)</f>
        <v>0</v>
      </c>
      <c r="BI333" s="116">
        <f t="shared" ref="BI333" si="1329">SUBTOTAL(9,BI299:BI332)</f>
        <v>31.830459999999999</v>
      </c>
      <c r="BJ333" s="116">
        <f t="shared" ref="BJ333" si="1330">SUBTOTAL(9,BJ299:BJ332)</f>
        <v>2.0320399999999998</v>
      </c>
      <c r="BK333" s="116">
        <f t="shared" ref="BK333" si="1331">SUBTOTAL(9,BK299:BK332)</f>
        <v>0</v>
      </c>
      <c r="BL333" s="116">
        <f t="shared" ref="BL333" si="1332">SUBTOTAL(9,BL299:BL332)</f>
        <v>0</v>
      </c>
      <c r="BM333" s="116">
        <f t="shared" ref="BM333" si="1333">SUBTOTAL(9,BM299:BM332)</f>
        <v>0</v>
      </c>
      <c r="BN333" s="116">
        <f t="shared" ref="BN333" si="1334">SUBTOTAL(9,BN299:BN332)</f>
        <v>42098.299899999998</v>
      </c>
      <c r="BO333" s="116">
        <f t="shared" ref="BO333" si="1335">SUBTOTAL(9,BO299:BO332)</f>
        <v>0</v>
      </c>
      <c r="BP333" s="116">
        <f t="shared" ref="BP333" si="1336">SUBTOTAL(9,BP299:BP332)</f>
        <v>0</v>
      </c>
      <c r="BQ333" s="116">
        <f t="shared" ref="BQ333" si="1337">SUBTOTAL(9,BQ299:BQ332)</f>
        <v>8352.5680400000001</v>
      </c>
      <c r="BR333" s="116">
        <f t="shared" ref="BR333" si="1338">SUBTOTAL(9,BR299:BR332)</f>
        <v>0</v>
      </c>
      <c r="BS333" s="116">
        <f t="shared" ref="BS333" si="1339">SUBTOTAL(9,BS299:BS332)</f>
        <v>0</v>
      </c>
    </row>
    <row r="334" spans="1:71" ht="47.25" customHeight="1" outlineLevel="1" collapsed="1" x14ac:dyDescent="0.35">
      <c r="A334" s="82" t="s">
        <v>569</v>
      </c>
      <c r="B334" s="61" t="s">
        <v>570</v>
      </c>
      <c r="C334" s="201" t="s">
        <v>571</v>
      </c>
      <c r="D334" s="202">
        <f t="shared" ref="D334:D350" si="1340">E334+F334</f>
        <v>1141.627</v>
      </c>
      <c r="E334" s="62">
        <f t="shared" ref="E334:E350" si="1341">SUMIF($G$5:$BS$5,"федеральный бюджет",G334:BS334)</f>
        <v>0</v>
      </c>
      <c r="F334" s="63">
        <f t="shared" ref="F334:F350" si="1342">SUMIF($G$5:$BS$5,"краевой бюджет",G334:BS334)</f>
        <v>1141.627</v>
      </c>
      <c r="G334" s="62"/>
      <c r="H334" s="63"/>
      <c r="I334" s="62"/>
      <c r="J334" s="63"/>
      <c r="K334" s="62"/>
      <c r="L334" s="63"/>
      <c r="M334" s="62"/>
      <c r="N334" s="63"/>
      <c r="O334" s="62"/>
      <c r="P334" s="63"/>
      <c r="Q334" s="64"/>
      <c r="R334" s="65"/>
      <c r="S334" s="62"/>
      <c r="T334" s="63"/>
      <c r="U334" s="64"/>
      <c r="V334" s="66"/>
      <c r="W334" s="62"/>
      <c r="X334" s="63"/>
      <c r="Y334" s="63">
        <v>280</v>
      </c>
      <c r="Z334" s="62"/>
      <c r="AA334" s="63"/>
      <c r="AB334" s="62"/>
      <c r="AC334" s="63"/>
      <c r="AD334" s="62"/>
      <c r="AE334" s="63"/>
      <c r="AF334" s="63"/>
      <c r="AG334" s="66"/>
      <c r="AH334" s="73"/>
      <c r="AI334" s="62"/>
      <c r="AJ334" s="63"/>
      <c r="AK334" s="62"/>
      <c r="AL334" s="63"/>
      <c r="AM334" s="68"/>
      <c r="AN334" s="69"/>
      <c r="AO334" s="69"/>
      <c r="AP334" s="62"/>
      <c r="AQ334" s="63"/>
      <c r="AR334" s="64"/>
      <c r="AS334" s="65"/>
      <c r="AT334" s="66"/>
      <c r="AU334" s="66"/>
      <c r="AV334" s="64"/>
      <c r="AW334" s="65"/>
      <c r="AX334" s="73"/>
      <c r="AY334" s="73"/>
      <c r="AZ334" s="65"/>
      <c r="BA334" s="66"/>
      <c r="BB334" s="66">
        <v>861.62699999999995</v>
      </c>
      <c r="BC334" s="66"/>
      <c r="BD334" s="73"/>
      <c r="BE334" s="64"/>
      <c r="BF334" s="65"/>
      <c r="BG334" s="70"/>
      <c r="BH334" s="66"/>
      <c r="BI334" s="70"/>
      <c r="BJ334" s="66"/>
      <c r="BK334" s="62"/>
      <c r="BL334" s="63"/>
      <c r="BM334" s="66"/>
      <c r="BN334" s="65"/>
      <c r="BO334" s="65"/>
      <c r="BP334" s="63"/>
      <c r="BQ334" s="65"/>
      <c r="BR334" s="66"/>
      <c r="BS334" s="73"/>
    </row>
    <row r="335" spans="1:71" ht="47.25" customHeight="1" outlineLevel="1" x14ac:dyDescent="0.35">
      <c r="A335" s="120" t="s">
        <v>569</v>
      </c>
      <c r="B335" s="121" t="s">
        <v>572</v>
      </c>
      <c r="C335" s="201" t="s">
        <v>573</v>
      </c>
      <c r="D335" s="202">
        <f t="shared" si="1340"/>
        <v>9211.4987099999998</v>
      </c>
      <c r="E335" s="62">
        <f t="shared" si="1341"/>
        <v>3854.2457100000001</v>
      </c>
      <c r="F335" s="63">
        <f t="shared" si="1342"/>
        <v>5357.2530000000006</v>
      </c>
      <c r="G335" s="64"/>
      <c r="H335" s="65"/>
      <c r="I335" s="64"/>
      <c r="J335" s="65"/>
      <c r="K335" s="64"/>
      <c r="L335" s="65"/>
      <c r="M335" s="64"/>
      <c r="N335" s="65"/>
      <c r="O335" s="62"/>
      <c r="P335" s="63"/>
      <c r="Q335" s="64"/>
      <c r="R335" s="65"/>
      <c r="S335" s="64"/>
      <c r="T335" s="65"/>
      <c r="U335" s="64"/>
      <c r="V335" s="66"/>
      <c r="W335" s="64"/>
      <c r="X335" s="65"/>
      <c r="Y335" s="65"/>
      <c r="Z335" s="64"/>
      <c r="AA335" s="65"/>
      <c r="AB335" s="64">
        <v>129.52195</v>
      </c>
      <c r="AC335" s="65">
        <v>55.509410000000003</v>
      </c>
      <c r="AD335" s="64">
        <v>16.270130000000002</v>
      </c>
      <c r="AE335" s="65">
        <v>6.9729200000000002</v>
      </c>
      <c r="AF335" s="65">
        <v>1113.2545600000001</v>
      </c>
      <c r="AG335" s="66"/>
      <c r="AH335" s="73"/>
      <c r="AI335" s="62"/>
      <c r="AJ335" s="63"/>
      <c r="AK335" s="84">
        <v>3708.45363</v>
      </c>
      <c r="AL335" s="85">
        <v>1589.33727</v>
      </c>
      <c r="AM335" s="86"/>
      <c r="AN335" s="87"/>
      <c r="AO335" s="87"/>
      <c r="AP335" s="64"/>
      <c r="AQ335" s="65"/>
      <c r="AR335" s="64"/>
      <c r="AS335" s="65"/>
      <c r="AT335" s="66"/>
      <c r="AU335" s="66"/>
      <c r="AV335" s="64"/>
      <c r="AW335" s="65"/>
      <c r="AX335" s="73"/>
      <c r="AY335" s="73"/>
      <c r="AZ335" s="65"/>
      <c r="BA335" s="66"/>
      <c r="BB335" s="66">
        <v>2592.17884</v>
      </c>
      <c r="BC335" s="66"/>
      <c r="BD335" s="73"/>
      <c r="BE335" s="64"/>
      <c r="BF335" s="65"/>
      <c r="BG335" s="70"/>
      <c r="BH335" s="66"/>
      <c r="BI335" s="70"/>
      <c r="BJ335" s="66"/>
      <c r="BK335" s="64"/>
      <c r="BL335" s="65"/>
      <c r="BM335" s="66"/>
      <c r="BN335" s="65"/>
      <c r="BO335" s="65"/>
      <c r="BP335" s="65"/>
      <c r="BQ335" s="65"/>
      <c r="BR335" s="66"/>
      <c r="BS335" s="73"/>
    </row>
    <row r="336" spans="1:71" ht="70.5" customHeight="1" outlineLevel="1" x14ac:dyDescent="0.35">
      <c r="A336" s="82" t="s">
        <v>569</v>
      </c>
      <c r="B336" s="61" t="s">
        <v>574</v>
      </c>
      <c r="C336" s="201" t="s">
        <v>575</v>
      </c>
      <c r="D336" s="202">
        <f t="shared" si="1340"/>
        <v>301.67187999999999</v>
      </c>
      <c r="E336" s="62">
        <f t="shared" si="1341"/>
        <v>34.096919999999997</v>
      </c>
      <c r="F336" s="63">
        <f t="shared" si="1342"/>
        <v>267.57495999999998</v>
      </c>
      <c r="G336" s="64"/>
      <c r="H336" s="65"/>
      <c r="I336" s="64"/>
      <c r="J336" s="65"/>
      <c r="K336" s="64"/>
      <c r="L336" s="65"/>
      <c r="M336" s="64"/>
      <c r="N336" s="65"/>
      <c r="O336" s="62"/>
      <c r="P336" s="63"/>
      <c r="Q336" s="64"/>
      <c r="R336" s="65"/>
      <c r="S336" s="64"/>
      <c r="T336" s="65"/>
      <c r="U336" s="64"/>
      <c r="V336" s="66"/>
      <c r="W336" s="64"/>
      <c r="X336" s="65"/>
      <c r="Y336" s="65"/>
      <c r="Z336" s="64"/>
      <c r="AA336" s="65"/>
      <c r="AB336" s="62">
        <v>34.096919999999997</v>
      </c>
      <c r="AC336" s="63">
        <v>14.612970000000001</v>
      </c>
      <c r="AD336" s="64"/>
      <c r="AE336" s="65"/>
      <c r="AF336" s="65">
        <v>252.96198999999999</v>
      </c>
      <c r="AG336" s="66"/>
      <c r="AH336" s="73"/>
      <c r="AI336" s="62"/>
      <c r="AJ336" s="63"/>
      <c r="AK336" s="62"/>
      <c r="AL336" s="63"/>
      <c r="AM336" s="68"/>
      <c r="AN336" s="69"/>
      <c r="AO336" s="69"/>
      <c r="AP336" s="64"/>
      <c r="AQ336" s="65"/>
      <c r="AR336" s="64"/>
      <c r="AS336" s="65"/>
      <c r="AT336" s="66"/>
      <c r="AU336" s="66"/>
      <c r="AV336" s="64"/>
      <c r="AW336" s="65"/>
      <c r="AX336" s="73"/>
      <c r="AY336" s="73"/>
      <c r="AZ336" s="65"/>
      <c r="BA336" s="66"/>
      <c r="BB336" s="66"/>
      <c r="BC336" s="66"/>
      <c r="BD336" s="73"/>
      <c r="BE336" s="64"/>
      <c r="BF336" s="65"/>
      <c r="BG336" s="70"/>
      <c r="BH336" s="66"/>
      <c r="BI336" s="70"/>
      <c r="BJ336" s="66"/>
      <c r="BK336" s="64"/>
      <c r="BL336" s="65"/>
      <c r="BM336" s="66"/>
      <c r="BN336" s="65"/>
      <c r="BO336" s="65"/>
      <c r="BP336" s="65"/>
      <c r="BQ336" s="65"/>
      <c r="BR336" s="66"/>
      <c r="BS336" s="73"/>
    </row>
    <row r="337" spans="1:71" ht="127.5" customHeight="1" outlineLevel="1" x14ac:dyDescent="0.35">
      <c r="A337" s="82" t="s">
        <v>569</v>
      </c>
      <c r="B337" s="61" t="s">
        <v>576</v>
      </c>
      <c r="C337" s="212" t="s">
        <v>577</v>
      </c>
      <c r="D337" s="202">
        <f t="shared" si="1340"/>
        <v>48</v>
      </c>
      <c r="E337" s="62">
        <f t="shared" si="1341"/>
        <v>0</v>
      </c>
      <c r="F337" s="63">
        <f t="shared" si="1342"/>
        <v>48</v>
      </c>
      <c r="G337" s="64"/>
      <c r="H337" s="65"/>
      <c r="I337" s="64"/>
      <c r="J337" s="65"/>
      <c r="K337" s="64"/>
      <c r="L337" s="65"/>
      <c r="M337" s="64"/>
      <c r="N337" s="65"/>
      <c r="O337" s="62"/>
      <c r="P337" s="63"/>
      <c r="Q337" s="64"/>
      <c r="R337" s="65"/>
      <c r="S337" s="64"/>
      <c r="T337" s="65"/>
      <c r="U337" s="64"/>
      <c r="V337" s="66"/>
      <c r="W337" s="64"/>
      <c r="X337" s="65"/>
      <c r="Y337" s="65"/>
      <c r="Z337" s="64"/>
      <c r="AA337" s="65"/>
      <c r="AB337" s="62"/>
      <c r="AC337" s="63"/>
      <c r="AD337" s="64"/>
      <c r="AE337" s="65"/>
      <c r="AF337" s="65"/>
      <c r="AG337" s="66">
        <v>48</v>
      </c>
      <c r="AH337" s="73"/>
      <c r="AI337" s="62"/>
      <c r="AJ337" s="63"/>
      <c r="AK337" s="62"/>
      <c r="AL337" s="63"/>
      <c r="AM337" s="68"/>
      <c r="AN337" s="69"/>
      <c r="AO337" s="69"/>
      <c r="AP337" s="64"/>
      <c r="AQ337" s="65"/>
      <c r="AR337" s="64"/>
      <c r="AS337" s="65"/>
      <c r="AT337" s="66"/>
      <c r="AU337" s="66"/>
      <c r="AV337" s="64"/>
      <c r="AW337" s="65"/>
      <c r="AX337" s="73"/>
      <c r="AY337" s="73"/>
      <c r="AZ337" s="65"/>
      <c r="BA337" s="66"/>
      <c r="BB337" s="66"/>
      <c r="BC337" s="66"/>
      <c r="BD337" s="73"/>
      <c r="BE337" s="64"/>
      <c r="BF337" s="65"/>
      <c r="BG337" s="70"/>
      <c r="BH337" s="66"/>
      <c r="BI337" s="70"/>
      <c r="BJ337" s="66"/>
      <c r="BK337" s="64"/>
      <c r="BL337" s="65"/>
      <c r="BM337" s="66"/>
      <c r="BN337" s="65"/>
      <c r="BO337" s="65"/>
      <c r="BP337" s="65"/>
      <c r="BQ337" s="65"/>
      <c r="BR337" s="66"/>
      <c r="BS337" s="73"/>
    </row>
    <row r="338" spans="1:71" ht="29.25" customHeight="1" outlineLevel="1" x14ac:dyDescent="0.35">
      <c r="A338" s="95" t="s">
        <v>569</v>
      </c>
      <c r="B338" s="61" t="s">
        <v>578</v>
      </c>
      <c r="C338" s="201">
        <v>2423015308</v>
      </c>
      <c r="D338" s="202">
        <f t="shared" si="1340"/>
        <v>2930.0720000000001</v>
      </c>
      <c r="E338" s="62">
        <f t="shared" si="1341"/>
        <v>0</v>
      </c>
      <c r="F338" s="63">
        <f t="shared" si="1342"/>
        <v>2930.0720000000001</v>
      </c>
      <c r="G338" s="64"/>
      <c r="H338" s="65"/>
      <c r="I338" s="64"/>
      <c r="J338" s="65"/>
      <c r="K338" s="64"/>
      <c r="L338" s="65"/>
      <c r="M338" s="64"/>
      <c r="N338" s="65"/>
      <c r="O338" s="62"/>
      <c r="P338" s="63"/>
      <c r="Q338" s="64"/>
      <c r="R338" s="65"/>
      <c r="S338" s="64"/>
      <c r="T338" s="65"/>
      <c r="U338" s="64"/>
      <c r="V338" s="66"/>
      <c r="W338" s="64"/>
      <c r="X338" s="65"/>
      <c r="Y338" s="65"/>
      <c r="Z338" s="64"/>
      <c r="AA338" s="65"/>
      <c r="AB338" s="62"/>
      <c r="AC338" s="63"/>
      <c r="AD338" s="64"/>
      <c r="AE338" s="65"/>
      <c r="AF338" s="65"/>
      <c r="AG338" s="66"/>
      <c r="AH338" s="73"/>
      <c r="AI338" s="62"/>
      <c r="AJ338" s="63"/>
      <c r="AK338" s="62"/>
      <c r="AL338" s="63"/>
      <c r="AM338" s="68"/>
      <c r="AN338" s="69"/>
      <c r="AO338" s="69"/>
      <c r="AP338" s="64"/>
      <c r="AQ338" s="65"/>
      <c r="AR338" s="64"/>
      <c r="AS338" s="65"/>
      <c r="AT338" s="66"/>
      <c r="AU338" s="66"/>
      <c r="AV338" s="64"/>
      <c r="AW338" s="65"/>
      <c r="AX338" s="73"/>
      <c r="AY338" s="73"/>
      <c r="AZ338" s="65"/>
      <c r="BA338" s="66"/>
      <c r="BB338" s="66"/>
      <c r="BC338" s="66"/>
      <c r="BD338" s="73"/>
      <c r="BE338" s="64"/>
      <c r="BF338" s="65"/>
      <c r="BG338" s="70"/>
      <c r="BH338" s="66"/>
      <c r="BI338" s="70"/>
      <c r="BJ338" s="66"/>
      <c r="BK338" s="64"/>
      <c r="BL338" s="65"/>
      <c r="BM338" s="66"/>
      <c r="BN338" s="65">
        <f>2107.004+823.068</f>
        <v>2930.0720000000001</v>
      </c>
      <c r="BO338" s="65"/>
      <c r="BP338" s="65"/>
      <c r="BQ338" s="65"/>
      <c r="BR338" s="66"/>
      <c r="BS338" s="73"/>
    </row>
    <row r="339" spans="1:71" ht="54.75" customHeight="1" outlineLevel="1" x14ac:dyDescent="0.35">
      <c r="A339" s="82" t="s">
        <v>569</v>
      </c>
      <c r="B339" s="61" t="s">
        <v>579</v>
      </c>
      <c r="C339" s="201" t="s">
        <v>580</v>
      </c>
      <c r="D339" s="202">
        <f t="shared" si="1340"/>
        <v>25852.644</v>
      </c>
      <c r="E339" s="62">
        <f t="shared" si="1341"/>
        <v>0</v>
      </c>
      <c r="F339" s="63">
        <f t="shared" si="1342"/>
        <v>25852.644</v>
      </c>
      <c r="G339" s="64"/>
      <c r="H339" s="65"/>
      <c r="I339" s="64"/>
      <c r="J339" s="65"/>
      <c r="K339" s="64"/>
      <c r="L339" s="65"/>
      <c r="M339" s="64"/>
      <c r="N339" s="65"/>
      <c r="O339" s="62"/>
      <c r="P339" s="63"/>
      <c r="Q339" s="64"/>
      <c r="R339" s="65"/>
      <c r="S339" s="64"/>
      <c r="T339" s="65"/>
      <c r="U339" s="64"/>
      <c r="V339" s="66"/>
      <c r="W339" s="64"/>
      <c r="X339" s="65"/>
      <c r="Y339" s="65"/>
      <c r="Z339" s="64"/>
      <c r="AA339" s="65"/>
      <c r="AB339" s="62"/>
      <c r="AC339" s="63"/>
      <c r="AD339" s="64"/>
      <c r="AE339" s="65"/>
      <c r="AF339" s="65"/>
      <c r="AG339" s="66"/>
      <c r="AH339" s="73"/>
      <c r="AI339" s="62"/>
      <c r="AJ339" s="63"/>
      <c r="AK339" s="62"/>
      <c r="AL339" s="63"/>
      <c r="AM339" s="68"/>
      <c r="AN339" s="69"/>
      <c r="AO339" s="69"/>
      <c r="AP339" s="64"/>
      <c r="AQ339" s="65"/>
      <c r="AR339" s="64"/>
      <c r="AS339" s="65"/>
      <c r="AT339" s="66">
        <v>9672</v>
      </c>
      <c r="AU339" s="66">
        <v>1870</v>
      </c>
      <c r="AV339" s="64"/>
      <c r="AW339" s="65"/>
      <c r="AX339" s="73"/>
      <c r="AY339" s="73"/>
      <c r="AZ339" s="65"/>
      <c r="BA339" s="66"/>
      <c r="BB339" s="66"/>
      <c r="BC339" s="66"/>
      <c r="BD339" s="73"/>
      <c r="BE339" s="64"/>
      <c r="BF339" s="65"/>
      <c r="BG339" s="70"/>
      <c r="BH339" s="66"/>
      <c r="BI339" s="70"/>
      <c r="BJ339" s="66"/>
      <c r="BK339" s="64"/>
      <c r="BL339" s="65"/>
      <c r="BM339" s="66"/>
      <c r="BN339" s="65">
        <f>9594.152+4716.492</f>
        <v>14310.644</v>
      </c>
      <c r="BO339" s="65"/>
      <c r="BP339" s="65"/>
      <c r="BQ339" s="65"/>
      <c r="BR339" s="66"/>
      <c r="BS339" s="73"/>
    </row>
    <row r="340" spans="1:71" ht="65.25" customHeight="1" outlineLevel="1" x14ac:dyDescent="0.35">
      <c r="A340" s="134" t="s">
        <v>569</v>
      </c>
      <c r="B340" s="135" t="s">
        <v>581</v>
      </c>
      <c r="C340" s="201" t="s">
        <v>582</v>
      </c>
      <c r="D340" s="202">
        <f t="shared" si="1340"/>
        <v>1112.9874</v>
      </c>
      <c r="E340" s="62">
        <f t="shared" si="1341"/>
        <v>0</v>
      </c>
      <c r="F340" s="63">
        <f t="shared" si="1342"/>
        <v>1112.9874</v>
      </c>
      <c r="G340" s="64"/>
      <c r="H340" s="65"/>
      <c r="I340" s="64"/>
      <c r="J340" s="65"/>
      <c r="K340" s="64"/>
      <c r="L340" s="65"/>
      <c r="M340" s="64"/>
      <c r="N340" s="65"/>
      <c r="O340" s="62"/>
      <c r="P340" s="63"/>
      <c r="Q340" s="64"/>
      <c r="R340" s="65"/>
      <c r="S340" s="64"/>
      <c r="T340" s="65"/>
      <c r="U340" s="64"/>
      <c r="V340" s="66"/>
      <c r="W340" s="64"/>
      <c r="X340" s="65"/>
      <c r="Y340" s="65"/>
      <c r="Z340" s="64"/>
      <c r="AA340" s="65"/>
      <c r="AB340" s="62"/>
      <c r="AC340" s="63"/>
      <c r="AD340" s="64"/>
      <c r="AE340" s="65"/>
      <c r="AF340" s="65"/>
      <c r="AG340" s="66"/>
      <c r="AH340" s="73"/>
      <c r="AI340" s="62"/>
      <c r="AJ340" s="63"/>
      <c r="AK340" s="62"/>
      <c r="AL340" s="63"/>
      <c r="AM340" s="68"/>
      <c r="AN340" s="69"/>
      <c r="AO340" s="69"/>
      <c r="AP340" s="64"/>
      <c r="AQ340" s="65"/>
      <c r="AR340" s="64"/>
      <c r="AS340" s="65"/>
      <c r="AT340" s="66"/>
      <c r="AU340" s="66"/>
      <c r="AV340" s="64"/>
      <c r="AW340" s="65"/>
      <c r="AX340" s="73"/>
      <c r="AY340" s="73"/>
      <c r="AZ340" s="65"/>
      <c r="BA340" s="66"/>
      <c r="BB340" s="66"/>
      <c r="BC340" s="66">
        <v>1112.9874</v>
      </c>
      <c r="BD340" s="73"/>
      <c r="BE340" s="64"/>
      <c r="BF340" s="65"/>
      <c r="BG340" s="70"/>
      <c r="BH340" s="66"/>
      <c r="BI340" s="70"/>
      <c r="BJ340" s="66"/>
      <c r="BK340" s="64"/>
      <c r="BL340" s="65"/>
      <c r="BM340" s="66"/>
      <c r="BN340" s="65"/>
      <c r="BO340" s="65"/>
      <c r="BP340" s="65"/>
      <c r="BQ340" s="65"/>
      <c r="BR340" s="66"/>
      <c r="BS340" s="73"/>
    </row>
    <row r="341" spans="1:71" ht="29.25" customHeight="1" outlineLevel="1" x14ac:dyDescent="0.35">
      <c r="A341" s="82" t="s">
        <v>569</v>
      </c>
      <c r="B341" s="61" t="s">
        <v>583</v>
      </c>
      <c r="C341" s="201" t="s">
        <v>584</v>
      </c>
      <c r="D341" s="202">
        <f t="shared" si="1340"/>
        <v>385254.99858999997</v>
      </c>
      <c r="E341" s="62">
        <f t="shared" si="1341"/>
        <v>46866.204559999998</v>
      </c>
      <c r="F341" s="63">
        <f t="shared" si="1342"/>
        <v>338388.79402999999</v>
      </c>
      <c r="G341" s="64">
        <v>6931.2806600000004</v>
      </c>
      <c r="H341" s="65">
        <v>2970.5488399999999</v>
      </c>
      <c r="I341" s="64"/>
      <c r="J341" s="65"/>
      <c r="K341" s="64">
        <v>3178.3840300000002</v>
      </c>
      <c r="L341" s="65">
        <v>1362.1645900000001</v>
      </c>
      <c r="M341" s="64"/>
      <c r="N341" s="65"/>
      <c r="O341" s="62">
        <v>4899.4748499999996</v>
      </c>
      <c r="P341" s="63">
        <v>2099.77493</v>
      </c>
      <c r="Q341" s="64"/>
      <c r="R341" s="65"/>
      <c r="S341" s="64"/>
      <c r="T341" s="65"/>
      <c r="U341" s="64"/>
      <c r="V341" s="66"/>
      <c r="W341" s="64"/>
      <c r="X341" s="65"/>
      <c r="Y341" s="65">
        <f>7473.76+3692.91539</f>
        <v>11166.67539</v>
      </c>
      <c r="Z341" s="64">
        <v>9292.7610100000002</v>
      </c>
      <c r="AA341" s="65">
        <v>3982.61186</v>
      </c>
      <c r="AB341" s="64">
        <v>20768.469150000001</v>
      </c>
      <c r="AC341" s="65">
        <v>8900.7724899999994</v>
      </c>
      <c r="AD341" s="64">
        <v>1795.8348599999999</v>
      </c>
      <c r="AE341" s="65">
        <v>769.64350999999999</v>
      </c>
      <c r="AF341" s="65">
        <v>32475.22595</v>
      </c>
      <c r="AG341" s="66"/>
      <c r="AH341" s="73"/>
      <c r="AI341" s="62"/>
      <c r="AJ341" s="63"/>
      <c r="AK341" s="62"/>
      <c r="AL341" s="63"/>
      <c r="AM341" s="68"/>
      <c r="AN341" s="69"/>
      <c r="AO341" s="69"/>
      <c r="AP341" s="64"/>
      <c r="AQ341" s="65"/>
      <c r="AR341" s="64"/>
      <c r="AS341" s="65"/>
      <c r="AT341" s="66"/>
      <c r="AU341" s="66"/>
      <c r="AV341" s="64"/>
      <c r="AW341" s="65"/>
      <c r="AX341" s="73">
        <v>34.455770000000001</v>
      </c>
      <c r="AY341" s="73"/>
      <c r="AZ341" s="65">
        <v>258409.06830000001</v>
      </c>
      <c r="BA341" s="66"/>
      <c r="BB341" s="66"/>
      <c r="BC341" s="66">
        <f>9810.34337+1902.11025</f>
        <v>11712.45362</v>
      </c>
      <c r="BD341" s="73"/>
      <c r="BE341" s="64"/>
      <c r="BF341" s="65"/>
      <c r="BG341" s="70"/>
      <c r="BH341" s="66"/>
      <c r="BI341" s="70"/>
      <c r="BJ341" s="66"/>
      <c r="BK341" s="64"/>
      <c r="BL341" s="65"/>
      <c r="BM341" s="66"/>
      <c r="BN341" s="65"/>
      <c r="BO341" s="65"/>
      <c r="BP341" s="65"/>
      <c r="BQ341" s="65">
        <v>4505.3987800000004</v>
      </c>
      <c r="BR341" s="66"/>
      <c r="BS341" s="73"/>
    </row>
    <row r="342" spans="1:71" ht="29.25" customHeight="1" outlineLevel="1" x14ac:dyDescent="0.35">
      <c r="A342" s="82" t="s">
        <v>569</v>
      </c>
      <c r="B342" s="61" t="s">
        <v>585</v>
      </c>
      <c r="C342" s="201" t="s">
        <v>586</v>
      </c>
      <c r="D342" s="202">
        <f t="shared" si="1340"/>
        <v>78763.441129999992</v>
      </c>
      <c r="E342" s="62">
        <f t="shared" si="1341"/>
        <v>16847.55761</v>
      </c>
      <c r="F342" s="63">
        <f t="shared" si="1342"/>
        <v>61915.883519999988</v>
      </c>
      <c r="G342" s="64">
        <v>1262.2271000000001</v>
      </c>
      <c r="H342" s="65">
        <v>540.95447000000001</v>
      </c>
      <c r="I342" s="64"/>
      <c r="J342" s="65"/>
      <c r="K342" s="64">
        <v>733.61752999999999</v>
      </c>
      <c r="L342" s="65">
        <v>314.40751999999998</v>
      </c>
      <c r="M342" s="64"/>
      <c r="N342" s="65"/>
      <c r="O342" s="62"/>
      <c r="P342" s="63"/>
      <c r="Q342" s="64"/>
      <c r="R342" s="65"/>
      <c r="S342" s="64"/>
      <c r="T342" s="65"/>
      <c r="U342" s="64"/>
      <c r="V342" s="66"/>
      <c r="W342" s="64"/>
      <c r="X342" s="65"/>
      <c r="Y342" s="65">
        <f>4228+1858.65958</f>
        <v>6086.6595799999996</v>
      </c>
      <c r="Z342" s="64">
        <v>6911.9709999999995</v>
      </c>
      <c r="AA342" s="65">
        <v>2962.2732799999999</v>
      </c>
      <c r="AB342" s="64">
        <v>7203.9612299999999</v>
      </c>
      <c r="AC342" s="65">
        <v>3087.4119500000002</v>
      </c>
      <c r="AD342" s="64">
        <v>735.78075000000001</v>
      </c>
      <c r="AE342" s="65">
        <v>315.33458999999999</v>
      </c>
      <c r="AF342" s="65">
        <v>22568.706129999999</v>
      </c>
      <c r="AG342" s="66">
        <v>2796.26667</v>
      </c>
      <c r="AH342" s="73"/>
      <c r="AI342" s="62"/>
      <c r="AJ342" s="63"/>
      <c r="AK342" s="62"/>
      <c r="AL342" s="63"/>
      <c r="AM342" s="68"/>
      <c r="AN342" s="69"/>
      <c r="AO342" s="69"/>
      <c r="AP342" s="64"/>
      <c r="AQ342" s="65"/>
      <c r="AR342" s="64"/>
      <c r="AS342" s="65"/>
      <c r="AT342" s="66"/>
      <c r="AU342" s="66"/>
      <c r="AV342" s="64"/>
      <c r="AW342" s="65"/>
      <c r="AX342" s="73">
        <v>6.1035199999999996</v>
      </c>
      <c r="AY342" s="73"/>
      <c r="AZ342" s="65"/>
      <c r="BA342" s="66"/>
      <c r="BB342" s="66"/>
      <c r="BC342" s="66">
        <f>6435.67641+6182.504</f>
        <v>12618.180410000001</v>
      </c>
      <c r="BD342" s="73">
        <v>3500</v>
      </c>
      <c r="BE342" s="64"/>
      <c r="BF342" s="65"/>
      <c r="BG342" s="70"/>
      <c r="BH342" s="66"/>
      <c r="BI342" s="70"/>
      <c r="BJ342" s="66"/>
      <c r="BK342" s="64"/>
      <c r="BL342" s="65"/>
      <c r="BM342" s="66"/>
      <c r="BN342" s="65"/>
      <c r="BO342" s="65"/>
      <c r="BP342" s="65"/>
      <c r="BQ342" s="65">
        <v>2830.03989</v>
      </c>
      <c r="BR342" s="66"/>
      <c r="BS342" s="73">
        <v>4289.5455099999999</v>
      </c>
    </row>
    <row r="343" spans="1:71" ht="29.25" customHeight="1" outlineLevel="1" x14ac:dyDescent="0.35">
      <c r="A343" s="82" t="s">
        <v>569</v>
      </c>
      <c r="B343" s="61" t="s">
        <v>587</v>
      </c>
      <c r="C343" s="201">
        <v>2423015548</v>
      </c>
      <c r="D343" s="202">
        <f t="shared" si="1340"/>
        <v>3805.3107499999996</v>
      </c>
      <c r="E343" s="62">
        <f t="shared" si="1341"/>
        <v>849.07568000000003</v>
      </c>
      <c r="F343" s="63">
        <f t="shared" si="1342"/>
        <v>2956.2350699999997</v>
      </c>
      <c r="G343" s="64">
        <v>768.02178000000004</v>
      </c>
      <c r="H343" s="65">
        <v>329.15219000000002</v>
      </c>
      <c r="I343" s="64"/>
      <c r="J343" s="65"/>
      <c r="K343" s="64">
        <v>81.053899999999999</v>
      </c>
      <c r="L343" s="65">
        <v>34.737380000000002</v>
      </c>
      <c r="M343" s="64"/>
      <c r="N343" s="65"/>
      <c r="O343" s="62"/>
      <c r="P343" s="63"/>
      <c r="Q343" s="64"/>
      <c r="R343" s="65"/>
      <c r="S343" s="64"/>
      <c r="T343" s="65"/>
      <c r="U343" s="64"/>
      <c r="V343" s="66"/>
      <c r="W343" s="64"/>
      <c r="X343" s="65"/>
      <c r="Y343" s="65"/>
      <c r="Z343" s="64"/>
      <c r="AA343" s="65"/>
      <c r="AB343" s="64"/>
      <c r="AC343" s="65"/>
      <c r="AD343" s="64"/>
      <c r="AE343" s="65"/>
      <c r="AF343" s="65"/>
      <c r="AG343" s="66"/>
      <c r="AH343" s="73"/>
      <c r="AI343" s="62"/>
      <c r="AJ343" s="63"/>
      <c r="AK343" s="62"/>
      <c r="AL343" s="63"/>
      <c r="AM343" s="68"/>
      <c r="AN343" s="69"/>
      <c r="AO343" s="69"/>
      <c r="AP343" s="64"/>
      <c r="AQ343" s="65"/>
      <c r="AR343" s="64"/>
      <c r="AS343" s="65"/>
      <c r="AT343" s="66"/>
      <c r="AU343" s="66"/>
      <c r="AV343" s="64"/>
      <c r="AW343" s="65"/>
      <c r="AX343" s="73"/>
      <c r="AY343" s="73"/>
      <c r="AZ343" s="65"/>
      <c r="BA343" s="66"/>
      <c r="BB343" s="66"/>
      <c r="BC343" s="66">
        <v>2592.3454999999999</v>
      </c>
      <c r="BD343" s="73"/>
      <c r="BE343" s="64"/>
      <c r="BF343" s="65"/>
      <c r="BG343" s="70"/>
      <c r="BH343" s="66"/>
      <c r="BI343" s="70"/>
      <c r="BJ343" s="66"/>
      <c r="BK343" s="64"/>
      <c r="BL343" s="65"/>
      <c r="BM343" s="66"/>
      <c r="BN343" s="65"/>
      <c r="BO343" s="65"/>
      <c r="BP343" s="65"/>
      <c r="BQ343" s="65"/>
      <c r="BR343" s="66"/>
      <c r="BS343" s="73"/>
    </row>
    <row r="344" spans="1:71" ht="29.25" customHeight="1" outlineLevel="1" x14ac:dyDescent="0.35">
      <c r="A344" s="95" t="s">
        <v>569</v>
      </c>
      <c r="B344" s="61" t="s">
        <v>588</v>
      </c>
      <c r="C344" s="201" t="s">
        <v>589</v>
      </c>
      <c r="D344" s="202">
        <f t="shared" si="1340"/>
        <v>77705.078460000004</v>
      </c>
      <c r="E344" s="62">
        <f t="shared" si="1341"/>
        <v>21167.564760000001</v>
      </c>
      <c r="F344" s="63">
        <f t="shared" si="1342"/>
        <v>56537.513700000003</v>
      </c>
      <c r="G344" s="64">
        <v>7021.7098400000004</v>
      </c>
      <c r="H344" s="65">
        <v>3009.3042</v>
      </c>
      <c r="I344" s="64"/>
      <c r="J344" s="65"/>
      <c r="K344" s="64">
        <v>2574.6371100000001</v>
      </c>
      <c r="L344" s="65">
        <v>1103.4159099999999</v>
      </c>
      <c r="M344" s="64"/>
      <c r="N344" s="65"/>
      <c r="O344" s="62">
        <v>1920.91759</v>
      </c>
      <c r="P344" s="63">
        <v>823.25039000000004</v>
      </c>
      <c r="Q344" s="64"/>
      <c r="R344" s="65"/>
      <c r="S344" s="64"/>
      <c r="T344" s="65"/>
      <c r="U344" s="64"/>
      <c r="V344" s="66"/>
      <c r="W344" s="64"/>
      <c r="X344" s="65"/>
      <c r="Y344" s="65">
        <f>4823.84+2640.71544</f>
        <v>7464.5554400000001</v>
      </c>
      <c r="Z344" s="64">
        <v>3352.3059400000002</v>
      </c>
      <c r="AA344" s="65">
        <v>1436.70254</v>
      </c>
      <c r="AB344" s="64">
        <v>5716.6599900000001</v>
      </c>
      <c r="AC344" s="65">
        <v>2449.9971399999999</v>
      </c>
      <c r="AD344" s="64">
        <v>555.84749999999997</v>
      </c>
      <c r="AE344" s="65">
        <v>238.22035</v>
      </c>
      <c r="AF344" s="65">
        <v>13133.150820000001</v>
      </c>
      <c r="AG344" s="66">
        <v>2893.3333400000001</v>
      </c>
      <c r="AH344" s="73"/>
      <c r="AI344" s="62"/>
      <c r="AJ344" s="63"/>
      <c r="AK344" s="62"/>
      <c r="AL344" s="63"/>
      <c r="AM344" s="68"/>
      <c r="AN344" s="69"/>
      <c r="AO344" s="69"/>
      <c r="AP344" s="64"/>
      <c r="AQ344" s="65"/>
      <c r="AR344" s="64"/>
      <c r="AS344" s="65"/>
      <c r="AT344" s="66"/>
      <c r="AU344" s="66"/>
      <c r="AV344" s="64"/>
      <c r="AW344" s="65"/>
      <c r="AX344" s="73">
        <v>6.8396299999999997</v>
      </c>
      <c r="AY344" s="73"/>
      <c r="AZ344" s="65"/>
      <c r="BA344" s="66"/>
      <c r="BB344" s="66"/>
      <c r="BC344" s="66">
        <v>20000</v>
      </c>
      <c r="BD344" s="73">
        <v>2818.3211799999999</v>
      </c>
      <c r="BE344" s="64"/>
      <c r="BF344" s="65"/>
      <c r="BG344" s="70"/>
      <c r="BH344" s="66"/>
      <c r="BI344" s="70"/>
      <c r="BJ344" s="66"/>
      <c r="BK344" s="64">
        <f>21.18185+4.30494</f>
        <v>25.486789999999999</v>
      </c>
      <c r="BL344" s="65">
        <f>27.14308+5.5165</f>
        <v>32.659579999999998</v>
      </c>
      <c r="BM344" s="66"/>
      <c r="BN344" s="65"/>
      <c r="BO344" s="65"/>
      <c r="BP344" s="65"/>
      <c r="BQ344" s="65">
        <v>1127.7631799999999</v>
      </c>
      <c r="BR344" s="66"/>
      <c r="BS344" s="73"/>
    </row>
    <row r="345" spans="1:71" ht="29.25" customHeight="1" outlineLevel="1" x14ac:dyDescent="0.35">
      <c r="A345" s="95" t="s">
        <v>569</v>
      </c>
      <c r="B345" s="61" t="s">
        <v>590</v>
      </c>
      <c r="C345" s="201" t="s">
        <v>591</v>
      </c>
      <c r="D345" s="202">
        <f t="shared" si="1340"/>
        <v>309.47122999999999</v>
      </c>
      <c r="E345" s="62">
        <f t="shared" si="1341"/>
        <v>59.829859999999996</v>
      </c>
      <c r="F345" s="63">
        <f t="shared" si="1342"/>
        <v>249.64136999999999</v>
      </c>
      <c r="G345" s="64"/>
      <c r="H345" s="65"/>
      <c r="I345" s="64"/>
      <c r="J345" s="65"/>
      <c r="K345" s="64"/>
      <c r="L345" s="65"/>
      <c r="M345" s="64"/>
      <c r="N345" s="65"/>
      <c r="O345" s="62">
        <v>59.829859999999996</v>
      </c>
      <c r="P345" s="63">
        <v>25.641369999999998</v>
      </c>
      <c r="Q345" s="64"/>
      <c r="R345" s="65"/>
      <c r="S345" s="64"/>
      <c r="T345" s="65"/>
      <c r="U345" s="64"/>
      <c r="V345" s="66"/>
      <c r="W345" s="64"/>
      <c r="X345" s="65"/>
      <c r="Y345" s="65">
        <v>224</v>
      </c>
      <c r="Z345" s="64"/>
      <c r="AA345" s="65"/>
      <c r="AB345" s="62"/>
      <c r="AC345" s="63"/>
      <c r="AD345" s="64"/>
      <c r="AE345" s="65"/>
      <c r="AF345" s="65"/>
      <c r="AG345" s="66"/>
      <c r="AH345" s="73"/>
      <c r="AI345" s="62"/>
      <c r="AJ345" s="63"/>
      <c r="AK345" s="62"/>
      <c r="AL345" s="63"/>
      <c r="AM345" s="68"/>
      <c r="AN345" s="69"/>
      <c r="AO345" s="69"/>
      <c r="AP345" s="64"/>
      <c r="AQ345" s="65"/>
      <c r="AR345" s="64"/>
      <c r="AS345" s="65"/>
      <c r="AT345" s="66"/>
      <c r="AU345" s="66"/>
      <c r="AV345" s="64"/>
      <c r="AW345" s="65"/>
      <c r="AX345" s="73"/>
      <c r="AY345" s="73"/>
      <c r="AZ345" s="65"/>
      <c r="BA345" s="66"/>
      <c r="BB345" s="66"/>
      <c r="BC345" s="66"/>
      <c r="BD345" s="73"/>
      <c r="BE345" s="64"/>
      <c r="BF345" s="65"/>
      <c r="BG345" s="70"/>
      <c r="BH345" s="66"/>
      <c r="BI345" s="70"/>
      <c r="BJ345" s="66"/>
      <c r="BK345" s="64"/>
      <c r="BL345" s="65"/>
      <c r="BM345" s="66"/>
      <c r="BN345" s="65"/>
      <c r="BO345" s="65"/>
      <c r="BP345" s="65"/>
      <c r="BQ345" s="65"/>
      <c r="BR345" s="66"/>
      <c r="BS345" s="73"/>
    </row>
    <row r="346" spans="1:71" ht="29.25" customHeight="1" outlineLevel="1" x14ac:dyDescent="0.35">
      <c r="A346" s="95" t="s">
        <v>569</v>
      </c>
      <c r="B346" s="61" t="s">
        <v>592</v>
      </c>
      <c r="C346" s="201" t="s">
        <v>593</v>
      </c>
      <c r="D346" s="202">
        <f t="shared" si="1340"/>
        <v>14132.588960000001</v>
      </c>
      <c r="E346" s="62">
        <f t="shared" si="1341"/>
        <v>5478.4865999999993</v>
      </c>
      <c r="F346" s="63">
        <f t="shared" si="1342"/>
        <v>8654.1023600000008</v>
      </c>
      <c r="G346" s="64">
        <v>4101.8356299999996</v>
      </c>
      <c r="H346" s="65">
        <v>1757.9295500000001</v>
      </c>
      <c r="I346" s="64">
        <v>442.63661000000002</v>
      </c>
      <c r="J346" s="65">
        <v>189.70141000000001</v>
      </c>
      <c r="K346" s="64">
        <v>725.21898999999996</v>
      </c>
      <c r="L346" s="65">
        <v>310.80813999999998</v>
      </c>
      <c r="M346" s="64"/>
      <c r="N346" s="65"/>
      <c r="O346" s="62">
        <v>208.79536999999999</v>
      </c>
      <c r="P346" s="63">
        <v>89.483729999999994</v>
      </c>
      <c r="Q346" s="64"/>
      <c r="R346" s="65"/>
      <c r="S346" s="64"/>
      <c r="T346" s="65"/>
      <c r="U346" s="64"/>
      <c r="V346" s="66"/>
      <c r="W346" s="64"/>
      <c r="X346" s="65"/>
      <c r="Y346" s="65">
        <v>731.92</v>
      </c>
      <c r="Z346" s="64"/>
      <c r="AA346" s="65"/>
      <c r="AB346" s="62"/>
      <c r="AC346" s="63"/>
      <c r="AD346" s="64"/>
      <c r="AE346" s="65"/>
      <c r="AF346" s="65"/>
      <c r="AG346" s="66"/>
      <c r="AH346" s="73"/>
      <c r="AI346" s="62"/>
      <c r="AJ346" s="63"/>
      <c r="AK346" s="62"/>
      <c r="AL346" s="63"/>
      <c r="AM346" s="68"/>
      <c r="AN346" s="69"/>
      <c r="AO346" s="69"/>
      <c r="AP346" s="64"/>
      <c r="AQ346" s="65"/>
      <c r="AR346" s="64"/>
      <c r="AS346" s="65"/>
      <c r="AT346" s="66"/>
      <c r="AU346" s="66"/>
      <c r="AV346" s="64"/>
      <c r="AW346" s="65"/>
      <c r="AX346" s="73"/>
      <c r="AY346" s="73"/>
      <c r="AZ346" s="65"/>
      <c r="BA346" s="66"/>
      <c r="BB346" s="66"/>
      <c r="BC346" s="66">
        <f>3749.6196+1206.59825</f>
        <v>4956.21785</v>
      </c>
      <c r="BD346" s="73">
        <v>618.04168000000004</v>
      </c>
      <c r="BE346" s="64"/>
      <c r="BF346" s="65"/>
      <c r="BG346" s="70"/>
      <c r="BH346" s="66"/>
      <c r="BI346" s="70"/>
      <c r="BJ346" s="66"/>
      <c r="BK346" s="64"/>
      <c r="BL346" s="65"/>
      <c r="BM346" s="66"/>
      <c r="BN346" s="65"/>
      <c r="BO346" s="65"/>
      <c r="BP346" s="65"/>
      <c r="BQ346" s="65"/>
      <c r="BR346" s="66"/>
      <c r="BS346" s="73"/>
    </row>
    <row r="347" spans="1:71" ht="29.25" customHeight="1" outlineLevel="1" x14ac:dyDescent="0.35">
      <c r="A347" s="95" t="s">
        <v>569</v>
      </c>
      <c r="B347" s="61" t="s">
        <v>594</v>
      </c>
      <c r="C347" s="201">
        <v>2423000911</v>
      </c>
      <c r="D347" s="202">
        <f t="shared" si="1340"/>
        <v>156.80000000000001</v>
      </c>
      <c r="E347" s="62">
        <f t="shared" si="1341"/>
        <v>0</v>
      </c>
      <c r="F347" s="63">
        <f t="shared" si="1342"/>
        <v>156.80000000000001</v>
      </c>
      <c r="G347" s="64"/>
      <c r="H347" s="65"/>
      <c r="I347" s="64"/>
      <c r="J347" s="65"/>
      <c r="K347" s="64"/>
      <c r="L347" s="65"/>
      <c r="M347" s="64"/>
      <c r="N347" s="65"/>
      <c r="O347" s="62"/>
      <c r="P347" s="63"/>
      <c r="Q347" s="64"/>
      <c r="R347" s="65"/>
      <c r="S347" s="64"/>
      <c r="T347" s="65"/>
      <c r="U347" s="64"/>
      <c r="V347" s="66"/>
      <c r="W347" s="64"/>
      <c r="X347" s="65"/>
      <c r="Y347" s="65">
        <v>156.80000000000001</v>
      </c>
      <c r="Z347" s="64"/>
      <c r="AA347" s="65"/>
      <c r="AB347" s="62"/>
      <c r="AC347" s="63"/>
      <c r="AD347" s="64"/>
      <c r="AE347" s="65"/>
      <c r="AF347" s="65"/>
      <c r="AG347" s="66"/>
      <c r="AH347" s="73"/>
      <c r="AI347" s="62"/>
      <c r="AJ347" s="63"/>
      <c r="AK347" s="62"/>
      <c r="AL347" s="63"/>
      <c r="AM347" s="68"/>
      <c r="AN347" s="69"/>
      <c r="AO347" s="69"/>
      <c r="AP347" s="64"/>
      <c r="AQ347" s="65"/>
      <c r="AR347" s="64"/>
      <c r="AS347" s="65"/>
      <c r="AT347" s="66"/>
      <c r="AU347" s="66"/>
      <c r="AV347" s="64"/>
      <c r="AW347" s="65"/>
      <c r="AX347" s="73"/>
      <c r="AY347" s="73"/>
      <c r="AZ347" s="65"/>
      <c r="BA347" s="66"/>
      <c r="BB347" s="66"/>
      <c r="BC347" s="66"/>
      <c r="BD347" s="73"/>
      <c r="BE347" s="64"/>
      <c r="BF347" s="65"/>
      <c r="BG347" s="70"/>
      <c r="BH347" s="66"/>
      <c r="BI347" s="70"/>
      <c r="BJ347" s="66"/>
      <c r="BK347" s="64"/>
      <c r="BL347" s="65"/>
      <c r="BM347" s="66"/>
      <c r="BN347" s="65"/>
      <c r="BO347" s="65"/>
      <c r="BP347" s="65"/>
      <c r="BQ347" s="65"/>
      <c r="BR347" s="66"/>
      <c r="BS347" s="73"/>
    </row>
    <row r="348" spans="1:71" ht="29.25" customHeight="1" outlineLevel="1" x14ac:dyDescent="0.35">
      <c r="A348" s="95" t="s">
        <v>569</v>
      </c>
      <c r="B348" s="61" t="s">
        <v>595</v>
      </c>
      <c r="C348" s="201">
        <v>2423000929</v>
      </c>
      <c r="D348" s="202">
        <f t="shared" si="1340"/>
        <v>42</v>
      </c>
      <c r="E348" s="62">
        <f t="shared" si="1341"/>
        <v>0</v>
      </c>
      <c r="F348" s="63">
        <f t="shared" si="1342"/>
        <v>42</v>
      </c>
      <c r="G348" s="64"/>
      <c r="H348" s="65"/>
      <c r="I348" s="64"/>
      <c r="J348" s="65"/>
      <c r="K348" s="64"/>
      <c r="L348" s="65"/>
      <c r="M348" s="64"/>
      <c r="N348" s="65"/>
      <c r="O348" s="62"/>
      <c r="P348" s="63"/>
      <c r="Q348" s="64"/>
      <c r="R348" s="65"/>
      <c r="S348" s="64"/>
      <c r="T348" s="65"/>
      <c r="U348" s="64"/>
      <c r="V348" s="66"/>
      <c r="W348" s="64"/>
      <c r="X348" s="65"/>
      <c r="Y348" s="65">
        <v>42</v>
      </c>
      <c r="Z348" s="64"/>
      <c r="AA348" s="65"/>
      <c r="AB348" s="62"/>
      <c r="AC348" s="63"/>
      <c r="AD348" s="64"/>
      <c r="AE348" s="65"/>
      <c r="AF348" s="65"/>
      <c r="AG348" s="66"/>
      <c r="AH348" s="73"/>
      <c r="AI348" s="62"/>
      <c r="AJ348" s="63"/>
      <c r="AK348" s="62"/>
      <c r="AL348" s="63"/>
      <c r="AM348" s="68"/>
      <c r="AN348" s="69"/>
      <c r="AO348" s="69"/>
      <c r="AP348" s="64"/>
      <c r="AQ348" s="65"/>
      <c r="AR348" s="64"/>
      <c r="AS348" s="65"/>
      <c r="AT348" s="66"/>
      <c r="AU348" s="66"/>
      <c r="AV348" s="64"/>
      <c r="AW348" s="65"/>
      <c r="AX348" s="73"/>
      <c r="AY348" s="73"/>
      <c r="AZ348" s="65"/>
      <c r="BA348" s="66"/>
      <c r="BB348" s="66"/>
      <c r="BC348" s="66"/>
      <c r="BD348" s="73"/>
      <c r="BE348" s="64"/>
      <c r="BF348" s="65"/>
      <c r="BG348" s="70"/>
      <c r="BH348" s="66"/>
      <c r="BI348" s="70"/>
      <c r="BJ348" s="66"/>
      <c r="BK348" s="64"/>
      <c r="BL348" s="65"/>
      <c r="BM348" s="66"/>
      <c r="BN348" s="65"/>
      <c r="BO348" s="65"/>
      <c r="BP348" s="65"/>
      <c r="BQ348" s="65"/>
      <c r="BR348" s="66"/>
      <c r="BS348" s="73"/>
    </row>
    <row r="349" spans="1:71" ht="29.25" customHeight="1" outlineLevel="1" x14ac:dyDescent="0.35">
      <c r="A349" s="82" t="s">
        <v>569</v>
      </c>
      <c r="B349" s="61" t="s">
        <v>596</v>
      </c>
      <c r="C349" s="201" t="s">
        <v>597</v>
      </c>
      <c r="D349" s="202">
        <f t="shared" si="1340"/>
        <v>30334.985400000001</v>
      </c>
      <c r="E349" s="62">
        <f t="shared" si="1341"/>
        <v>8923.310379999999</v>
      </c>
      <c r="F349" s="63">
        <f t="shared" si="1342"/>
        <v>21411.675020000002</v>
      </c>
      <c r="G349" s="64">
        <v>128.24789999999999</v>
      </c>
      <c r="H349" s="65">
        <v>54.963389999999997</v>
      </c>
      <c r="I349" s="64"/>
      <c r="J349" s="65"/>
      <c r="K349" s="64">
        <v>352.47782999999998</v>
      </c>
      <c r="L349" s="65">
        <v>151.06192999999999</v>
      </c>
      <c r="M349" s="64"/>
      <c r="N349" s="65"/>
      <c r="O349" s="62">
        <v>205.73294000000001</v>
      </c>
      <c r="P349" s="63">
        <v>88.171260000000004</v>
      </c>
      <c r="Q349" s="64"/>
      <c r="R349" s="65"/>
      <c r="S349" s="64"/>
      <c r="T349" s="65"/>
      <c r="U349" s="64"/>
      <c r="V349" s="66"/>
      <c r="W349" s="64"/>
      <c r="X349" s="65"/>
      <c r="Y349" s="65">
        <f>4057.2+490.34561</f>
        <v>4547.5456100000001</v>
      </c>
      <c r="Z349" s="64">
        <v>3609.5848500000002</v>
      </c>
      <c r="AA349" s="65">
        <v>1546.9649400000001</v>
      </c>
      <c r="AB349" s="64">
        <v>4564.7844299999997</v>
      </c>
      <c r="AC349" s="65">
        <v>1956.33619</v>
      </c>
      <c r="AD349" s="64">
        <v>62.482430000000001</v>
      </c>
      <c r="AE349" s="65">
        <v>26.778189999999999</v>
      </c>
      <c r="AF349" s="65">
        <v>11931.136829999999</v>
      </c>
      <c r="AG349" s="66"/>
      <c r="AH349" s="73"/>
      <c r="AI349" s="62"/>
      <c r="AJ349" s="63"/>
      <c r="AK349" s="62"/>
      <c r="AL349" s="63"/>
      <c r="AM349" s="68"/>
      <c r="AN349" s="69"/>
      <c r="AO349" s="69"/>
      <c r="AP349" s="64"/>
      <c r="AQ349" s="65"/>
      <c r="AR349" s="64"/>
      <c r="AS349" s="65"/>
      <c r="AT349" s="66"/>
      <c r="AU349" s="66"/>
      <c r="AV349" s="64"/>
      <c r="AW349" s="65"/>
      <c r="AX349" s="73"/>
      <c r="AY349" s="73"/>
      <c r="AZ349" s="65"/>
      <c r="BA349" s="66"/>
      <c r="BB349" s="66"/>
      <c r="BC349" s="66"/>
      <c r="BD349" s="73">
        <v>1108.71668</v>
      </c>
      <c r="BE349" s="64"/>
      <c r="BF349" s="65"/>
      <c r="BG349" s="70"/>
      <c r="BH349" s="66"/>
      <c r="BI349" s="70"/>
      <c r="BJ349" s="66"/>
      <c r="BK349" s="64"/>
      <c r="BL349" s="65"/>
      <c r="BM349" s="66"/>
      <c r="BN349" s="65"/>
      <c r="BO349" s="65"/>
      <c r="BP349" s="65"/>
      <c r="BQ349" s="65"/>
      <c r="BR349" s="66"/>
      <c r="BS349" s="73"/>
    </row>
    <row r="350" spans="1:71" ht="59.45" customHeight="1" outlineLevel="1" x14ac:dyDescent="0.35">
      <c r="A350" s="82" t="s">
        <v>569</v>
      </c>
      <c r="B350" s="61" t="s">
        <v>598</v>
      </c>
      <c r="C350" s="201">
        <v>242304278309</v>
      </c>
      <c r="D350" s="202">
        <f t="shared" si="1340"/>
        <v>96</v>
      </c>
      <c r="E350" s="62">
        <f t="shared" si="1341"/>
        <v>0</v>
      </c>
      <c r="F350" s="63">
        <f t="shared" si="1342"/>
        <v>96</v>
      </c>
      <c r="G350" s="64"/>
      <c r="H350" s="65"/>
      <c r="I350" s="64"/>
      <c r="J350" s="65"/>
      <c r="K350" s="64"/>
      <c r="L350" s="65"/>
      <c r="M350" s="64"/>
      <c r="N350" s="65"/>
      <c r="O350" s="62"/>
      <c r="P350" s="63"/>
      <c r="Q350" s="64"/>
      <c r="R350" s="65"/>
      <c r="S350" s="64"/>
      <c r="T350" s="65"/>
      <c r="U350" s="64"/>
      <c r="V350" s="66"/>
      <c r="W350" s="64"/>
      <c r="X350" s="65"/>
      <c r="Y350" s="65"/>
      <c r="Z350" s="64"/>
      <c r="AA350" s="65"/>
      <c r="AB350" s="64"/>
      <c r="AC350" s="65"/>
      <c r="AD350" s="64"/>
      <c r="AE350" s="65"/>
      <c r="AF350" s="65"/>
      <c r="AG350" s="66"/>
      <c r="AH350" s="69"/>
      <c r="AI350" s="62"/>
      <c r="AJ350" s="63"/>
      <c r="AK350" s="62"/>
      <c r="AL350" s="63"/>
      <c r="AM350" s="68"/>
      <c r="AN350" s="69"/>
      <c r="AO350" s="69"/>
      <c r="AP350" s="64"/>
      <c r="AQ350" s="65"/>
      <c r="AR350" s="64"/>
      <c r="AS350" s="65"/>
      <c r="AT350" s="66"/>
      <c r="AU350" s="66"/>
      <c r="AV350" s="64"/>
      <c r="AW350" s="65"/>
      <c r="AX350" s="69"/>
      <c r="AY350" s="69"/>
      <c r="AZ350" s="65"/>
      <c r="BA350" s="66"/>
      <c r="BB350" s="66">
        <v>96</v>
      </c>
      <c r="BC350" s="66"/>
      <c r="BD350" s="69"/>
      <c r="BE350" s="64"/>
      <c r="BF350" s="65"/>
      <c r="BG350" s="70"/>
      <c r="BH350" s="66"/>
      <c r="BI350" s="70"/>
      <c r="BJ350" s="66"/>
      <c r="BK350" s="64"/>
      <c r="BL350" s="65"/>
      <c r="BM350" s="66"/>
      <c r="BN350" s="65"/>
      <c r="BO350" s="65"/>
      <c r="BP350" s="65"/>
      <c r="BQ350" s="65"/>
      <c r="BR350" s="66"/>
      <c r="BS350" s="69"/>
    </row>
    <row r="351" spans="1:71" s="78" customFormat="1" ht="23.25" customHeight="1" x14ac:dyDescent="0.35">
      <c r="A351" s="98" t="s">
        <v>599</v>
      </c>
      <c r="B351" s="99"/>
      <c r="C351" s="204"/>
      <c r="D351" s="209">
        <f t="shared" ref="D351" si="1343">SUBTOTAL(9,D334:D350)</f>
        <v>631199.17550999997</v>
      </c>
      <c r="E351" s="116">
        <f t="shared" ref="E351" si="1344">SUBTOTAL(9,E334:E350)</f>
        <v>104080.37207999999</v>
      </c>
      <c r="F351" s="116">
        <f t="shared" ref="F351" si="1345">SUBTOTAL(9,F334:F350)</f>
        <v>527118.80342999997</v>
      </c>
      <c r="G351" s="116">
        <f t="shared" ref="G351" si="1346">SUBTOTAL(9,G334:G350)</f>
        <v>20213.322909999999</v>
      </c>
      <c r="H351" s="116">
        <f t="shared" ref="H351" si="1347">SUBTOTAL(9,H334:H350)</f>
        <v>8662.852640000001</v>
      </c>
      <c r="I351" s="116">
        <f t="shared" ref="I351" si="1348">SUBTOTAL(9,I334:I350)</f>
        <v>442.63661000000002</v>
      </c>
      <c r="J351" s="116">
        <f t="shared" ref="J351" si="1349">SUBTOTAL(9,J334:J350)</f>
        <v>189.70141000000001</v>
      </c>
      <c r="K351" s="116">
        <f t="shared" ref="K351" si="1350">SUBTOTAL(9,K334:K350)</f>
        <v>7645.3893900000003</v>
      </c>
      <c r="L351" s="116">
        <f t="shared" ref="L351" si="1351">SUBTOTAL(9,L334:L350)</f>
        <v>3276.5954700000002</v>
      </c>
      <c r="M351" s="116">
        <f t="shared" ref="M351" si="1352">SUBTOTAL(9,M334:M350)</f>
        <v>0</v>
      </c>
      <c r="N351" s="116">
        <f t="shared" ref="N351" si="1353">SUBTOTAL(9,N334:N350)</f>
        <v>0</v>
      </c>
      <c r="O351" s="116">
        <f t="shared" ref="O351" si="1354">SUBTOTAL(9,O334:O350)</f>
        <v>7294.7506099999991</v>
      </c>
      <c r="P351" s="116">
        <f t="shared" ref="P351" si="1355">SUBTOTAL(9,P334:P350)</f>
        <v>3126.32168</v>
      </c>
      <c r="Q351" s="116">
        <f t="shared" ref="Q351" si="1356">SUBTOTAL(9,Q334:Q350)</f>
        <v>0</v>
      </c>
      <c r="R351" s="116">
        <f t="shared" ref="R351" si="1357">SUBTOTAL(9,R334:R350)</f>
        <v>0</v>
      </c>
      <c r="S351" s="116">
        <f t="shared" ref="S351" si="1358">SUBTOTAL(9,S334:S350)</f>
        <v>0</v>
      </c>
      <c r="T351" s="116">
        <f t="shared" ref="T351" si="1359">SUBTOTAL(9,T334:T350)</f>
        <v>0</v>
      </c>
      <c r="U351" s="116">
        <f t="shared" ref="U351" si="1360">SUBTOTAL(9,U334:U350)</f>
        <v>0</v>
      </c>
      <c r="V351" s="116">
        <f t="shared" ref="V351" si="1361">SUBTOTAL(9,V334:V350)</f>
        <v>0</v>
      </c>
      <c r="W351" s="116">
        <f t="shared" ref="W351" si="1362">SUBTOTAL(9,W334:W350)</f>
        <v>0</v>
      </c>
      <c r="X351" s="116">
        <f t="shared" ref="X351" si="1363">SUBTOTAL(9,X334:X350)</f>
        <v>0</v>
      </c>
      <c r="Y351" s="116">
        <f t="shared" ref="Y351" si="1364">SUBTOTAL(9,Y334:Y350)</f>
        <v>30700.156019999999</v>
      </c>
      <c r="Z351" s="116">
        <f t="shared" ref="Z351" si="1365">SUBTOTAL(9,Z334:Z350)</f>
        <v>23166.622799999997</v>
      </c>
      <c r="AA351" s="116">
        <f t="shared" ref="AA351" si="1366">SUBTOTAL(9,AA334:AA350)</f>
        <v>9928.5526200000004</v>
      </c>
      <c r="AB351" s="116">
        <f t="shared" ref="AB351" si="1367">SUBTOTAL(9,AB334:AB350)</f>
        <v>38417.493669999996</v>
      </c>
      <c r="AC351" s="116">
        <f t="shared" ref="AC351" si="1368">SUBTOTAL(9,AC334:AC350)</f>
        <v>16464.640149999999</v>
      </c>
      <c r="AD351" s="116">
        <f t="shared" ref="AD351" si="1369">SUBTOTAL(9,AD334:AD350)</f>
        <v>3166.21567</v>
      </c>
      <c r="AE351" s="116">
        <f t="shared" ref="AE351" si="1370">SUBTOTAL(9,AE334:AE350)</f>
        <v>1356.94956</v>
      </c>
      <c r="AF351" s="116">
        <f t="shared" ref="AF351" si="1371">SUBTOTAL(9,AF334:AF350)</f>
        <v>81474.436279999994</v>
      </c>
      <c r="AG351" s="116">
        <f t="shared" ref="AG351" si="1372">SUBTOTAL(9,AG334:AG350)</f>
        <v>5737.6000100000001</v>
      </c>
      <c r="AH351" s="116">
        <f t="shared" ref="AH351" si="1373">SUBTOTAL(9,AH334:AH350)</f>
        <v>0</v>
      </c>
      <c r="AI351" s="116">
        <f t="shared" ref="AI351" si="1374">SUBTOTAL(9,AI334:AI350)</f>
        <v>0</v>
      </c>
      <c r="AJ351" s="116">
        <f t="shared" ref="AJ351" si="1375">SUBTOTAL(9,AJ334:AJ350)</f>
        <v>0</v>
      </c>
      <c r="AK351" s="116">
        <f t="shared" ref="AK351" si="1376">SUBTOTAL(9,AK334:AK350)</f>
        <v>3708.45363</v>
      </c>
      <c r="AL351" s="116">
        <f t="shared" ref="AL351" si="1377">SUBTOTAL(9,AL334:AL350)</f>
        <v>1589.33727</v>
      </c>
      <c r="AM351" s="116">
        <f t="shared" ref="AM351" si="1378">SUBTOTAL(9,AM334:AM350)</f>
        <v>0</v>
      </c>
      <c r="AN351" s="116">
        <f t="shared" ref="AN351" si="1379">SUBTOTAL(9,AN334:AN350)</f>
        <v>0</v>
      </c>
      <c r="AO351" s="116">
        <f t="shared" ref="AO351" si="1380">SUBTOTAL(9,AO334:AO350)</f>
        <v>0</v>
      </c>
      <c r="AP351" s="116">
        <f t="shared" ref="AP351" si="1381">SUBTOTAL(9,AP334:AP350)</f>
        <v>0</v>
      </c>
      <c r="AQ351" s="116">
        <f t="shared" ref="AQ351" si="1382">SUBTOTAL(9,AQ334:AQ350)</f>
        <v>0</v>
      </c>
      <c r="AR351" s="116">
        <f t="shared" ref="AR351" si="1383">SUBTOTAL(9,AR334:AR350)</f>
        <v>0</v>
      </c>
      <c r="AS351" s="116">
        <f t="shared" ref="AS351" si="1384">SUBTOTAL(9,AS334:AS350)</f>
        <v>0</v>
      </c>
      <c r="AT351" s="116">
        <f t="shared" ref="AT351" si="1385">SUBTOTAL(9,AT334:AT350)</f>
        <v>9672</v>
      </c>
      <c r="AU351" s="116">
        <f t="shared" ref="AU351" si="1386">SUBTOTAL(9,AU334:AU350)</f>
        <v>1870</v>
      </c>
      <c r="AV351" s="116">
        <f t="shared" ref="AV351" si="1387">SUBTOTAL(9,AV334:AV350)</f>
        <v>0</v>
      </c>
      <c r="AW351" s="116">
        <f t="shared" ref="AW351" si="1388">SUBTOTAL(9,AW334:AW350)</f>
        <v>0</v>
      </c>
      <c r="AX351" s="116">
        <f t="shared" ref="AX351" si="1389">SUBTOTAL(9,AX334:AX350)</f>
        <v>47.398920000000004</v>
      </c>
      <c r="AY351" s="116">
        <f t="shared" ref="AY351" si="1390">SUBTOTAL(9,AY334:AY350)</f>
        <v>0</v>
      </c>
      <c r="AZ351" s="116">
        <f t="shared" ref="AZ351" si="1391">SUBTOTAL(9,AZ334:AZ350)</f>
        <v>258409.06830000001</v>
      </c>
      <c r="BA351" s="116">
        <f t="shared" ref="BA351" si="1392">SUBTOTAL(9,BA334:BA350)</f>
        <v>0</v>
      </c>
      <c r="BB351" s="116">
        <f t="shared" ref="BB351" si="1393">SUBTOTAL(9,BB334:BB350)</f>
        <v>3549.80584</v>
      </c>
      <c r="BC351" s="116">
        <f t="shared" ref="BC351" si="1394">SUBTOTAL(9,BC334:BC350)</f>
        <v>52992.184779999996</v>
      </c>
      <c r="BD351" s="116">
        <f t="shared" ref="BD351" si="1395">SUBTOTAL(9,BD334:BD350)</f>
        <v>8045.0795400000006</v>
      </c>
      <c r="BE351" s="116">
        <f t="shared" ref="BE351" si="1396">SUBTOTAL(9,BE334:BE350)</f>
        <v>0</v>
      </c>
      <c r="BF351" s="116">
        <f t="shared" ref="BF351" si="1397">SUBTOTAL(9,BF334:BF350)</f>
        <v>0</v>
      </c>
      <c r="BG351" s="116">
        <f t="shared" ref="BG351" si="1398">SUBTOTAL(9,BG334:BG350)</f>
        <v>0</v>
      </c>
      <c r="BH351" s="116">
        <f t="shared" ref="BH351" si="1399">SUBTOTAL(9,BH334:BH350)</f>
        <v>0</v>
      </c>
      <c r="BI351" s="116">
        <f t="shared" ref="BI351" si="1400">SUBTOTAL(9,BI334:BI350)</f>
        <v>0</v>
      </c>
      <c r="BJ351" s="116">
        <f t="shared" ref="BJ351" si="1401">SUBTOTAL(9,BJ334:BJ350)</f>
        <v>0</v>
      </c>
      <c r="BK351" s="116">
        <f t="shared" ref="BK351" si="1402">SUBTOTAL(9,BK334:BK350)</f>
        <v>25.486789999999999</v>
      </c>
      <c r="BL351" s="116">
        <f t="shared" ref="BL351" si="1403">SUBTOTAL(9,BL334:BL350)</f>
        <v>32.659579999999998</v>
      </c>
      <c r="BM351" s="116">
        <f t="shared" ref="BM351" si="1404">SUBTOTAL(9,BM334:BM350)</f>
        <v>0</v>
      </c>
      <c r="BN351" s="116">
        <f t="shared" ref="BN351" si="1405">SUBTOTAL(9,BN334:BN350)</f>
        <v>17240.716</v>
      </c>
      <c r="BO351" s="116">
        <f t="shared" ref="BO351" si="1406">SUBTOTAL(9,BO334:BO350)</f>
        <v>0</v>
      </c>
      <c r="BP351" s="116">
        <f t="shared" ref="BP351" si="1407">SUBTOTAL(9,BP334:BP350)</f>
        <v>0</v>
      </c>
      <c r="BQ351" s="116">
        <f t="shared" ref="BQ351" si="1408">SUBTOTAL(9,BQ334:BQ350)</f>
        <v>8463.2018500000013</v>
      </c>
      <c r="BR351" s="116">
        <f t="shared" ref="BR351" si="1409">SUBTOTAL(9,BR334:BR350)</f>
        <v>0</v>
      </c>
      <c r="BS351" s="116">
        <f t="shared" ref="BS351" si="1410">SUBTOTAL(9,BS334:BS350)</f>
        <v>4289.5455099999999</v>
      </c>
    </row>
    <row r="352" spans="1:71" ht="47.25" customHeight="1" outlineLevel="1" x14ac:dyDescent="0.35">
      <c r="A352" s="82" t="s">
        <v>600</v>
      </c>
      <c r="B352" s="61" t="s">
        <v>1110</v>
      </c>
      <c r="C352" s="201">
        <v>244401751468</v>
      </c>
      <c r="D352" s="202">
        <f t="shared" ref="D352:D354" si="1411">E352+F352</f>
        <v>4733.1428599999999</v>
      </c>
      <c r="E352" s="62">
        <f t="shared" ref="E352:E354" si="1412">SUMIF($G$5:$BS$5,"федеральный бюджет",G352:BS352)</f>
        <v>3313.2</v>
      </c>
      <c r="F352" s="63">
        <f t="shared" ref="F352:F354" si="1413">SUMIF($G$5:$BS$5,"краевой бюджет",G352:BS352)</f>
        <v>1419.9428600000001</v>
      </c>
      <c r="G352" s="64"/>
      <c r="H352" s="65"/>
      <c r="I352" s="64"/>
      <c r="J352" s="65"/>
      <c r="K352" s="64"/>
      <c r="L352" s="65"/>
      <c r="M352" s="64"/>
      <c r="N352" s="65"/>
      <c r="O352" s="62"/>
      <c r="P352" s="63"/>
      <c r="Q352" s="64"/>
      <c r="R352" s="65"/>
      <c r="S352" s="64"/>
      <c r="T352" s="65"/>
      <c r="U352" s="64"/>
      <c r="V352" s="66"/>
      <c r="W352" s="64"/>
      <c r="X352" s="65"/>
      <c r="Y352" s="65"/>
      <c r="Z352" s="64"/>
      <c r="AA352" s="65"/>
      <c r="AB352" s="62"/>
      <c r="AC352" s="63"/>
      <c r="AD352" s="64"/>
      <c r="AE352" s="65"/>
      <c r="AF352" s="65"/>
      <c r="AG352" s="66"/>
      <c r="AH352" s="73"/>
      <c r="AI352" s="62"/>
      <c r="AJ352" s="63"/>
      <c r="AK352" s="62"/>
      <c r="AL352" s="63"/>
      <c r="AM352" s="68"/>
      <c r="AN352" s="69"/>
      <c r="AO352" s="69"/>
      <c r="AP352" s="64"/>
      <c r="AQ352" s="65"/>
      <c r="AR352" s="64"/>
      <c r="AS352" s="65"/>
      <c r="AT352" s="66"/>
      <c r="AU352" s="66"/>
      <c r="AV352" s="64"/>
      <c r="AW352" s="65"/>
      <c r="AX352" s="73"/>
      <c r="AY352" s="73"/>
      <c r="AZ352" s="65"/>
      <c r="BA352" s="66"/>
      <c r="BB352" s="66"/>
      <c r="BC352" s="66"/>
      <c r="BD352" s="73"/>
      <c r="BE352" s="64">
        <v>3313.2</v>
      </c>
      <c r="BF352" s="65">
        <v>1419.9428600000001</v>
      </c>
      <c r="BG352" s="70"/>
      <c r="BH352" s="66"/>
      <c r="BI352" s="70"/>
      <c r="BJ352" s="66"/>
      <c r="BK352" s="64"/>
      <c r="BL352" s="65"/>
      <c r="BM352" s="66"/>
      <c r="BN352" s="65"/>
      <c r="BO352" s="65"/>
      <c r="BP352" s="65"/>
      <c r="BQ352" s="65"/>
      <c r="BR352" s="66"/>
      <c r="BS352" s="73"/>
    </row>
    <row r="353" spans="1:71" ht="47.25" customHeight="1" outlineLevel="1" collapsed="1" x14ac:dyDescent="0.35">
      <c r="A353" s="82" t="s">
        <v>600</v>
      </c>
      <c r="B353" s="61" t="s">
        <v>601</v>
      </c>
      <c r="C353" s="201" t="s">
        <v>602</v>
      </c>
      <c r="D353" s="202">
        <f t="shared" ref="D353" si="1414">E353+F353</f>
        <v>1278.7265</v>
      </c>
      <c r="E353" s="62">
        <f t="shared" ref="E353" si="1415">SUMIF($G$5:$BS$5,"федеральный бюджет",G353:BS353)</f>
        <v>278.17158000000001</v>
      </c>
      <c r="F353" s="63">
        <f t="shared" ref="F353" si="1416">SUMIF($G$5:$BS$5,"краевой бюджет",G353:BS353)</f>
        <v>1000.5549199999999</v>
      </c>
      <c r="G353" s="64"/>
      <c r="H353" s="65"/>
      <c r="I353" s="64"/>
      <c r="J353" s="65"/>
      <c r="K353" s="64"/>
      <c r="L353" s="65"/>
      <c r="M353" s="64">
        <v>94.949389999999994</v>
      </c>
      <c r="N353" s="65">
        <v>40.692599999999999</v>
      </c>
      <c r="O353" s="62"/>
      <c r="P353" s="63"/>
      <c r="Q353" s="64"/>
      <c r="R353" s="65"/>
      <c r="S353" s="64"/>
      <c r="T353" s="65"/>
      <c r="U353" s="64"/>
      <c r="V353" s="66"/>
      <c r="W353" s="64">
        <v>183.22219000000001</v>
      </c>
      <c r="X353" s="65">
        <v>78.523820000000001</v>
      </c>
      <c r="Y353" s="65">
        <v>332.93849999999998</v>
      </c>
      <c r="Z353" s="64"/>
      <c r="AA353" s="65"/>
      <c r="AB353" s="62"/>
      <c r="AC353" s="63"/>
      <c r="AD353" s="64"/>
      <c r="AE353" s="65"/>
      <c r="AF353" s="65"/>
      <c r="AG353" s="66"/>
      <c r="AH353" s="73"/>
      <c r="AI353" s="62"/>
      <c r="AJ353" s="63"/>
      <c r="AK353" s="62"/>
      <c r="AL353" s="63"/>
      <c r="AM353" s="68"/>
      <c r="AN353" s="69"/>
      <c r="AO353" s="69"/>
      <c r="AP353" s="64"/>
      <c r="AQ353" s="65"/>
      <c r="AR353" s="64"/>
      <c r="AS353" s="65"/>
      <c r="AT353" s="66"/>
      <c r="AU353" s="66"/>
      <c r="AV353" s="64"/>
      <c r="AW353" s="65"/>
      <c r="AX353" s="73"/>
      <c r="AY353" s="73"/>
      <c r="AZ353" s="65"/>
      <c r="BA353" s="66"/>
      <c r="BB353" s="66">
        <v>548.4</v>
      </c>
      <c r="BC353" s="66"/>
      <c r="BD353" s="73"/>
      <c r="BE353" s="64"/>
      <c r="BF353" s="65"/>
      <c r="BG353" s="70"/>
      <c r="BH353" s="66"/>
      <c r="BI353" s="70"/>
      <c r="BJ353" s="66"/>
      <c r="BK353" s="64"/>
      <c r="BL353" s="65"/>
      <c r="BM353" s="66"/>
      <c r="BN353" s="65"/>
      <c r="BO353" s="65"/>
      <c r="BP353" s="65"/>
      <c r="BQ353" s="65"/>
      <c r="BR353" s="66"/>
      <c r="BS353" s="73"/>
    </row>
    <row r="354" spans="1:71" ht="47.25" customHeight="1" outlineLevel="1" x14ac:dyDescent="0.35">
      <c r="A354" s="82" t="s">
        <v>600</v>
      </c>
      <c r="B354" s="61" t="s">
        <v>603</v>
      </c>
      <c r="C354" s="201">
        <v>246006158564</v>
      </c>
      <c r="D354" s="202">
        <f t="shared" si="1411"/>
        <v>294.26448000000005</v>
      </c>
      <c r="E354" s="62">
        <f t="shared" si="1412"/>
        <v>65.206379999999996</v>
      </c>
      <c r="F354" s="63">
        <f t="shared" si="1413"/>
        <v>229.05810000000002</v>
      </c>
      <c r="G354" s="64"/>
      <c r="H354" s="65"/>
      <c r="I354" s="64"/>
      <c r="J354" s="65"/>
      <c r="K354" s="64"/>
      <c r="L354" s="65"/>
      <c r="M354" s="64">
        <v>57.354469999999999</v>
      </c>
      <c r="N354" s="65">
        <v>24.580490000000001</v>
      </c>
      <c r="O354" s="62"/>
      <c r="P354" s="63"/>
      <c r="Q354" s="64"/>
      <c r="R354" s="65"/>
      <c r="S354" s="64"/>
      <c r="T354" s="65"/>
      <c r="U354" s="64"/>
      <c r="V354" s="66"/>
      <c r="W354" s="64">
        <v>7.8519100000000002</v>
      </c>
      <c r="X354" s="65">
        <v>3.36511</v>
      </c>
      <c r="Y354" s="65">
        <v>201.11250000000001</v>
      </c>
      <c r="Z354" s="64"/>
      <c r="AA354" s="65"/>
      <c r="AB354" s="64"/>
      <c r="AC354" s="65"/>
      <c r="AD354" s="64"/>
      <c r="AE354" s="65"/>
      <c r="AF354" s="65"/>
      <c r="AG354" s="66"/>
      <c r="AH354" s="73"/>
      <c r="AI354" s="62"/>
      <c r="AJ354" s="63"/>
      <c r="AK354" s="62"/>
      <c r="AL354" s="63"/>
      <c r="AM354" s="68"/>
      <c r="AN354" s="69"/>
      <c r="AO354" s="69"/>
      <c r="AP354" s="64"/>
      <c r="AQ354" s="65"/>
      <c r="AR354" s="64"/>
      <c r="AS354" s="65"/>
      <c r="AT354" s="66"/>
      <c r="AU354" s="66"/>
      <c r="AV354" s="64"/>
      <c r="AW354" s="65"/>
      <c r="AX354" s="73"/>
      <c r="AY354" s="73"/>
      <c r="AZ354" s="65"/>
      <c r="BA354" s="66"/>
      <c r="BB354" s="66"/>
      <c r="BC354" s="66"/>
      <c r="BD354" s="73"/>
      <c r="BE354" s="64"/>
      <c r="BF354" s="65"/>
      <c r="BG354" s="70"/>
      <c r="BH354" s="66"/>
      <c r="BI354" s="70"/>
      <c r="BJ354" s="66"/>
      <c r="BK354" s="64"/>
      <c r="BL354" s="65"/>
      <c r="BM354" s="66"/>
      <c r="BN354" s="65"/>
      <c r="BO354" s="65"/>
      <c r="BP354" s="65"/>
      <c r="BQ354" s="65"/>
      <c r="BR354" s="66"/>
      <c r="BS354" s="73"/>
    </row>
    <row r="355" spans="1:71" ht="47.25" customHeight="1" outlineLevel="1" x14ac:dyDescent="0.35">
      <c r="A355" s="82" t="s">
        <v>600</v>
      </c>
      <c r="B355" s="61" t="s">
        <v>604</v>
      </c>
      <c r="C355" s="201" t="s">
        <v>605</v>
      </c>
      <c r="D355" s="202">
        <f t="shared" ref="D355:D358" si="1417">E355+F355</f>
        <v>988.99143000000004</v>
      </c>
      <c r="E355" s="62">
        <f t="shared" ref="E355:E358" si="1418">SUMIF($G$5:$BS$5,"федеральный бюджет",G355:BS355)</f>
        <v>0</v>
      </c>
      <c r="F355" s="63">
        <f t="shared" ref="F355:F358" si="1419">SUMIF($G$5:$BS$5,"краевой бюджет",G355:BS355)</f>
        <v>988.99143000000004</v>
      </c>
      <c r="G355" s="64"/>
      <c r="H355" s="65"/>
      <c r="I355" s="64"/>
      <c r="J355" s="65"/>
      <c r="K355" s="64"/>
      <c r="L355" s="65"/>
      <c r="M355" s="64"/>
      <c r="N355" s="65"/>
      <c r="O355" s="62"/>
      <c r="P355" s="63"/>
      <c r="Q355" s="64"/>
      <c r="R355" s="65"/>
      <c r="S355" s="64"/>
      <c r="T355" s="65"/>
      <c r="U355" s="64"/>
      <c r="V355" s="66"/>
      <c r="W355" s="64"/>
      <c r="X355" s="65"/>
      <c r="Y355" s="65">
        <v>403.2</v>
      </c>
      <c r="Z355" s="64"/>
      <c r="AA355" s="65"/>
      <c r="AB355" s="62"/>
      <c r="AC355" s="63"/>
      <c r="AD355" s="64"/>
      <c r="AE355" s="65"/>
      <c r="AF355" s="65"/>
      <c r="AG355" s="66"/>
      <c r="AH355" s="73"/>
      <c r="AI355" s="62"/>
      <c r="AJ355" s="63"/>
      <c r="AK355" s="62"/>
      <c r="AL355" s="63"/>
      <c r="AM355" s="68"/>
      <c r="AN355" s="69"/>
      <c r="AO355" s="69"/>
      <c r="AP355" s="64"/>
      <c r="AQ355" s="65"/>
      <c r="AR355" s="64"/>
      <c r="AS355" s="65"/>
      <c r="AT355" s="66"/>
      <c r="AU355" s="66"/>
      <c r="AV355" s="64"/>
      <c r="AW355" s="65"/>
      <c r="AX355" s="73"/>
      <c r="AY355" s="73"/>
      <c r="AZ355" s="65"/>
      <c r="BA355" s="66"/>
      <c r="BB355" s="66"/>
      <c r="BC355" s="66"/>
      <c r="BD355" s="73"/>
      <c r="BE355" s="64"/>
      <c r="BF355" s="65"/>
      <c r="BG355" s="70"/>
      <c r="BH355" s="66"/>
      <c r="BI355" s="70"/>
      <c r="BJ355" s="66"/>
      <c r="BK355" s="64"/>
      <c r="BL355" s="65"/>
      <c r="BM355" s="66"/>
      <c r="BN355" s="65"/>
      <c r="BO355" s="65"/>
      <c r="BP355" s="65"/>
      <c r="BQ355" s="65">
        <v>585.79142999999999</v>
      </c>
      <c r="BR355" s="66"/>
      <c r="BS355" s="73"/>
    </row>
    <row r="356" spans="1:71" ht="50.25" customHeight="1" outlineLevel="1" x14ac:dyDescent="0.35">
      <c r="A356" s="82" t="s">
        <v>600</v>
      </c>
      <c r="B356" s="61" t="s">
        <v>606</v>
      </c>
      <c r="C356" s="201" t="s">
        <v>607</v>
      </c>
      <c r="D356" s="202">
        <f t="shared" si="1417"/>
        <v>56</v>
      </c>
      <c r="E356" s="62">
        <f t="shared" si="1418"/>
        <v>0</v>
      </c>
      <c r="F356" s="63">
        <f t="shared" si="1419"/>
        <v>56</v>
      </c>
      <c r="G356" s="64"/>
      <c r="H356" s="65"/>
      <c r="I356" s="64"/>
      <c r="J356" s="65"/>
      <c r="K356" s="64"/>
      <c r="L356" s="65"/>
      <c r="M356" s="64"/>
      <c r="N356" s="65"/>
      <c r="O356" s="62"/>
      <c r="P356" s="63"/>
      <c r="Q356" s="64"/>
      <c r="R356" s="65"/>
      <c r="S356" s="64"/>
      <c r="T356" s="65"/>
      <c r="U356" s="64"/>
      <c r="V356" s="66"/>
      <c r="W356" s="64"/>
      <c r="X356" s="65"/>
      <c r="Y356" s="65">
        <v>56</v>
      </c>
      <c r="Z356" s="64"/>
      <c r="AA356" s="65"/>
      <c r="AB356" s="62"/>
      <c r="AC356" s="63"/>
      <c r="AD356" s="64"/>
      <c r="AE356" s="65"/>
      <c r="AF356" s="65"/>
      <c r="AG356" s="66"/>
      <c r="AH356" s="73"/>
      <c r="AI356" s="62"/>
      <c r="AJ356" s="63"/>
      <c r="AK356" s="62"/>
      <c r="AL356" s="63"/>
      <c r="AM356" s="68"/>
      <c r="AN356" s="69"/>
      <c r="AO356" s="69"/>
      <c r="AP356" s="64"/>
      <c r="AQ356" s="65"/>
      <c r="AR356" s="64"/>
      <c r="AS356" s="65"/>
      <c r="AT356" s="66"/>
      <c r="AU356" s="66"/>
      <c r="AV356" s="64"/>
      <c r="AW356" s="65"/>
      <c r="AX356" s="73"/>
      <c r="AY356" s="73"/>
      <c r="AZ356" s="65"/>
      <c r="BA356" s="66"/>
      <c r="BB356" s="66"/>
      <c r="BC356" s="66"/>
      <c r="BD356" s="73"/>
      <c r="BE356" s="64"/>
      <c r="BF356" s="65"/>
      <c r="BG356" s="70"/>
      <c r="BH356" s="66"/>
      <c r="BI356" s="70"/>
      <c r="BJ356" s="66"/>
      <c r="BK356" s="64"/>
      <c r="BL356" s="65"/>
      <c r="BM356" s="66"/>
      <c r="BN356" s="65"/>
      <c r="BO356" s="65"/>
      <c r="BP356" s="65"/>
      <c r="BQ356" s="65"/>
      <c r="BR356" s="66"/>
      <c r="BS356" s="73"/>
    </row>
    <row r="357" spans="1:71" ht="47.25" customHeight="1" outlineLevel="1" x14ac:dyDescent="0.35">
      <c r="A357" s="82" t="s">
        <v>600</v>
      </c>
      <c r="B357" s="61" t="s">
        <v>608</v>
      </c>
      <c r="C357" s="201" t="s">
        <v>609</v>
      </c>
      <c r="D357" s="202">
        <f t="shared" si="1417"/>
        <v>5181.135040000001</v>
      </c>
      <c r="E357" s="62">
        <f t="shared" si="1418"/>
        <v>658.59348999999997</v>
      </c>
      <c r="F357" s="63">
        <f t="shared" si="1419"/>
        <v>4522.5415500000008</v>
      </c>
      <c r="G357" s="64">
        <v>202.71243000000001</v>
      </c>
      <c r="H357" s="65">
        <v>86.876750000000001</v>
      </c>
      <c r="I357" s="64">
        <v>160.08455000000001</v>
      </c>
      <c r="J357" s="65">
        <v>68.607669999999999</v>
      </c>
      <c r="K357" s="64">
        <v>86.842600000000004</v>
      </c>
      <c r="L357" s="65">
        <v>37.218260000000001</v>
      </c>
      <c r="M357" s="64"/>
      <c r="N357" s="65"/>
      <c r="O357" s="62"/>
      <c r="P357" s="63"/>
      <c r="Q357" s="64"/>
      <c r="R357" s="65"/>
      <c r="S357" s="64"/>
      <c r="T357" s="65"/>
      <c r="U357" s="64"/>
      <c r="V357" s="66"/>
      <c r="W357" s="64"/>
      <c r="X357" s="65"/>
      <c r="Y357" s="65">
        <v>1060.6400000000001</v>
      </c>
      <c r="Z357" s="64"/>
      <c r="AA357" s="65"/>
      <c r="AB357" s="64"/>
      <c r="AC357" s="65"/>
      <c r="AD357" s="64">
        <v>31.034939999999999</v>
      </c>
      <c r="AE357" s="65">
        <v>13.300689999999999</v>
      </c>
      <c r="AF357" s="65"/>
      <c r="AG357" s="66"/>
      <c r="AH357" s="73"/>
      <c r="AI357" s="64"/>
      <c r="AJ357" s="65"/>
      <c r="AK357" s="64"/>
      <c r="AL357" s="65"/>
      <c r="AM357" s="70"/>
      <c r="AN357" s="66"/>
      <c r="AO357" s="66"/>
      <c r="AP357" s="64"/>
      <c r="AQ357" s="65"/>
      <c r="AR357" s="64"/>
      <c r="AS357" s="65"/>
      <c r="AT357" s="66"/>
      <c r="AU357" s="66"/>
      <c r="AV357" s="64"/>
      <c r="AW357" s="65"/>
      <c r="AX357" s="73"/>
      <c r="AY357" s="73"/>
      <c r="AZ357" s="65"/>
      <c r="BA357" s="66"/>
      <c r="BB357" s="66"/>
      <c r="BC357" s="66">
        <f>1394.18287+1527.34754</f>
        <v>2921.5304100000003</v>
      </c>
      <c r="BD357" s="73"/>
      <c r="BE357" s="64"/>
      <c r="BF357" s="65"/>
      <c r="BG357" s="70"/>
      <c r="BH357" s="66"/>
      <c r="BI357" s="70">
        <v>177.91897</v>
      </c>
      <c r="BJ357" s="66">
        <v>11.358230000000001</v>
      </c>
      <c r="BK357" s="64"/>
      <c r="BL357" s="65"/>
      <c r="BM357" s="66"/>
      <c r="BN357" s="65"/>
      <c r="BO357" s="65"/>
      <c r="BP357" s="65"/>
      <c r="BQ357" s="65">
        <v>323.00954000000002</v>
      </c>
      <c r="BR357" s="66"/>
      <c r="BS357" s="73"/>
    </row>
    <row r="358" spans="1:71" ht="47.25" customHeight="1" outlineLevel="1" x14ac:dyDescent="0.35">
      <c r="A358" s="82" t="s">
        <v>600</v>
      </c>
      <c r="B358" s="61" t="s">
        <v>610</v>
      </c>
      <c r="C358" s="201">
        <v>242400473704</v>
      </c>
      <c r="D358" s="202">
        <f t="shared" si="1417"/>
        <v>879.6</v>
      </c>
      <c r="E358" s="62">
        <f t="shared" si="1418"/>
        <v>0</v>
      </c>
      <c r="F358" s="63">
        <f t="shared" si="1419"/>
        <v>879.6</v>
      </c>
      <c r="G358" s="64"/>
      <c r="H358" s="65"/>
      <c r="I358" s="64"/>
      <c r="J358" s="65"/>
      <c r="K358" s="64"/>
      <c r="L358" s="65"/>
      <c r="M358" s="64"/>
      <c r="N358" s="65"/>
      <c r="O358" s="62"/>
      <c r="P358" s="63"/>
      <c r="Q358" s="64"/>
      <c r="R358" s="65"/>
      <c r="S358" s="64"/>
      <c r="T358" s="65"/>
      <c r="U358" s="64"/>
      <c r="V358" s="66"/>
      <c r="W358" s="64"/>
      <c r="X358" s="65"/>
      <c r="Y358" s="65"/>
      <c r="Z358" s="64"/>
      <c r="AA358" s="65"/>
      <c r="AB358" s="64"/>
      <c r="AC358" s="65"/>
      <c r="AD358" s="64"/>
      <c r="AE358" s="65"/>
      <c r="AF358" s="65"/>
      <c r="AG358" s="66"/>
      <c r="AH358" s="69"/>
      <c r="AI358" s="64"/>
      <c r="AJ358" s="65"/>
      <c r="AK358" s="64"/>
      <c r="AL358" s="65"/>
      <c r="AM358" s="70"/>
      <c r="AN358" s="66"/>
      <c r="AO358" s="66"/>
      <c r="AP358" s="64"/>
      <c r="AQ358" s="65"/>
      <c r="AR358" s="64"/>
      <c r="AS358" s="65"/>
      <c r="AT358" s="66"/>
      <c r="AU358" s="66"/>
      <c r="AV358" s="64"/>
      <c r="AW358" s="65"/>
      <c r="AX358" s="69"/>
      <c r="AY358" s="69"/>
      <c r="AZ358" s="65"/>
      <c r="BA358" s="66"/>
      <c r="BB358" s="66">
        <v>879.6</v>
      </c>
      <c r="BC358" s="66"/>
      <c r="BD358" s="69"/>
      <c r="BE358" s="64"/>
      <c r="BF358" s="65"/>
      <c r="BG358" s="70"/>
      <c r="BH358" s="66"/>
      <c r="BI358" s="70"/>
      <c r="BJ358" s="66"/>
      <c r="BK358" s="64"/>
      <c r="BL358" s="65"/>
      <c r="BM358" s="66"/>
      <c r="BN358" s="65"/>
      <c r="BO358" s="65"/>
      <c r="BP358" s="65"/>
      <c r="BQ358" s="65"/>
      <c r="BR358" s="66"/>
      <c r="BS358" s="69"/>
    </row>
    <row r="359" spans="1:71" s="78" customFormat="1" ht="34.5" customHeight="1" x14ac:dyDescent="0.35">
      <c r="A359" s="90" t="s">
        <v>611</v>
      </c>
      <c r="B359" s="99"/>
      <c r="C359" s="204"/>
      <c r="D359" s="209">
        <f t="shared" ref="D359:AI359" si="1420">SUBTOTAL(9,D352:D358)</f>
        <v>13411.860310000002</v>
      </c>
      <c r="E359" s="116">
        <f t="shared" si="1420"/>
        <v>4315.1714499999998</v>
      </c>
      <c r="F359" s="116">
        <f t="shared" si="1420"/>
        <v>9096.688860000002</v>
      </c>
      <c r="G359" s="116">
        <f t="shared" si="1420"/>
        <v>202.71243000000001</v>
      </c>
      <c r="H359" s="116">
        <f t="shared" si="1420"/>
        <v>86.876750000000001</v>
      </c>
      <c r="I359" s="116">
        <f t="shared" si="1420"/>
        <v>160.08455000000001</v>
      </c>
      <c r="J359" s="116">
        <f t="shared" si="1420"/>
        <v>68.607669999999999</v>
      </c>
      <c r="K359" s="116">
        <f t="shared" si="1420"/>
        <v>86.842600000000004</v>
      </c>
      <c r="L359" s="116">
        <f t="shared" si="1420"/>
        <v>37.218260000000001</v>
      </c>
      <c r="M359" s="116">
        <f t="shared" si="1420"/>
        <v>152.30385999999999</v>
      </c>
      <c r="N359" s="116">
        <f t="shared" si="1420"/>
        <v>65.273089999999996</v>
      </c>
      <c r="O359" s="116">
        <f t="shared" si="1420"/>
        <v>0</v>
      </c>
      <c r="P359" s="116">
        <f t="shared" si="1420"/>
        <v>0</v>
      </c>
      <c r="Q359" s="116">
        <f t="shared" si="1420"/>
        <v>0</v>
      </c>
      <c r="R359" s="116">
        <f t="shared" si="1420"/>
        <v>0</v>
      </c>
      <c r="S359" s="116">
        <f t="shared" si="1420"/>
        <v>0</v>
      </c>
      <c r="T359" s="116">
        <f t="shared" si="1420"/>
        <v>0</v>
      </c>
      <c r="U359" s="116">
        <f t="shared" si="1420"/>
        <v>0</v>
      </c>
      <c r="V359" s="116">
        <f t="shared" si="1420"/>
        <v>0</v>
      </c>
      <c r="W359" s="116">
        <f t="shared" si="1420"/>
        <v>191.07410000000002</v>
      </c>
      <c r="X359" s="116">
        <f t="shared" si="1420"/>
        <v>81.888930000000002</v>
      </c>
      <c r="Y359" s="116">
        <f t="shared" si="1420"/>
        <v>2053.8910000000001</v>
      </c>
      <c r="Z359" s="116">
        <f t="shared" si="1420"/>
        <v>0</v>
      </c>
      <c r="AA359" s="116">
        <f t="shared" si="1420"/>
        <v>0</v>
      </c>
      <c r="AB359" s="116">
        <f t="shared" si="1420"/>
        <v>0</v>
      </c>
      <c r="AC359" s="116">
        <f t="shared" si="1420"/>
        <v>0</v>
      </c>
      <c r="AD359" s="116">
        <f t="shared" si="1420"/>
        <v>31.034939999999999</v>
      </c>
      <c r="AE359" s="116">
        <f t="shared" si="1420"/>
        <v>13.300689999999999</v>
      </c>
      <c r="AF359" s="116">
        <f t="shared" si="1420"/>
        <v>0</v>
      </c>
      <c r="AG359" s="116">
        <f t="shared" si="1420"/>
        <v>0</v>
      </c>
      <c r="AH359" s="116">
        <f t="shared" si="1420"/>
        <v>0</v>
      </c>
      <c r="AI359" s="116">
        <f t="shared" si="1420"/>
        <v>0</v>
      </c>
      <c r="AJ359" s="116">
        <f t="shared" ref="AJ359:BO359" si="1421">SUBTOTAL(9,AJ352:AJ358)</f>
        <v>0</v>
      </c>
      <c r="AK359" s="116">
        <f t="shared" si="1421"/>
        <v>0</v>
      </c>
      <c r="AL359" s="116">
        <f t="shared" si="1421"/>
        <v>0</v>
      </c>
      <c r="AM359" s="116">
        <f t="shared" si="1421"/>
        <v>0</v>
      </c>
      <c r="AN359" s="116">
        <f t="shared" si="1421"/>
        <v>0</v>
      </c>
      <c r="AO359" s="116">
        <f t="shared" si="1421"/>
        <v>0</v>
      </c>
      <c r="AP359" s="116">
        <f t="shared" si="1421"/>
        <v>0</v>
      </c>
      <c r="AQ359" s="116">
        <f t="shared" si="1421"/>
        <v>0</v>
      </c>
      <c r="AR359" s="116">
        <f t="shared" si="1421"/>
        <v>0</v>
      </c>
      <c r="AS359" s="116">
        <f t="shared" si="1421"/>
        <v>0</v>
      </c>
      <c r="AT359" s="116">
        <f t="shared" si="1421"/>
        <v>0</v>
      </c>
      <c r="AU359" s="116">
        <f t="shared" si="1421"/>
        <v>0</v>
      </c>
      <c r="AV359" s="116">
        <f t="shared" si="1421"/>
        <v>0</v>
      </c>
      <c r="AW359" s="116">
        <f t="shared" si="1421"/>
        <v>0</v>
      </c>
      <c r="AX359" s="116">
        <f t="shared" si="1421"/>
        <v>0</v>
      </c>
      <c r="AY359" s="116">
        <f t="shared" si="1421"/>
        <v>0</v>
      </c>
      <c r="AZ359" s="116">
        <f t="shared" si="1421"/>
        <v>0</v>
      </c>
      <c r="BA359" s="116">
        <f t="shared" si="1421"/>
        <v>0</v>
      </c>
      <c r="BB359" s="116">
        <f t="shared" si="1421"/>
        <v>1428</v>
      </c>
      <c r="BC359" s="116">
        <f t="shared" si="1421"/>
        <v>2921.5304100000003</v>
      </c>
      <c r="BD359" s="116">
        <f t="shared" si="1421"/>
        <v>0</v>
      </c>
      <c r="BE359" s="116">
        <f t="shared" si="1421"/>
        <v>3313.2</v>
      </c>
      <c r="BF359" s="116">
        <f t="shared" si="1421"/>
        <v>1419.9428600000001</v>
      </c>
      <c r="BG359" s="116">
        <f t="shared" si="1421"/>
        <v>0</v>
      </c>
      <c r="BH359" s="116">
        <f t="shared" si="1421"/>
        <v>0</v>
      </c>
      <c r="BI359" s="116">
        <f t="shared" si="1421"/>
        <v>177.91897</v>
      </c>
      <c r="BJ359" s="116">
        <f t="shared" si="1421"/>
        <v>11.358230000000001</v>
      </c>
      <c r="BK359" s="116">
        <f t="shared" si="1421"/>
        <v>0</v>
      </c>
      <c r="BL359" s="116">
        <f t="shared" si="1421"/>
        <v>0</v>
      </c>
      <c r="BM359" s="116">
        <f t="shared" si="1421"/>
        <v>0</v>
      </c>
      <c r="BN359" s="116">
        <f t="shared" si="1421"/>
        <v>0</v>
      </c>
      <c r="BO359" s="116">
        <f t="shared" si="1421"/>
        <v>0</v>
      </c>
      <c r="BP359" s="116">
        <f t="shared" ref="BP359:BS359" si="1422">SUBTOTAL(9,BP352:BP358)</f>
        <v>0</v>
      </c>
      <c r="BQ359" s="116">
        <f t="shared" si="1422"/>
        <v>908.80097000000001</v>
      </c>
      <c r="BR359" s="116">
        <f t="shared" si="1422"/>
        <v>0</v>
      </c>
      <c r="BS359" s="116">
        <f t="shared" si="1422"/>
        <v>0</v>
      </c>
    </row>
    <row r="360" spans="1:71" ht="70.5" customHeight="1" outlineLevel="1" collapsed="1" x14ac:dyDescent="0.35">
      <c r="A360" s="95" t="s">
        <v>612</v>
      </c>
      <c r="B360" s="61" t="s">
        <v>613</v>
      </c>
      <c r="C360" s="201" t="s">
        <v>614</v>
      </c>
      <c r="D360" s="202">
        <f t="shared" ref="D360" si="1423">E360+F360</f>
        <v>830.67236000000003</v>
      </c>
      <c r="E360" s="62">
        <f t="shared" ref="E360" si="1424">SUMIF($G$5:$BS$5,"федеральный бюджет",G360:BS360)</f>
        <v>307.07064000000003</v>
      </c>
      <c r="F360" s="63">
        <f t="shared" ref="F360" si="1425">SUMIF($G$5:$BS$5,"краевой бюджет",G360:BS360)</f>
        <v>523.60172</v>
      </c>
      <c r="G360" s="64"/>
      <c r="H360" s="65"/>
      <c r="I360" s="64">
        <v>127.04897</v>
      </c>
      <c r="J360" s="65">
        <v>54.449570000000001</v>
      </c>
      <c r="K360" s="64">
        <v>31.150279999999999</v>
      </c>
      <c r="L360" s="65">
        <v>13.35012</v>
      </c>
      <c r="M360" s="64"/>
      <c r="N360" s="65"/>
      <c r="O360" s="62">
        <v>148.87138999999999</v>
      </c>
      <c r="P360" s="63">
        <v>63.802030000000002</v>
      </c>
      <c r="Q360" s="64"/>
      <c r="R360" s="65"/>
      <c r="S360" s="64"/>
      <c r="T360" s="65"/>
      <c r="U360" s="64"/>
      <c r="V360" s="66"/>
      <c r="W360" s="64"/>
      <c r="X360" s="65"/>
      <c r="Y360" s="65">
        <v>392</v>
      </c>
      <c r="Z360" s="64"/>
      <c r="AA360" s="65"/>
      <c r="AB360" s="62"/>
      <c r="AC360" s="63"/>
      <c r="AD360" s="64"/>
      <c r="AE360" s="65"/>
      <c r="AF360" s="65"/>
      <c r="AG360" s="66"/>
      <c r="AH360" s="73"/>
      <c r="AI360" s="62"/>
      <c r="AJ360" s="63"/>
      <c r="AK360" s="62"/>
      <c r="AL360" s="63"/>
      <c r="AM360" s="68"/>
      <c r="AN360" s="69"/>
      <c r="AO360" s="69"/>
      <c r="AP360" s="64"/>
      <c r="AQ360" s="65"/>
      <c r="AR360" s="64"/>
      <c r="AS360" s="65"/>
      <c r="AT360" s="66"/>
      <c r="AU360" s="66"/>
      <c r="AV360" s="64"/>
      <c r="AW360" s="65"/>
      <c r="AX360" s="73"/>
      <c r="AY360" s="73"/>
      <c r="AZ360" s="65"/>
      <c r="BA360" s="66"/>
      <c r="BB360" s="66"/>
      <c r="BC360" s="66"/>
      <c r="BD360" s="73"/>
      <c r="BE360" s="64"/>
      <c r="BF360" s="65"/>
      <c r="BG360" s="70"/>
      <c r="BH360" s="66"/>
      <c r="BI360" s="70"/>
      <c r="BJ360" s="66"/>
      <c r="BK360" s="64"/>
      <c r="BL360" s="65"/>
      <c r="BM360" s="66"/>
      <c r="BN360" s="65"/>
      <c r="BO360" s="65"/>
      <c r="BP360" s="65"/>
      <c r="BQ360" s="65"/>
      <c r="BR360" s="66"/>
      <c r="BS360" s="73"/>
    </row>
    <row r="361" spans="1:71" ht="70.5" customHeight="1" outlineLevel="1" x14ac:dyDescent="0.35">
      <c r="A361" s="82" t="s">
        <v>615</v>
      </c>
      <c r="B361" s="88" t="s">
        <v>616</v>
      </c>
      <c r="C361" s="201">
        <v>245505703894</v>
      </c>
      <c r="D361" s="202">
        <f t="shared" ref="D361:D402" si="1426">E361+F361</f>
        <v>7620</v>
      </c>
      <c r="E361" s="62">
        <f t="shared" ref="E361:E402" si="1427">SUMIF($G$5:$BS$5,"федеральный бюджет",G361:BS361)</f>
        <v>0</v>
      </c>
      <c r="F361" s="63">
        <f t="shared" ref="F361:F402" si="1428">SUMIF($G$5:$BS$5,"краевой бюджет",G361:BS361)</f>
        <v>7620</v>
      </c>
      <c r="G361" s="64"/>
      <c r="H361" s="65"/>
      <c r="I361" s="64"/>
      <c r="J361" s="65"/>
      <c r="K361" s="64"/>
      <c r="L361" s="65"/>
      <c r="M361" s="64"/>
      <c r="N361" s="65"/>
      <c r="O361" s="62"/>
      <c r="P361" s="63"/>
      <c r="Q361" s="64"/>
      <c r="R361" s="65"/>
      <c r="S361" s="64"/>
      <c r="T361" s="65"/>
      <c r="U361" s="64"/>
      <c r="V361" s="66"/>
      <c r="W361" s="64"/>
      <c r="X361" s="65"/>
      <c r="Y361" s="65"/>
      <c r="Z361" s="64"/>
      <c r="AA361" s="65"/>
      <c r="AB361" s="62"/>
      <c r="AC361" s="63"/>
      <c r="AD361" s="64"/>
      <c r="AE361" s="65"/>
      <c r="AF361" s="65"/>
      <c r="AG361" s="66"/>
      <c r="AH361" s="73"/>
      <c r="AI361" s="62"/>
      <c r="AJ361" s="63"/>
      <c r="AK361" s="62"/>
      <c r="AL361" s="63"/>
      <c r="AM361" s="68"/>
      <c r="AN361" s="69"/>
      <c r="AO361" s="69"/>
      <c r="AP361" s="64"/>
      <c r="AQ361" s="65"/>
      <c r="AR361" s="64"/>
      <c r="AS361" s="65"/>
      <c r="AT361" s="66"/>
      <c r="AU361" s="66"/>
      <c r="AV361" s="64"/>
      <c r="AW361" s="65"/>
      <c r="AX361" s="73"/>
      <c r="AY361" s="73"/>
      <c r="AZ361" s="65"/>
      <c r="BA361" s="66"/>
      <c r="BB361" s="66"/>
      <c r="BC361" s="66">
        <v>7620</v>
      </c>
      <c r="BD361" s="73"/>
      <c r="BE361" s="64"/>
      <c r="BF361" s="65"/>
      <c r="BG361" s="70"/>
      <c r="BH361" s="66"/>
      <c r="BI361" s="70"/>
      <c r="BJ361" s="66"/>
      <c r="BK361" s="64"/>
      <c r="BL361" s="65"/>
      <c r="BM361" s="66"/>
      <c r="BN361" s="65"/>
      <c r="BO361" s="65"/>
      <c r="BP361" s="65"/>
      <c r="BQ361" s="65"/>
      <c r="BR361" s="66"/>
      <c r="BS361" s="73"/>
    </row>
    <row r="362" spans="1:71" ht="93.75" customHeight="1" outlineLevel="1" x14ac:dyDescent="0.35">
      <c r="A362" s="95" t="s">
        <v>612</v>
      </c>
      <c r="B362" s="61" t="s">
        <v>617</v>
      </c>
      <c r="C362" s="201" t="s">
        <v>618</v>
      </c>
      <c r="D362" s="202">
        <f t="shared" si="1426"/>
        <v>252</v>
      </c>
      <c r="E362" s="62">
        <f t="shared" si="1427"/>
        <v>0</v>
      </c>
      <c r="F362" s="63">
        <f t="shared" si="1428"/>
        <v>252</v>
      </c>
      <c r="G362" s="64"/>
      <c r="H362" s="65"/>
      <c r="I362" s="64"/>
      <c r="J362" s="65"/>
      <c r="K362" s="64"/>
      <c r="L362" s="65"/>
      <c r="M362" s="64"/>
      <c r="N362" s="65"/>
      <c r="O362" s="62"/>
      <c r="P362" s="63"/>
      <c r="Q362" s="64"/>
      <c r="R362" s="65"/>
      <c r="S362" s="64"/>
      <c r="T362" s="65"/>
      <c r="U362" s="64"/>
      <c r="V362" s="66"/>
      <c r="W362" s="64"/>
      <c r="X362" s="65"/>
      <c r="Y362" s="65">
        <v>252</v>
      </c>
      <c r="Z362" s="64"/>
      <c r="AA362" s="65"/>
      <c r="AB362" s="62"/>
      <c r="AC362" s="63"/>
      <c r="AD362" s="64"/>
      <c r="AE362" s="65"/>
      <c r="AF362" s="65"/>
      <c r="AG362" s="66"/>
      <c r="AH362" s="73"/>
      <c r="AI362" s="62"/>
      <c r="AJ362" s="63"/>
      <c r="AK362" s="62"/>
      <c r="AL362" s="63"/>
      <c r="AM362" s="68"/>
      <c r="AN362" s="69"/>
      <c r="AO362" s="69"/>
      <c r="AP362" s="64"/>
      <c r="AQ362" s="65"/>
      <c r="AR362" s="64"/>
      <c r="AS362" s="65"/>
      <c r="AT362" s="66"/>
      <c r="AU362" s="66"/>
      <c r="AV362" s="64"/>
      <c r="AW362" s="65"/>
      <c r="AX362" s="73"/>
      <c r="AY362" s="73"/>
      <c r="AZ362" s="65"/>
      <c r="BA362" s="66"/>
      <c r="BB362" s="66"/>
      <c r="BC362" s="66"/>
      <c r="BD362" s="73"/>
      <c r="BE362" s="64"/>
      <c r="BF362" s="65"/>
      <c r="BG362" s="70"/>
      <c r="BH362" s="66"/>
      <c r="BI362" s="70"/>
      <c r="BJ362" s="66"/>
      <c r="BK362" s="64"/>
      <c r="BL362" s="65"/>
      <c r="BM362" s="66"/>
      <c r="BN362" s="65"/>
      <c r="BO362" s="65"/>
      <c r="BP362" s="65"/>
      <c r="BQ362" s="65"/>
      <c r="BR362" s="66"/>
      <c r="BS362" s="73"/>
    </row>
    <row r="363" spans="1:71" ht="93.75" customHeight="1" outlineLevel="1" x14ac:dyDescent="0.35">
      <c r="A363" s="95" t="s">
        <v>612</v>
      </c>
      <c r="B363" s="61" t="s">
        <v>619</v>
      </c>
      <c r="C363" s="201" t="s">
        <v>620</v>
      </c>
      <c r="D363" s="202">
        <f t="shared" si="1426"/>
        <v>1054.2665300000001</v>
      </c>
      <c r="E363" s="62">
        <f t="shared" si="1427"/>
        <v>0</v>
      </c>
      <c r="F363" s="63">
        <f t="shared" si="1428"/>
        <v>1054.2665300000001</v>
      </c>
      <c r="G363" s="64"/>
      <c r="H363" s="65"/>
      <c r="I363" s="64"/>
      <c r="J363" s="65"/>
      <c r="K363" s="64"/>
      <c r="L363" s="65"/>
      <c r="M363" s="64"/>
      <c r="N363" s="65"/>
      <c r="O363" s="62"/>
      <c r="P363" s="63"/>
      <c r="Q363" s="64"/>
      <c r="R363" s="65"/>
      <c r="S363" s="64"/>
      <c r="T363" s="65"/>
      <c r="U363" s="64"/>
      <c r="V363" s="66"/>
      <c r="W363" s="64"/>
      <c r="X363" s="65"/>
      <c r="Y363" s="65"/>
      <c r="Z363" s="64"/>
      <c r="AA363" s="65"/>
      <c r="AB363" s="62"/>
      <c r="AC363" s="63"/>
      <c r="AD363" s="64"/>
      <c r="AE363" s="65"/>
      <c r="AF363" s="65">
        <v>1054.2665300000001</v>
      </c>
      <c r="AG363" s="66"/>
      <c r="AH363" s="73"/>
      <c r="AI363" s="62"/>
      <c r="AJ363" s="63"/>
      <c r="AK363" s="62"/>
      <c r="AL363" s="63"/>
      <c r="AM363" s="68"/>
      <c r="AN363" s="69"/>
      <c r="AO363" s="69"/>
      <c r="AP363" s="64"/>
      <c r="AQ363" s="65"/>
      <c r="AR363" s="64"/>
      <c r="AS363" s="65"/>
      <c r="AT363" s="66"/>
      <c r="AU363" s="66"/>
      <c r="AV363" s="64"/>
      <c r="AW363" s="65"/>
      <c r="AX363" s="73"/>
      <c r="AY363" s="73"/>
      <c r="AZ363" s="65"/>
      <c r="BA363" s="66"/>
      <c r="BB363" s="66"/>
      <c r="BC363" s="66"/>
      <c r="BD363" s="73"/>
      <c r="BE363" s="64"/>
      <c r="BF363" s="65"/>
      <c r="BG363" s="70"/>
      <c r="BH363" s="66"/>
      <c r="BI363" s="70"/>
      <c r="BJ363" s="66"/>
      <c r="BK363" s="64"/>
      <c r="BL363" s="65"/>
      <c r="BM363" s="66"/>
      <c r="BN363" s="65"/>
      <c r="BO363" s="65"/>
      <c r="BP363" s="65"/>
      <c r="BQ363" s="65"/>
      <c r="BR363" s="66"/>
      <c r="BS363" s="73"/>
    </row>
    <row r="364" spans="1:71" ht="93.75" customHeight="1" outlineLevel="1" x14ac:dyDescent="0.35">
      <c r="A364" s="95" t="s">
        <v>612</v>
      </c>
      <c r="B364" s="61" t="s">
        <v>621</v>
      </c>
      <c r="C364" s="201">
        <v>245505946086</v>
      </c>
      <c r="D364" s="202">
        <f t="shared" si="1426"/>
        <v>4070</v>
      </c>
      <c r="E364" s="62">
        <f t="shared" si="1427"/>
        <v>0</v>
      </c>
      <c r="F364" s="63">
        <f t="shared" si="1428"/>
        <v>4070</v>
      </c>
      <c r="G364" s="64"/>
      <c r="H364" s="65"/>
      <c r="I364" s="64"/>
      <c r="J364" s="65"/>
      <c r="K364" s="64"/>
      <c r="L364" s="65"/>
      <c r="M364" s="64"/>
      <c r="N364" s="65"/>
      <c r="O364" s="62"/>
      <c r="P364" s="63"/>
      <c r="Q364" s="64"/>
      <c r="R364" s="65"/>
      <c r="S364" s="64"/>
      <c r="T364" s="65"/>
      <c r="U364" s="64"/>
      <c r="V364" s="66"/>
      <c r="W364" s="64"/>
      <c r="X364" s="65"/>
      <c r="Y364" s="65"/>
      <c r="Z364" s="64"/>
      <c r="AA364" s="65"/>
      <c r="AB364" s="62"/>
      <c r="AC364" s="63"/>
      <c r="AD364" s="64"/>
      <c r="AE364" s="65"/>
      <c r="AF364" s="65"/>
      <c r="AG364" s="66"/>
      <c r="AH364" s="73"/>
      <c r="AI364" s="62"/>
      <c r="AJ364" s="63"/>
      <c r="AK364" s="62"/>
      <c r="AL364" s="63"/>
      <c r="AM364" s="68"/>
      <c r="AN364" s="69"/>
      <c r="AO364" s="69">
        <v>4070</v>
      </c>
      <c r="AP364" s="64"/>
      <c r="AQ364" s="65"/>
      <c r="AR364" s="64"/>
      <c r="AS364" s="65"/>
      <c r="AT364" s="66"/>
      <c r="AU364" s="66"/>
      <c r="AV364" s="64"/>
      <c r="AW364" s="65"/>
      <c r="AX364" s="73"/>
      <c r="AY364" s="73"/>
      <c r="AZ364" s="65"/>
      <c r="BA364" s="66"/>
      <c r="BB364" s="66"/>
      <c r="BC364" s="66"/>
      <c r="BD364" s="73"/>
      <c r="BE364" s="64"/>
      <c r="BF364" s="65"/>
      <c r="BG364" s="70"/>
      <c r="BH364" s="66"/>
      <c r="BI364" s="70"/>
      <c r="BJ364" s="66"/>
      <c r="BK364" s="64"/>
      <c r="BL364" s="65"/>
      <c r="BM364" s="66"/>
      <c r="BN364" s="65"/>
      <c r="BO364" s="65"/>
      <c r="BP364" s="65"/>
      <c r="BQ364" s="65"/>
      <c r="BR364" s="66"/>
      <c r="BS364" s="73"/>
    </row>
    <row r="365" spans="1:71" ht="70.5" customHeight="1" outlineLevel="1" x14ac:dyDescent="0.35">
      <c r="A365" s="82" t="s">
        <v>612</v>
      </c>
      <c r="B365" s="61" t="s">
        <v>622</v>
      </c>
      <c r="C365" s="201">
        <v>245505856749</v>
      </c>
      <c r="D365" s="202">
        <f t="shared" si="1426"/>
        <v>58.184289999999997</v>
      </c>
      <c r="E365" s="62">
        <f t="shared" si="1427"/>
        <v>0</v>
      </c>
      <c r="F365" s="63">
        <f t="shared" si="1428"/>
        <v>58.184289999999997</v>
      </c>
      <c r="G365" s="64"/>
      <c r="H365" s="65"/>
      <c r="I365" s="64"/>
      <c r="J365" s="65"/>
      <c r="K365" s="64"/>
      <c r="L365" s="65"/>
      <c r="M365" s="64"/>
      <c r="N365" s="65"/>
      <c r="O365" s="62"/>
      <c r="P365" s="63"/>
      <c r="Q365" s="64"/>
      <c r="R365" s="65"/>
      <c r="S365" s="64"/>
      <c r="T365" s="65"/>
      <c r="U365" s="64"/>
      <c r="V365" s="66"/>
      <c r="W365" s="64"/>
      <c r="X365" s="65"/>
      <c r="Y365" s="65"/>
      <c r="Z365" s="64"/>
      <c r="AA365" s="65"/>
      <c r="AB365" s="62"/>
      <c r="AC365" s="63"/>
      <c r="AD365" s="64"/>
      <c r="AE365" s="65"/>
      <c r="AF365" s="65">
        <v>58.184289999999997</v>
      </c>
      <c r="AG365" s="66"/>
      <c r="AH365" s="73"/>
      <c r="AI365" s="62"/>
      <c r="AJ365" s="63"/>
      <c r="AK365" s="62"/>
      <c r="AL365" s="63"/>
      <c r="AM365" s="68"/>
      <c r="AN365" s="69"/>
      <c r="AO365" s="69"/>
      <c r="AP365" s="64"/>
      <c r="AQ365" s="65"/>
      <c r="AR365" s="64"/>
      <c r="AS365" s="65"/>
      <c r="AT365" s="66"/>
      <c r="AU365" s="66"/>
      <c r="AV365" s="64"/>
      <c r="AW365" s="65"/>
      <c r="AX365" s="73"/>
      <c r="AY365" s="73"/>
      <c r="AZ365" s="65"/>
      <c r="BA365" s="66"/>
      <c r="BB365" s="66"/>
      <c r="BC365" s="66"/>
      <c r="BD365" s="73"/>
      <c r="BE365" s="64"/>
      <c r="BF365" s="65"/>
      <c r="BG365" s="70"/>
      <c r="BH365" s="66"/>
      <c r="BI365" s="70"/>
      <c r="BJ365" s="66"/>
      <c r="BK365" s="64"/>
      <c r="BL365" s="65"/>
      <c r="BM365" s="66"/>
      <c r="BN365" s="65"/>
      <c r="BO365" s="65"/>
      <c r="BP365" s="65"/>
      <c r="BQ365" s="65"/>
      <c r="BR365" s="66"/>
      <c r="BS365" s="73"/>
    </row>
    <row r="366" spans="1:71" ht="70.5" customHeight="1" outlineLevel="1" x14ac:dyDescent="0.35">
      <c r="A366" s="82" t="s">
        <v>612</v>
      </c>
      <c r="B366" s="61" t="s">
        <v>623</v>
      </c>
      <c r="C366" s="201">
        <v>245503630619</v>
      </c>
      <c r="D366" s="202">
        <f t="shared" si="1426"/>
        <v>387.35951</v>
      </c>
      <c r="E366" s="62">
        <f t="shared" si="1427"/>
        <v>0</v>
      </c>
      <c r="F366" s="63">
        <f t="shared" si="1428"/>
        <v>387.35951</v>
      </c>
      <c r="G366" s="64"/>
      <c r="H366" s="65"/>
      <c r="I366" s="64"/>
      <c r="J366" s="65"/>
      <c r="K366" s="64"/>
      <c r="L366" s="65"/>
      <c r="M366" s="64"/>
      <c r="N366" s="65"/>
      <c r="O366" s="62"/>
      <c r="P366" s="63"/>
      <c r="Q366" s="64"/>
      <c r="R366" s="65"/>
      <c r="S366" s="64"/>
      <c r="T366" s="65"/>
      <c r="U366" s="64"/>
      <c r="V366" s="66"/>
      <c r="W366" s="64"/>
      <c r="X366" s="65"/>
      <c r="Y366" s="65"/>
      <c r="Z366" s="64"/>
      <c r="AA366" s="65"/>
      <c r="AB366" s="62"/>
      <c r="AC366" s="63"/>
      <c r="AD366" s="64"/>
      <c r="AE366" s="65"/>
      <c r="AF366" s="65">
        <v>387.35951</v>
      </c>
      <c r="AG366" s="66"/>
      <c r="AH366" s="73"/>
      <c r="AI366" s="62"/>
      <c r="AJ366" s="63"/>
      <c r="AK366" s="62"/>
      <c r="AL366" s="63"/>
      <c r="AM366" s="68"/>
      <c r="AN366" s="69"/>
      <c r="AO366" s="69"/>
      <c r="AP366" s="64"/>
      <c r="AQ366" s="65"/>
      <c r="AR366" s="64"/>
      <c r="AS366" s="65"/>
      <c r="AT366" s="66"/>
      <c r="AU366" s="66"/>
      <c r="AV366" s="64"/>
      <c r="AW366" s="65"/>
      <c r="AX366" s="73"/>
      <c r="AY366" s="73"/>
      <c r="AZ366" s="65"/>
      <c r="BA366" s="66"/>
      <c r="BB366" s="66"/>
      <c r="BC366" s="66"/>
      <c r="BD366" s="73"/>
      <c r="BE366" s="64"/>
      <c r="BF366" s="65"/>
      <c r="BG366" s="70"/>
      <c r="BH366" s="66"/>
      <c r="BI366" s="70"/>
      <c r="BJ366" s="66"/>
      <c r="BK366" s="64"/>
      <c r="BL366" s="65"/>
      <c r="BM366" s="66"/>
      <c r="BN366" s="65"/>
      <c r="BO366" s="65"/>
      <c r="BP366" s="65"/>
      <c r="BQ366" s="65"/>
      <c r="BR366" s="66"/>
      <c r="BS366" s="73"/>
    </row>
    <row r="367" spans="1:71" ht="47.25" customHeight="1" outlineLevel="1" x14ac:dyDescent="0.35">
      <c r="A367" s="82" t="s">
        <v>612</v>
      </c>
      <c r="B367" s="61" t="s">
        <v>624</v>
      </c>
      <c r="C367" s="201" t="s">
        <v>625</v>
      </c>
      <c r="D367" s="202">
        <f t="shared" si="1426"/>
        <v>4617.3229799999999</v>
      </c>
      <c r="E367" s="62">
        <f t="shared" si="1427"/>
        <v>2526.5260899999998</v>
      </c>
      <c r="F367" s="63">
        <f t="shared" si="1428"/>
        <v>2090.7968900000001</v>
      </c>
      <c r="G367" s="64">
        <v>1555.4106099999999</v>
      </c>
      <c r="H367" s="65">
        <v>666.60454000000004</v>
      </c>
      <c r="I367" s="64">
        <v>429.21204999999998</v>
      </c>
      <c r="J367" s="65">
        <v>183.94802000000001</v>
      </c>
      <c r="K367" s="64">
        <v>158.05554000000001</v>
      </c>
      <c r="L367" s="65">
        <v>67.73809</v>
      </c>
      <c r="M367" s="64"/>
      <c r="N367" s="65"/>
      <c r="O367" s="62">
        <v>383.84789000000001</v>
      </c>
      <c r="P367" s="63">
        <v>164.50623999999999</v>
      </c>
      <c r="Q367" s="64"/>
      <c r="R367" s="65"/>
      <c r="S367" s="64"/>
      <c r="T367" s="65"/>
      <c r="U367" s="64"/>
      <c r="V367" s="66"/>
      <c r="W367" s="64"/>
      <c r="X367" s="65"/>
      <c r="Y367" s="65">
        <v>1008</v>
      </c>
      <c r="Z367" s="64"/>
      <c r="AA367" s="65"/>
      <c r="AB367" s="62"/>
      <c r="AC367" s="63"/>
      <c r="AD367" s="64"/>
      <c r="AE367" s="65"/>
      <c r="AF367" s="65"/>
      <c r="AG367" s="66"/>
      <c r="AH367" s="73"/>
      <c r="AI367" s="62"/>
      <c r="AJ367" s="63"/>
      <c r="AK367" s="62"/>
      <c r="AL367" s="63"/>
      <c r="AM367" s="68"/>
      <c r="AN367" s="69"/>
      <c r="AO367" s="69"/>
      <c r="AP367" s="64"/>
      <c r="AQ367" s="65"/>
      <c r="AR367" s="64"/>
      <c r="AS367" s="65"/>
      <c r="AT367" s="66"/>
      <c r="AU367" s="66"/>
      <c r="AV367" s="64"/>
      <c r="AW367" s="65"/>
      <c r="AX367" s="73"/>
      <c r="AY367" s="73"/>
      <c r="AZ367" s="65"/>
      <c r="BA367" s="66"/>
      <c r="BB367" s="66"/>
      <c r="BC367" s="66"/>
      <c r="BD367" s="73"/>
      <c r="BE367" s="64"/>
      <c r="BF367" s="65"/>
      <c r="BG367" s="70"/>
      <c r="BH367" s="66"/>
      <c r="BI367" s="70"/>
      <c r="BJ367" s="66"/>
      <c r="BK367" s="64"/>
      <c r="BL367" s="65"/>
      <c r="BM367" s="66"/>
      <c r="BN367" s="65"/>
      <c r="BO367" s="65"/>
      <c r="BP367" s="65"/>
      <c r="BQ367" s="65"/>
      <c r="BR367" s="66"/>
      <c r="BS367" s="73"/>
    </row>
    <row r="368" spans="1:71" ht="47.25" customHeight="1" outlineLevel="1" x14ac:dyDescent="0.35">
      <c r="A368" s="82" t="s">
        <v>612</v>
      </c>
      <c r="B368" s="61" t="s">
        <v>626</v>
      </c>
      <c r="C368" s="201">
        <v>245501496397</v>
      </c>
      <c r="D368" s="202">
        <f t="shared" si="1426"/>
        <v>1312.76423</v>
      </c>
      <c r="E368" s="62">
        <f t="shared" si="1427"/>
        <v>453.57496000000003</v>
      </c>
      <c r="F368" s="63">
        <f t="shared" si="1428"/>
        <v>859.18926999999996</v>
      </c>
      <c r="G368" s="64">
        <v>435.76888000000002</v>
      </c>
      <c r="H368" s="65">
        <v>186.75809000000001</v>
      </c>
      <c r="I368" s="64"/>
      <c r="J368" s="65"/>
      <c r="K368" s="64">
        <v>17.806080000000001</v>
      </c>
      <c r="L368" s="65">
        <v>7.6311799999999996</v>
      </c>
      <c r="M368" s="64"/>
      <c r="N368" s="65"/>
      <c r="O368" s="62"/>
      <c r="P368" s="63"/>
      <c r="Q368" s="64"/>
      <c r="R368" s="65"/>
      <c r="S368" s="64"/>
      <c r="T368" s="65"/>
      <c r="U368" s="64"/>
      <c r="V368" s="66"/>
      <c r="W368" s="64"/>
      <c r="X368" s="65"/>
      <c r="Y368" s="65"/>
      <c r="Z368" s="64"/>
      <c r="AA368" s="65"/>
      <c r="AB368" s="62"/>
      <c r="AC368" s="63"/>
      <c r="AD368" s="64"/>
      <c r="AE368" s="65"/>
      <c r="AF368" s="65"/>
      <c r="AG368" s="66"/>
      <c r="AH368" s="73"/>
      <c r="AI368" s="62"/>
      <c r="AJ368" s="63"/>
      <c r="AK368" s="62"/>
      <c r="AL368" s="63"/>
      <c r="AM368" s="68"/>
      <c r="AN368" s="69"/>
      <c r="AO368" s="69"/>
      <c r="AP368" s="64"/>
      <c r="AQ368" s="65"/>
      <c r="AR368" s="64"/>
      <c r="AS368" s="65"/>
      <c r="AT368" s="66"/>
      <c r="AU368" s="66"/>
      <c r="AV368" s="64"/>
      <c r="AW368" s="65"/>
      <c r="AX368" s="73"/>
      <c r="AY368" s="73"/>
      <c r="AZ368" s="65"/>
      <c r="BA368" s="66"/>
      <c r="BB368" s="66">
        <v>664.8</v>
      </c>
      <c r="BC368" s="66"/>
      <c r="BD368" s="73"/>
      <c r="BE368" s="64"/>
      <c r="BF368" s="65"/>
      <c r="BG368" s="70"/>
      <c r="BH368" s="66"/>
      <c r="BI368" s="70"/>
      <c r="BJ368" s="66"/>
      <c r="BK368" s="64"/>
      <c r="BL368" s="65"/>
      <c r="BM368" s="66"/>
      <c r="BN368" s="65"/>
      <c r="BO368" s="65"/>
      <c r="BP368" s="65"/>
      <c r="BQ368" s="65"/>
      <c r="BR368" s="66"/>
      <c r="BS368" s="73"/>
    </row>
    <row r="369" spans="1:71" ht="47.25" customHeight="1" outlineLevel="1" x14ac:dyDescent="0.35">
      <c r="A369" s="82" t="s">
        <v>612</v>
      </c>
      <c r="B369" s="61" t="s">
        <v>627</v>
      </c>
      <c r="C369" s="201">
        <v>242500022656</v>
      </c>
      <c r="D369" s="202">
        <f t="shared" si="1426"/>
        <v>34.056870000000004</v>
      </c>
      <c r="E369" s="62">
        <f t="shared" si="1427"/>
        <v>0</v>
      </c>
      <c r="F369" s="63">
        <f t="shared" si="1428"/>
        <v>34.056870000000004</v>
      </c>
      <c r="G369" s="64"/>
      <c r="H369" s="65"/>
      <c r="I369" s="64"/>
      <c r="J369" s="65"/>
      <c r="K369" s="64"/>
      <c r="L369" s="65"/>
      <c r="M369" s="64"/>
      <c r="N369" s="65"/>
      <c r="O369" s="62"/>
      <c r="P369" s="63"/>
      <c r="Q369" s="64"/>
      <c r="R369" s="65"/>
      <c r="S369" s="64"/>
      <c r="T369" s="65"/>
      <c r="U369" s="64"/>
      <c r="V369" s="66"/>
      <c r="W369" s="64"/>
      <c r="X369" s="65"/>
      <c r="Y369" s="65"/>
      <c r="Z369" s="64"/>
      <c r="AA369" s="65"/>
      <c r="AB369" s="62"/>
      <c r="AC369" s="63"/>
      <c r="AD369" s="64"/>
      <c r="AE369" s="65"/>
      <c r="AF369" s="65">
        <v>34.056870000000004</v>
      </c>
      <c r="AG369" s="66"/>
      <c r="AH369" s="73"/>
      <c r="AI369" s="62"/>
      <c r="AJ369" s="63"/>
      <c r="AK369" s="62"/>
      <c r="AL369" s="63"/>
      <c r="AM369" s="68"/>
      <c r="AN369" s="69"/>
      <c r="AO369" s="69"/>
      <c r="AP369" s="64"/>
      <c r="AQ369" s="65"/>
      <c r="AR369" s="64"/>
      <c r="AS369" s="65"/>
      <c r="AT369" s="66"/>
      <c r="AU369" s="66"/>
      <c r="AV369" s="64"/>
      <c r="AW369" s="65"/>
      <c r="AX369" s="73"/>
      <c r="AY369" s="73"/>
      <c r="AZ369" s="65"/>
      <c r="BA369" s="66"/>
      <c r="BB369" s="66"/>
      <c r="BC369" s="66"/>
      <c r="BD369" s="73"/>
      <c r="BE369" s="64"/>
      <c r="BF369" s="65"/>
      <c r="BG369" s="70"/>
      <c r="BH369" s="66"/>
      <c r="BI369" s="70"/>
      <c r="BJ369" s="66"/>
      <c r="BK369" s="64"/>
      <c r="BL369" s="65"/>
      <c r="BM369" s="66"/>
      <c r="BN369" s="65"/>
      <c r="BO369" s="65"/>
      <c r="BP369" s="65"/>
      <c r="BQ369" s="65"/>
      <c r="BR369" s="66"/>
      <c r="BS369" s="73"/>
    </row>
    <row r="370" spans="1:71" ht="47.25" customHeight="1" outlineLevel="1" x14ac:dyDescent="0.35">
      <c r="A370" s="82" t="s">
        <v>612</v>
      </c>
      <c r="B370" s="61" t="s">
        <v>628</v>
      </c>
      <c r="C370" s="201">
        <v>245508461259</v>
      </c>
      <c r="D370" s="202">
        <f t="shared" si="1426"/>
        <v>164.12046000000001</v>
      </c>
      <c r="E370" s="62">
        <f t="shared" si="1427"/>
        <v>0</v>
      </c>
      <c r="F370" s="63">
        <f t="shared" si="1428"/>
        <v>164.12046000000001</v>
      </c>
      <c r="G370" s="64"/>
      <c r="H370" s="65"/>
      <c r="I370" s="64"/>
      <c r="J370" s="65"/>
      <c r="K370" s="64"/>
      <c r="L370" s="65"/>
      <c r="M370" s="64"/>
      <c r="N370" s="65"/>
      <c r="O370" s="62"/>
      <c r="P370" s="63"/>
      <c r="Q370" s="64"/>
      <c r="R370" s="65"/>
      <c r="S370" s="64"/>
      <c r="T370" s="65"/>
      <c r="U370" s="64"/>
      <c r="V370" s="66"/>
      <c r="W370" s="64"/>
      <c r="X370" s="65"/>
      <c r="Y370" s="65"/>
      <c r="Z370" s="64"/>
      <c r="AA370" s="65"/>
      <c r="AB370" s="62"/>
      <c r="AC370" s="63"/>
      <c r="AD370" s="64"/>
      <c r="AE370" s="65"/>
      <c r="AF370" s="65"/>
      <c r="AG370" s="66"/>
      <c r="AH370" s="73"/>
      <c r="AI370" s="62"/>
      <c r="AJ370" s="63"/>
      <c r="AK370" s="62"/>
      <c r="AL370" s="63"/>
      <c r="AM370" s="68"/>
      <c r="AN370" s="69"/>
      <c r="AO370" s="69"/>
      <c r="AP370" s="64"/>
      <c r="AQ370" s="65"/>
      <c r="AR370" s="64"/>
      <c r="AS370" s="65"/>
      <c r="AT370" s="66"/>
      <c r="AU370" s="66"/>
      <c r="AV370" s="64"/>
      <c r="AW370" s="65"/>
      <c r="AX370" s="73"/>
      <c r="AY370" s="73"/>
      <c r="AZ370" s="65"/>
      <c r="BA370" s="66"/>
      <c r="BB370" s="66"/>
      <c r="BC370" s="66"/>
      <c r="BD370" s="73"/>
      <c r="BE370" s="64"/>
      <c r="BF370" s="65"/>
      <c r="BG370" s="70"/>
      <c r="BH370" s="66"/>
      <c r="BI370" s="70"/>
      <c r="BJ370" s="66"/>
      <c r="BK370" s="64"/>
      <c r="BL370" s="65"/>
      <c r="BM370" s="66"/>
      <c r="BN370" s="65"/>
      <c r="BO370" s="65"/>
      <c r="BP370" s="65"/>
      <c r="BQ370" s="65">
        <v>164.12046000000001</v>
      </c>
      <c r="BR370" s="66"/>
      <c r="BS370" s="73"/>
    </row>
    <row r="371" spans="1:71" ht="47.25" customHeight="1" outlineLevel="1" x14ac:dyDescent="0.35">
      <c r="A371" s="82" t="s">
        <v>612</v>
      </c>
      <c r="B371" s="61" t="s">
        <v>629</v>
      </c>
      <c r="C371" s="201">
        <v>245506368800</v>
      </c>
      <c r="D371" s="202">
        <f t="shared" si="1426"/>
        <v>549.02431000000001</v>
      </c>
      <c r="E371" s="62">
        <f t="shared" si="1427"/>
        <v>0</v>
      </c>
      <c r="F371" s="63">
        <f t="shared" si="1428"/>
        <v>549.02431000000001</v>
      </c>
      <c r="G371" s="64"/>
      <c r="H371" s="65"/>
      <c r="I371" s="64"/>
      <c r="J371" s="65"/>
      <c r="K371" s="64"/>
      <c r="L371" s="65"/>
      <c r="M371" s="64"/>
      <c r="N371" s="65"/>
      <c r="O371" s="62"/>
      <c r="P371" s="63"/>
      <c r="Q371" s="64"/>
      <c r="R371" s="65"/>
      <c r="S371" s="64"/>
      <c r="T371" s="65"/>
      <c r="U371" s="64"/>
      <c r="V371" s="66"/>
      <c r="W371" s="64"/>
      <c r="X371" s="65"/>
      <c r="Y371" s="65"/>
      <c r="Z371" s="64"/>
      <c r="AA371" s="65"/>
      <c r="AB371" s="62"/>
      <c r="AC371" s="63"/>
      <c r="AD371" s="64"/>
      <c r="AE371" s="65"/>
      <c r="AF371" s="65">
        <v>549.02431000000001</v>
      </c>
      <c r="AG371" s="66"/>
      <c r="AH371" s="73"/>
      <c r="AI371" s="62"/>
      <c r="AJ371" s="63"/>
      <c r="AK371" s="62"/>
      <c r="AL371" s="63"/>
      <c r="AM371" s="68"/>
      <c r="AN371" s="69"/>
      <c r="AO371" s="69"/>
      <c r="AP371" s="64"/>
      <c r="AQ371" s="65"/>
      <c r="AR371" s="64"/>
      <c r="AS371" s="65"/>
      <c r="AT371" s="66"/>
      <c r="AU371" s="66"/>
      <c r="AV371" s="64"/>
      <c r="AW371" s="65"/>
      <c r="AX371" s="73"/>
      <c r="AY371" s="73"/>
      <c r="AZ371" s="65"/>
      <c r="BA371" s="66"/>
      <c r="BB371" s="66"/>
      <c r="BC371" s="66"/>
      <c r="BD371" s="73"/>
      <c r="BE371" s="64"/>
      <c r="BF371" s="65"/>
      <c r="BG371" s="70"/>
      <c r="BH371" s="66"/>
      <c r="BI371" s="70"/>
      <c r="BJ371" s="66"/>
      <c r="BK371" s="64"/>
      <c r="BL371" s="65"/>
      <c r="BM371" s="66"/>
      <c r="BN371" s="65"/>
      <c r="BO371" s="65"/>
      <c r="BP371" s="65"/>
      <c r="BQ371" s="65"/>
      <c r="BR371" s="66"/>
      <c r="BS371" s="73"/>
    </row>
    <row r="372" spans="1:71" ht="47.25" customHeight="1" outlineLevel="1" x14ac:dyDescent="0.35">
      <c r="A372" s="82" t="s">
        <v>612</v>
      </c>
      <c r="B372" s="61" t="s">
        <v>630</v>
      </c>
      <c r="C372" s="201" t="s">
        <v>631</v>
      </c>
      <c r="D372" s="202">
        <f t="shared" si="1426"/>
        <v>5986.8159399999995</v>
      </c>
      <c r="E372" s="62">
        <f t="shared" si="1427"/>
        <v>385.17919000000001</v>
      </c>
      <c r="F372" s="63">
        <f t="shared" si="1428"/>
        <v>5601.6367499999997</v>
      </c>
      <c r="G372" s="64"/>
      <c r="H372" s="65"/>
      <c r="I372" s="64">
        <v>137.19764000000001</v>
      </c>
      <c r="J372" s="65">
        <v>58.79898</v>
      </c>
      <c r="K372" s="64">
        <v>68.122569999999996</v>
      </c>
      <c r="L372" s="65">
        <v>29.19538</v>
      </c>
      <c r="M372" s="64"/>
      <c r="N372" s="65"/>
      <c r="O372" s="62">
        <v>179.85898</v>
      </c>
      <c r="P372" s="63">
        <v>77.082419999999999</v>
      </c>
      <c r="Q372" s="64"/>
      <c r="R372" s="65"/>
      <c r="S372" s="64"/>
      <c r="T372" s="65"/>
      <c r="U372" s="64"/>
      <c r="V372" s="66"/>
      <c r="W372" s="64"/>
      <c r="X372" s="65"/>
      <c r="Y372" s="65">
        <v>324.8</v>
      </c>
      <c r="Z372" s="64"/>
      <c r="AA372" s="65"/>
      <c r="AB372" s="62"/>
      <c r="AC372" s="63"/>
      <c r="AD372" s="64"/>
      <c r="AE372" s="65"/>
      <c r="AF372" s="65"/>
      <c r="AG372" s="66"/>
      <c r="AH372" s="73"/>
      <c r="AI372" s="62"/>
      <c r="AJ372" s="63"/>
      <c r="AK372" s="62"/>
      <c r="AL372" s="63"/>
      <c r="AM372" s="68"/>
      <c r="AN372" s="69"/>
      <c r="AO372" s="69"/>
      <c r="AP372" s="64"/>
      <c r="AQ372" s="65"/>
      <c r="AR372" s="64"/>
      <c r="AS372" s="65"/>
      <c r="AT372" s="66"/>
      <c r="AU372" s="66"/>
      <c r="AV372" s="64"/>
      <c r="AW372" s="65"/>
      <c r="AX372" s="73"/>
      <c r="AY372" s="73"/>
      <c r="AZ372" s="65"/>
      <c r="BA372" s="66"/>
      <c r="BB372" s="66">
        <v>4162.3082899999999</v>
      </c>
      <c r="BC372" s="66"/>
      <c r="BD372" s="73"/>
      <c r="BE372" s="64"/>
      <c r="BF372" s="65"/>
      <c r="BG372" s="70"/>
      <c r="BH372" s="66"/>
      <c r="BI372" s="70"/>
      <c r="BJ372" s="66"/>
      <c r="BK372" s="64"/>
      <c r="BL372" s="65"/>
      <c r="BM372" s="66"/>
      <c r="BN372" s="65"/>
      <c r="BO372" s="65"/>
      <c r="BP372" s="65"/>
      <c r="BQ372" s="65">
        <v>844.15168000000006</v>
      </c>
      <c r="BR372" s="66">
        <v>105.3</v>
      </c>
      <c r="BS372" s="73"/>
    </row>
    <row r="373" spans="1:71" ht="47.25" customHeight="1" outlineLevel="1" x14ac:dyDescent="0.35">
      <c r="A373" s="82" t="s">
        <v>612</v>
      </c>
      <c r="B373" s="61" t="s">
        <v>632</v>
      </c>
      <c r="C373" s="201">
        <v>245508785292</v>
      </c>
      <c r="D373" s="202">
        <f t="shared" si="1426"/>
        <v>1305.46</v>
      </c>
      <c r="E373" s="62">
        <f t="shared" si="1427"/>
        <v>0</v>
      </c>
      <c r="F373" s="63">
        <f t="shared" si="1428"/>
        <v>1305.46</v>
      </c>
      <c r="G373" s="64"/>
      <c r="H373" s="65"/>
      <c r="I373" s="64"/>
      <c r="J373" s="65"/>
      <c r="K373" s="64"/>
      <c r="L373" s="65"/>
      <c r="M373" s="64"/>
      <c r="N373" s="65"/>
      <c r="O373" s="62"/>
      <c r="P373" s="63"/>
      <c r="Q373" s="64"/>
      <c r="R373" s="65"/>
      <c r="S373" s="64"/>
      <c r="T373" s="65"/>
      <c r="U373" s="64"/>
      <c r="V373" s="66"/>
      <c r="W373" s="64"/>
      <c r="X373" s="65"/>
      <c r="Y373" s="65">
        <v>350.56</v>
      </c>
      <c r="Z373" s="64"/>
      <c r="AA373" s="65"/>
      <c r="AB373" s="62"/>
      <c r="AC373" s="63"/>
      <c r="AD373" s="64"/>
      <c r="AE373" s="65"/>
      <c r="AF373" s="65"/>
      <c r="AG373" s="66"/>
      <c r="AH373" s="73"/>
      <c r="AI373" s="62"/>
      <c r="AJ373" s="63"/>
      <c r="AK373" s="62"/>
      <c r="AL373" s="63"/>
      <c r="AM373" s="68"/>
      <c r="AN373" s="69"/>
      <c r="AO373" s="69"/>
      <c r="AP373" s="64"/>
      <c r="AQ373" s="65"/>
      <c r="AR373" s="64"/>
      <c r="AS373" s="65"/>
      <c r="AT373" s="66"/>
      <c r="AU373" s="66"/>
      <c r="AV373" s="64"/>
      <c r="AW373" s="65"/>
      <c r="AX373" s="73"/>
      <c r="AY373" s="73"/>
      <c r="AZ373" s="65"/>
      <c r="BA373" s="66"/>
      <c r="BB373" s="66">
        <v>954.9</v>
      </c>
      <c r="BC373" s="66"/>
      <c r="BD373" s="73"/>
      <c r="BE373" s="64"/>
      <c r="BF373" s="65"/>
      <c r="BG373" s="70"/>
      <c r="BH373" s="66"/>
      <c r="BI373" s="70"/>
      <c r="BJ373" s="66"/>
      <c r="BK373" s="64"/>
      <c r="BL373" s="65"/>
      <c r="BM373" s="66"/>
      <c r="BN373" s="65"/>
      <c r="BO373" s="65"/>
      <c r="BP373" s="65"/>
      <c r="BQ373" s="65"/>
      <c r="BR373" s="66"/>
      <c r="BS373" s="73"/>
    </row>
    <row r="374" spans="1:71" ht="70.5" customHeight="1" outlineLevel="1" x14ac:dyDescent="0.35">
      <c r="A374" s="82" t="s">
        <v>612</v>
      </c>
      <c r="B374" s="61" t="s">
        <v>633</v>
      </c>
      <c r="C374" s="201">
        <v>245500766450</v>
      </c>
      <c r="D374" s="202">
        <f t="shared" si="1426"/>
        <v>481.18856999999997</v>
      </c>
      <c r="E374" s="62">
        <f t="shared" si="1427"/>
        <v>88.042640000000006</v>
      </c>
      <c r="F374" s="63">
        <f t="shared" si="1428"/>
        <v>393.14592999999996</v>
      </c>
      <c r="G374" s="64"/>
      <c r="H374" s="65"/>
      <c r="I374" s="64"/>
      <c r="J374" s="65"/>
      <c r="K374" s="64"/>
      <c r="L374" s="65"/>
      <c r="M374" s="64"/>
      <c r="N374" s="65"/>
      <c r="O374" s="62"/>
      <c r="P374" s="63"/>
      <c r="Q374" s="64"/>
      <c r="R374" s="65"/>
      <c r="S374" s="64"/>
      <c r="T374" s="65"/>
      <c r="U374" s="64"/>
      <c r="V374" s="66"/>
      <c r="W374" s="64"/>
      <c r="X374" s="65"/>
      <c r="Y374" s="65"/>
      <c r="Z374" s="64"/>
      <c r="AA374" s="65"/>
      <c r="AB374" s="62">
        <v>88.042640000000006</v>
      </c>
      <c r="AC374" s="63">
        <v>37.732559999999999</v>
      </c>
      <c r="AD374" s="64"/>
      <c r="AE374" s="65"/>
      <c r="AF374" s="65">
        <v>284.91336999999999</v>
      </c>
      <c r="AG374" s="66"/>
      <c r="AH374" s="73"/>
      <c r="AI374" s="62"/>
      <c r="AJ374" s="63"/>
      <c r="AK374" s="62"/>
      <c r="AL374" s="63"/>
      <c r="AM374" s="68"/>
      <c r="AN374" s="69"/>
      <c r="AO374" s="69"/>
      <c r="AP374" s="64"/>
      <c r="AQ374" s="65"/>
      <c r="AR374" s="64"/>
      <c r="AS374" s="65"/>
      <c r="AT374" s="66"/>
      <c r="AU374" s="66"/>
      <c r="AV374" s="64"/>
      <c r="AW374" s="65"/>
      <c r="AX374" s="73"/>
      <c r="AY374" s="73"/>
      <c r="AZ374" s="65"/>
      <c r="BA374" s="66"/>
      <c r="BB374" s="66">
        <v>70.5</v>
      </c>
      <c r="BC374" s="66"/>
      <c r="BD374" s="73"/>
      <c r="BE374" s="64"/>
      <c r="BF374" s="65"/>
      <c r="BG374" s="70"/>
      <c r="BH374" s="66"/>
      <c r="BI374" s="70"/>
      <c r="BJ374" s="66"/>
      <c r="BK374" s="64"/>
      <c r="BL374" s="65"/>
      <c r="BM374" s="66"/>
      <c r="BN374" s="65"/>
      <c r="BO374" s="65"/>
      <c r="BP374" s="65"/>
      <c r="BQ374" s="65"/>
      <c r="BR374" s="66"/>
      <c r="BS374" s="73"/>
    </row>
    <row r="375" spans="1:71" ht="47.25" customHeight="1" outlineLevel="1" x14ac:dyDescent="0.35">
      <c r="A375" s="95" t="s">
        <v>612</v>
      </c>
      <c r="B375" s="61" t="s">
        <v>634</v>
      </c>
      <c r="C375" s="201" t="s">
        <v>635</v>
      </c>
      <c r="D375" s="202">
        <f t="shared" si="1426"/>
        <v>934.14078999999992</v>
      </c>
      <c r="E375" s="62">
        <f t="shared" si="1427"/>
        <v>422.61856</v>
      </c>
      <c r="F375" s="63">
        <f t="shared" si="1428"/>
        <v>511.52222999999998</v>
      </c>
      <c r="G375" s="64"/>
      <c r="H375" s="65"/>
      <c r="I375" s="64">
        <v>125.19387</v>
      </c>
      <c r="J375" s="65">
        <v>53.654510000000002</v>
      </c>
      <c r="K375" s="64"/>
      <c r="L375" s="65"/>
      <c r="M375" s="64"/>
      <c r="N375" s="65"/>
      <c r="O375" s="62">
        <v>297.42469</v>
      </c>
      <c r="P375" s="63">
        <v>127.46772</v>
      </c>
      <c r="Q375" s="64"/>
      <c r="R375" s="65"/>
      <c r="S375" s="64"/>
      <c r="T375" s="65"/>
      <c r="U375" s="64"/>
      <c r="V375" s="66"/>
      <c r="W375" s="64"/>
      <c r="X375" s="65"/>
      <c r="Y375" s="65">
        <v>330.4</v>
      </c>
      <c r="Z375" s="64"/>
      <c r="AA375" s="65"/>
      <c r="AB375" s="62"/>
      <c r="AC375" s="63"/>
      <c r="AD375" s="64"/>
      <c r="AE375" s="65"/>
      <c r="AF375" s="65"/>
      <c r="AG375" s="66"/>
      <c r="AH375" s="73"/>
      <c r="AI375" s="62"/>
      <c r="AJ375" s="63"/>
      <c r="AK375" s="62"/>
      <c r="AL375" s="63"/>
      <c r="AM375" s="68"/>
      <c r="AN375" s="69"/>
      <c r="AO375" s="69"/>
      <c r="AP375" s="64"/>
      <c r="AQ375" s="65"/>
      <c r="AR375" s="64"/>
      <c r="AS375" s="65"/>
      <c r="AT375" s="66"/>
      <c r="AU375" s="66"/>
      <c r="AV375" s="64"/>
      <c r="AW375" s="65"/>
      <c r="AX375" s="73"/>
      <c r="AY375" s="73"/>
      <c r="AZ375" s="65"/>
      <c r="BA375" s="66"/>
      <c r="BB375" s="66"/>
      <c r="BC375" s="66"/>
      <c r="BD375" s="73"/>
      <c r="BE375" s="64"/>
      <c r="BF375" s="65"/>
      <c r="BG375" s="70"/>
      <c r="BH375" s="66"/>
      <c r="BI375" s="70"/>
      <c r="BJ375" s="66"/>
      <c r="BK375" s="64"/>
      <c r="BL375" s="65"/>
      <c r="BM375" s="66"/>
      <c r="BN375" s="65"/>
      <c r="BO375" s="65"/>
      <c r="BP375" s="65"/>
      <c r="BQ375" s="65"/>
      <c r="BR375" s="66"/>
      <c r="BS375" s="73"/>
    </row>
    <row r="376" spans="1:71" ht="47.25" customHeight="1" outlineLevel="1" x14ac:dyDescent="0.35">
      <c r="A376" s="92" t="s">
        <v>612</v>
      </c>
      <c r="B376" s="121" t="s">
        <v>636</v>
      </c>
      <c r="C376" s="201" t="s">
        <v>637</v>
      </c>
      <c r="D376" s="202">
        <f t="shared" si="1426"/>
        <v>29738.373149999999</v>
      </c>
      <c r="E376" s="62">
        <f t="shared" si="1427"/>
        <v>5653.9981600000001</v>
      </c>
      <c r="F376" s="63">
        <f t="shared" si="1428"/>
        <v>24084.37499</v>
      </c>
      <c r="G376" s="64"/>
      <c r="H376" s="65"/>
      <c r="I376" s="64">
        <v>31.519929999999999</v>
      </c>
      <c r="J376" s="65">
        <v>13.50854</v>
      </c>
      <c r="K376" s="64"/>
      <c r="L376" s="65"/>
      <c r="M376" s="64"/>
      <c r="N376" s="65"/>
      <c r="O376" s="62">
        <v>663.54746</v>
      </c>
      <c r="P376" s="63">
        <v>284.37747999999999</v>
      </c>
      <c r="Q376" s="64"/>
      <c r="R376" s="65"/>
      <c r="S376" s="64"/>
      <c r="T376" s="65"/>
      <c r="U376" s="64"/>
      <c r="V376" s="66"/>
      <c r="W376" s="64"/>
      <c r="X376" s="65"/>
      <c r="Y376" s="65">
        <v>1187.2</v>
      </c>
      <c r="Z376" s="64"/>
      <c r="AA376" s="65"/>
      <c r="AB376" s="62"/>
      <c r="AC376" s="63"/>
      <c r="AD376" s="64"/>
      <c r="AE376" s="65"/>
      <c r="AF376" s="65"/>
      <c r="AG376" s="66"/>
      <c r="AH376" s="73"/>
      <c r="AI376" s="62"/>
      <c r="AJ376" s="63"/>
      <c r="AK376" s="84">
        <v>4958.9307699999999</v>
      </c>
      <c r="AL376" s="85">
        <v>2125.25605</v>
      </c>
      <c r="AM376" s="86"/>
      <c r="AN376" s="87"/>
      <c r="AO376" s="87"/>
      <c r="AP376" s="64"/>
      <c r="AQ376" s="65"/>
      <c r="AR376" s="64"/>
      <c r="AS376" s="65"/>
      <c r="AT376" s="66"/>
      <c r="AU376" s="66"/>
      <c r="AV376" s="64"/>
      <c r="AW376" s="65"/>
      <c r="AX376" s="73"/>
      <c r="AY376" s="73"/>
      <c r="AZ376" s="65"/>
      <c r="BA376" s="66"/>
      <c r="BB376" s="66">
        <v>20000</v>
      </c>
      <c r="BC376" s="66"/>
      <c r="BD376" s="73">
        <v>474.03291999999999</v>
      </c>
      <c r="BE376" s="64"/>
      <c r="BF376" s="65"/>
      <c r="BG376" s="70"/>
      <c r="BH376" s="66"/>
      <c r="BI376" s="70"/>
      <c r="BJ376" s="66"/>
      <c r="BK376" s="64"/>
      <c r="BL376" s="65"/>
      <c r="BM376" s="66"/>
      <c r="BN376" s="65"/>
      <c r="BO376" s="65"/>
      <c r="BP376" s="65"/>
      <c r="BQ376" s="65"/>
      <c r="BR376" s="66"/>
      <c r="BS376" s="73"/>
    </row>
    <row r="377" spans="1:71" ht="47.25" customHeight="1" outlineLevel="1" x14ac:dyDescent="0.35">
      <c r="A377" s="92" t="s">
        <v>612</v>
      </c>
      <c r="B377" s="121" t="s">
        <v>638</v>
      </c>
      <c r="C377" s="201">
        <v>245506573045</v>
      </c>
      <c r="D377" s="202">
        <f t="shared" si="1426"/>
        <v>301.53295000000003</v>
      </c>
      <c r="E377" s="62">
        <f t="shared" si="1427"/>
        <v>0</v>
      </c>
      <c r="F377" s="63">
        <f t="shared" si="1428"/>
        <v>301.53295000000003</v>
      </c>
      <c r="G377" s="64"/>
      <c r="H377" s="65"/>
      <c r="I377" s="64"/>
      <c r="J377" s="65"/>
      <c r="K377" s="64"/>
      <c r="L377" s="65"/>
      <c r="M377" s="64"/>
      <c r="N377" s="65"/>
      <c r="O377" s="62"/>
      <c r="P377" s="63"/>
      <c r="Q377" s="64"/>
      <c r="R377" s="65"/>
      <c r="S377" s="64"/>
      <c r="T377" s="65"/>
      <c r="U377" s="64"/>
      <c r="V377" s="66"/>
      <c r="W377" s="64"/>
      <c r="X377" s="65"/>
      <c r="Y377" s="65"/>
      <c r="Z377" s="64"/>
      <c r="AA377" s="65"/>
      <c r="AB377" s="62"/>
      <c r="AC377" s="63"/>
      <c r="AD377" s="64"/>
      <c r="AE377" s="65"/>
      <c r="AF377" s="65">
        <v>301.53295000000003</v>
      </c>
      <c r="AG377" s="66"/>
      <c r="AH377" s="73"/>
      <c r="AI377" s="62"/>
      <c r="AJ377" s="63"/>
      <c r="AK377" s="84"/>
      <c r="AL377" s="85"/>
      <c r="AM377" s="86"/>
      <c r="AN377" s="87"/>
      <c r="AO377" s="87"/>
      <c r="AP377" s="64"/>
      <c r="AQ377" s="65"/>
      <c r="AR377" s="64"/>
      <c r="AS377" s="65"/>
      <c r="AT377" s="66"/>
      <c r="AU377" s="66"/>
      <c r="AV377" s="64"/>
      <c r="AW377" s="65"/>
      <c r="AX377" s="73"/>
      <c r="AY377" s="73"/>
      <c r="AZ377" s="65"/>
      <c r="BA377" s="66"/>
      <c r="BB377" s="66"/>
      <c r="BC377" s="66"/>
      <c r="BD377" s="73"/>
      <c r="BE377" s="64"/>
      <c r="BF377" s="65"/>
      <c r="BG377" s="70"/>
      <c r="BH377" s="66"/>
      <c r="BI377" s="70"/>
      <c r="BJ377" s="66"/>
      <c r="BK377" s="64"/>
      <c r="BL377" s="65"/>
      <c r="BM377" s="66"/>
      <c r="BN377" s="65"/>
      <c r="BO377" s="65"/>
      <c r="BP377" s="65"/>
      <c r="BQ377" s="65"/>
      <c r="BR377" s="66"/>
      <c r="BS377" s="73"/>
    </row>
    <row r="378" spans="1:71" ht="70.5" customHeight="1" outlineLevel="1" x14ac:dyDescent="0.35">
      <c r="A378" s="82" t="s">
        <v>612</v>
      </c>
      <c r="B378" s="61" t="s">
        <v>639</v>
      </c>
      <c r="C378" s="201">
        <v>245502816699</v>
      </c>
      <c r="D378" s="202">
        <f t="shared" si="1426"/>
        <v>292.04440999999997</v>
      </c>
      <c r="E378" s="62">
        <f t="shared" si="1427"/>
        <v>12.32995</v>
      </c>
      <c r="F378" s="63">
        <f t="shared" si="1428"/>
        <v>279.71445999999997</v>
      </c>
      <c r="G378" s="64"/>
      <c r="H378" s="65"/>
      <c r="I378" s="64"/>
      <c r="J378" s="65"/>
      <c r="K378" s="64"/>
      <c r="L378" s="65"/>
      <c r="M378" s="64"/>
      <c r="N378" s="65"/>
      <c r="O378" s="62"/>
      <c r="P378" s="63"/>
      <c r="Q378" s="64"/>
      <c r="R378" s="65"/>
      <c r="S378" s="64"/>
      <c r="T378" s="65"/>
      <c r="U378" s="64"/>
      <c r="V378" s="66"/>
      <c r="W378" s="64"/>
      <c r="X378" s="65"/>
      <c r="Y378" s="65"/>
      <c r="Z378" s="64"/>
      <c r="AA378" s="65"/>
      <c r="AB378" s="62">
        <v>12.32995</v>
      </c>
      <c r="AC378" s="63">
        <v>5.2842700000000002</v>
      </c>
      <c r="AD378" s="64"/>
      <c r="AE378" s="65"/>
      <c r="AF378" s="65">
        <v>274.43018999999998</v>
      </c>
      <c r="AG378" s="66"/>
      <c r="AH378" s="73"/>
      <c r="AI378" s="62"/>
      <c r="AJ378" s="63"/>
      <c r="AK378" s="62"/>
      <c r="AL378" s="63"/>
      <c r="AM378" s="68"/>
      <c r="AN378" s="69"/>
      <c r="AO378" s="69"/>
      <c r="AP378" s="64"/>
      <c r="AQ378" s="65"/>
      <c r="AR378" s="64"/>
      <c r="AS378" s="65"/>
      <c r="AT378" s="66"/>
      <c r="AU378" s="66"/>
      <c r="AV378" s="64"/>
      <c r="AW378" s="65"/>
      <c r="AX378" s="73"/>
      <c r="AY378" s="73"/>
      <c r="AZ378" s="65"/>
      <c r="BA378" s="66"/>
      <c r="BB378" s="66"/>
      <c r="BC378" s="66"/>
      <c r="BD378" s="73"/>
      <c r="BE378" s="64"/>
      <c r="BF378" s="65"/>
      <c r="BG378" s="70"/>
      <c r="BH378" s="66"/>
      <c r="BI378" s="70"/>
      <c r="BJ378" s="66"/>
      <c r="BK378" s="64"/>
      <c r="BL378" s="65"/>
      <c r="BM378" s="66"/>
      <c r="BN378" s="65"/>
      <c r="BO378" s="65"/>
      <c r="BP378" s="65"/>
      <c r="BQ378" s="65"/>
      <c r="BR378" s="66"/>
      <c r="BS378" s="73"/>
    </row>
    <row r="379" spans="1:71" ht="47.25" customHeight="1" outlineLevel="1" x14ac:dyDescent="0.35">
      <c r="A379" s="72" t="s">
        <v>615</v>
      </c>
      <c r="B379" s="88" t="s">
        <v>640</v>
      </c>
      <c r="C379" s="201">
        <v>2455004154</v>
      </c>
      <c r="D379" s="202">
        <f t="shared" si="1426"/>
        <v>16670.316739999998</v>
      </c>
      <c r="E379" s="62">
        <f t="shared" si="1427"/>
        <v>4036.1850199999999</v>
      </c>
      <c r="F379" s="63">
        <f t="shared" si="1428"/>
        <v>12634.131719999999</v>
      </c>
      <c r="G379" s="64"/>
      <c r="H379" s="65"/>
      <c r="I379" s="64"/>
      <c r="J379" s="65"/>
      <c r="K379" s="64"/>
      <c r="L379" s="65"/>
      <c r="M379" s="64"/>
      <c r="N379" s="65"/>
      <c r="O379" s="62"/>
      <c r="P379" s="63"/>
      <c r="Q379" s="64"/>
      <c r="R379" s="65"/>
      <c r="S379" s="64"/>
      <c r="T379" s="65"/>
      <c r="U379" s="64"/>
      <c r="V379" s="66"/>
      <c r="W379" s="64"/>
      <c r="X379" s="65"/>
      <c r="Y379" s="65"/>
      <c r="Z379" s="64"/>
      <c r="AA379" s="65"/>
      <c r="AB379" s="62"/>
      <c r="AC379" s="63"/>
      <c r="AD379" s="64"/>
      <c r="AE379" s="65"/>
      <c r="AF379" s="65"/>
      <c r="AG379" s="66"/>
      <c r="AH379" s="73"/>
      <c r="AI379" s="62">
        <v>4036.1850199999999</v>
      </c>
      <c r="AJ379" s="63">
        <v>1729.79358</v>
      </c>
      <c r="AK379" s="62"/>
      <c r="AL379" s="63"/>
      <c r="AM379" s="68"/>
      <c r="AN379" s="69"/>
      <c r="AO379" s="69"/>
      <c r="AP379" s="64"/>
      <c r="AQ379" s="65"/>
      <c r="AR379" s="64"/>
      <c r="AS379" s="65"/>
      <c r="AT379" s="66"/>
      <c r="AU379" s="66"/>
      <c r="AV379" s="64"/>
      <c r="AW379" s="65"/>
      <c r="AX379" s="73"/>
      <c r="AY379" s="73"/>
      <c r="AZ379" s="65"/>
      <c r="BA379" s="66"/>
      <c r="BB379" s="66"/>
      <c r="BC379" s="66">
        <v>7679.61031</v>
      </c>
      <c r="BD379" s="73"/>
      <c r="BE379" s="64"/>
      <c r="BF379" s="65"/>
      <c r="BG379" s="70"/>
      <c r="BH379" s="66"/>
      <c r="BI379" s="70"/>
      <c r="BJ379" s="66"/>
      <c r="BK379" s="64"/>
      <c r="BL379" s="65"/>
      <c r="BM379" s="66"/>
      <c r="BN379" s="65"/>
      <c r="BO379" s="65"/>
      <c r="BP379" s="65"/>
      <c r="BQ379" s="65"/>
      <c r="BR379" s="66"/>
      <c r="BS379" s="73">
        <v>3224.7278299999998</v>
      </c>
    </row>
    <row r="380" spans="1:71" ht="47.25" customHeight="1" outlineLevel="1" x14ac:dyDescent="0.35">
      <c r="A380" s="72" t="s">
        <v>615</v>
      </c>
      <c r="B380" s="88" t="s">
        <v>641</v>
      </c>
      <c r="C380" s="201">
        <v>2455030644</v>
      </c>
      <c r="D380" s="202">
        <f t="shared" si="1426"/>
        <v>107.59943</v>
      </c>
      <c r="E380" s="62">
        <f t="shared" si="1427"/>
        <v>38.3596</v>
      </c>
      <c r="F380" s="63">
        <f t="shared" si="1428"/>
        <v>69.239829999999998</v>
      </c>
      <c r="G380" s="64"/>
      <c r="H380" s="65"/>
      <c r="I380" s="64"/>
      <c r="J380" s="65"/>
      <c r="K380" s="64"/>
      <c r="L380" s="65"/>
      <c r="M380" s="64"/>
      <c r="N380" s="65"/>
      <c r="O380" s="62"/>
      <c r="P380" s="63"/>
      <c r="Q380" s="64"/>
      <c r="R380" s="65"/>
      <c r="S380" s="64"/>
      <c r="T380" s="65"/>
      <c r="U380" s="64"/>
      <c r="V380" s="66"/>
      <c r="W380" s="64"/>
      <c r="X380" s="65"/>
      <c r="Y380" s="65"/>
      <c r="Z380" s="64"/>
      <c r="AA380" s="65"/>
      <c r="AB380" s="62"/>
      <c r="AC380" s="63"/>
      <c r="AD380" s="64"/>
      <c r="AE380" s="65"/>
      <c r="AF380" s="65"/>
      <c r="AG380" s="66"/>
      <c r="AH380" s="73"/>
      <c r="AI380" s="62">
        <v>38.3596</v>
      </c>
      <c r="AJ380" s="63">
        <v>16.439830000000001</v>
      </c>
      <c r="AK380" s="62"/>
      <c r="AL380" s="63"/>
      <c r="AM380" s="68"/>
      <c r="AN380" s="69"/>
      <c r="AO380" s="69"/>
      <c r="AP380" s="64"/>
      <c r="AQ380" s="65"/>
      <c r="AR380" s="64"/>
      <c r="AS380" s="65"/>
      <c r="AT380" s="66"/>
      <c r="AU380" s="66"/>
      <c r="AV380" s="64"/>
      <c r="AW380" s="65"/>
      <c r="AX380" s="73"/>
      <c r="AY380" s="73"/>
      <c r="AZ380" s="65"/>
      <c r="BA380" s="66"/>
      <c r="BB380" s="66"/>
      <c r="BC380" s="66">
        <v>52.8</v>
      </c>
      <c r="BD380" s="73"/>
      <c r="BE380" s="64"/>
      <c r="BF380" s="65"/>
      <c r="BG380" s="70"/>
      <c r="BH380" s="66"/>
      <c r="BI380" s="70"/>
      <c r="BJ380" s="66"/>
      <c r="BK380" s="64"/>
      <c r="BL380" s="65"/>
      <c r="BM380" s="66"/>
      <c r="BN380" s="65"/>
      <c r="BO380" s="65"/>
      <c r="BP380" s="65"/>
      <c r="BQ380" s="65"/>
      <c r="BR380" s="66"/>
      <c r="BS380" s="73"/>
    </row>
    <row r="381" spans="1:71" ht="47.25" customHeight="1" outlineLevel="1" x14ac:dyDescent="0.35">
      <c r="A381" s="82" t="s">
        <v>612</v>
      </c>
      <c r="B381" s="88" t="s">
        <v>642</v>
      </c>
      <c r="C381" s="201">
        <v>2455023100</v>
      </c>
      <c r="D381" s="202">
        <f t="shared" si="1426"/>
        <v>7360.9838199999995</v>
      </c>
      <c r="E381" s="62">
        <f t="shared" si="1427"/>
        <v>0</v>
      </c>
      <c r="F381" s="63">
        <f t="shared" si="1428"/>
        <v>7360.9838199999995</v>
      </c>
      <c r="G381" s="64"/>
      <c r="H381" s="65"/>
      <c r="I381" s="64"/>
      <c r="J381" s="65"/>
      <c r="K381" s="64"/>
      <c r="L381" s="65"/>
      <c r="M381" s="64"/>
      <c r="N381" s="65"/>
      <c r="O381" s="62"/>
      <c r="P381" s="63"/>
      <c r="Q381" s="64"/>
      <c r="R381" s="65"/>
      <c r="S381" s="64"/>
      <c r="T381" s="65"/>
      <c r="U381" s="64"/>
      <c r="V381" s="66"/>
      <c r="W381" s="64"/>
      <c r="X381" s="65"/>
      <c r="Y381" s="65"/>
      <c r="Z381" s="64"/>
      <c r="AA381" s="65"/>
      <c r="AB381" s="64"/>
      <c r="AC381" s="65"/>
      <c r="AD381" s="64"/>
      <c r="AE381" s="65"/>
      <c r="AF381" s="65"/>
      <c r="AG381" s="66"/>
      <c r="AH381" s="73"/>
      <c r="AI381" s="62"/>
      <c r="AJ381" s="63"/>
      <c r="AK381" s="62"/>
      <c r="AL381" s="63"/>
      <c r="AM381" s="68"/>
      <c r="AN381" s="69"/>
      <c r="AO381" s="69"/>
      <c r="AP381" s="64"/>
      <c r="AQ381" s="65"/>
      <c r="AR381" s="64"/>
      <c r="AS381" s="65"/>
      <c r="AT381" s="66"/>
      <c r="AU381" s="66"/>
      <c r="AV381" s="64"/>
      <c r="AW381" s="65"/>
      <c r="AX381" s="73"/>
      <c r="AY381" s="73"/>
      <c r="AZ381" s="65"/>
      <c r="BA381" s="66"/>
      <c r="BB381" s="66"/>
      <c r="BC381" s="66">
        <v>763.22343999999998</v>
      </c>
      <c r="BD381" s="73"/>
      <c r="BE381" s="64"/>
      <c r="BF381" s="65"/>
      <c r="BG381" s="70"/>
      <c r="BH381" s="66"/>
      <c r="BI381" s="70"/>
      <c r="BJ381" s="66"/>
      <c r="BK381" s="64"/>
      <c r="BL381" s="65"/>
      <c r="BM381" s="66"/>
      <c r="BN381" s="65"/>
      <c r="BO381" s="65"/>
      <c r="BP381" s="65"/>
      <c r="BQ381" s="65"/>
      <c r="BR381" s="66"/>
      <c r="BS381" s="73">
        <v>6597.7603799999997</v>
      </c>
    </row>
    <row r="382" spans="1:71" ht="47.25" customHeight="1" outlineLevel="1" x14ac:dyDescent="0.35">
      <c r="A382" s="134" t="s">
        <v>612</v>
      </c>
      <c r="B382" s="89" t="s">
        <v>643</v>
      </c>
      <c r="C382" s="201">
        <v>2455034180</v>
      </c>
      <c r="D382" s="202">
        <f t="shared" si="1426"/>
        <v>437.5</v>
      </c>
      <c r="E382" s="62">
        <f t="shared" si="1427"/>
        <v>0</v>
      </c>
      <c r="F382" s="63">
        <f t="shared" si="1428"/>
        <v>437.5</v>
      </c>
      <c r="G382" s="64"/>
      <c r="H382" s="65"/>
      <c r="I382" s="64"/>
      <c r="J382" s="65"/>
      <c r="K382" s="64"/>
      <c r="L382" s="65"/>
      <c r="M382" s="64"/>
      <c r="N382" s="65"/>
      <c r="O382" s="62"/>
      <c r="P382" s="63"/>
      <c r="Q382" s="64"/>
      <c r="R382" s="65"/>
      <c r="S382" s="64"/>
      <c r="T382" s="65"/>
      <c r="U382" s="64"/>
      <c r="V382" s="66"/>
      <c r="W382" s="64"/>
      <c r="X382" s="65"/>
      <c r="Y382" s="65"/>
      <c r="Z382" s="64"/>
      <c r="AA382" s="65"/>
      <c r="AB382" s="64"/>
      <c r="AC382" s="65"/>
      <c r="AD382" s="64"/>
      <c r="AE382" s="65"/>
      <c r="AF382" s="65"/>
      <c r="AG382" s="66"/>
      <c r="AH382" s="73"/>
      <c r="AI382" s="62"/>
      <c r="AJ382" s="63"/>
      <c r="AK382" s="62"/>
      <c r="AL382" s="63"/>
      <c r="AM382" s="68"/>
      <c r="AN382" s="69"/>
      <c r="AO382" s="69"/>
      <c r="AP382" s="64"/>
      <c r="AQ382" s="65"/>
      <c r="AR382" s="64"/>
      <c r="AS382" s="65"/>
      <c r="AT382" s="66"/>
      <c r="AU382" s="66"/>
      <c r="AV382" s="64"/>
      <c r="AW382" s="65"/>
      <c r="AX382" s="73"/>
      <c r="AY382" s="73"/>
      <c r="AZ382" s="65"/>
      <c r="BA382" s="66"/>
      <c r="BB382" s="66"/>
      <c r="BC382" s="66">
        <v>437.5</v>
      </c>
      <c r="BD382" s="73"/>
      <c r="BE382" s="64"/>
      <c r="BF382" s="65"/>
      <c r="BG382" s="70"/>
      <c r="BH382" s="66"/>
      <c r="BI382" s="70"/>
      <c r="BJ382" s="66"/>
      <c r="BK382" s="64"/>
      <c r="BL382" s="65"/>
      <c r="BM382" s="66"/>
      <c r="BN382" s="65"/>
      <c r="BO382" s="65"/>
      <c r="BP382" s="65"/>
      <c r="BQ382" s="65"/>
      <c r="BR382" s="66"/>
      <c r="BS382" s="73"/>
    </row>
    <row r="383" spans="1:71" ht="24" customHeight="1" outlineLevel="1" x14ac:dyDescent="0.35">
      <c r="A383" s="82" t="s">
        <v>612</v>
      </c>
      <c r="B383" s="88" t="s">
        <v>644</v>
      </c>
      <c r="C383" s="201" t="s">
        <v>645</v>
      </c>
      <c r="D383" s="202">
        <f t="shared" si="1426"/>
        <v>4751.0599999999995</v>
      </c>
      <c r="E383" s="62">
        <f t="shared" si="1427"/>
        <v>0</v>
      </c>
      <c r="F383" s="63">
        <f t="shared" si="1428"/>
        <v>4751.0599999999995</v>
      </c>
      <c r="G383" s="64"/>
      <c r="H383" s="65"/>
      <c r="I383" s="64"/>
      <c r="J383" s="65"/>
      <c r="K383" s="64"/>
      <c r="L383" s="65"/>
      <c r="M383" s="64"/>
      <c r="N383" s="65"/>
      <c r="O383" s="62"/>
      <c r="P383" s="63"/>
      <c r="Q383" s="64"/>
      <c r="R383" s="65"/>
      <c r="S383" s="64"/>
      <c r="T383" s="65"/>
      <c r="U383" s="64"/>
      <c r="V383" s="66"/>
      <c r="W383" s="64"/>
      <c r="X383" s="65"/>
      <c r="Y383" s="65"/>
      <c r="Z383" s="64"/>
      <c r="AA383" s="65"/>
      <c r="AB383" s="62"/>
      <c r="AC383" s="63"/>
      <c r="AD383" s="64"/>
      <c r="AE383" s="65"/>
      <c r="AF383" s="65"/>
      <c r="AG383" s="66"/>
      <c r="AH383" s="73"/>
      <c r="AI383" s="62"/>
      <c r="AJ383" s="63"/>
      <c r="AK383" s="62"/>
      <c r="AL383" s="63"/>
      <c r="AM383" s="68"/>
      <c r="AN383" s="69"/>
      <c r="AO383" s="69"/>
      <c r="AP383" s="64"/>
      <c r="AQ383" s="65"/>
      <c r="AR383" s="64"/>
      <c r="AS383" s="65"/>
      <c r="AT383" s="66">
        <v>1532</v>
      </c>
      <c r="AU383" s="66"/>
      <c r="AV383" s="64"/>
      <c r="AW383" s="65"/>
      <c r="AX383" s="73"/>
      <c r="AY383" s="73"/>
      <c r="AZ383" s="65"/>
      <c r="BA383" s="66"/>
      <c r="BB383" s="66"/>
      <c r="BC383" s="66"/>
      <c r="BD383" s="73"/>
      <c r="BE383" s="64"/>
      <c r="BF383" s="65"/>
      <c r="BG383" s="70"/>
      <c r="BH383" s="66"/>
      <c r="BI383" s="70"/>
      <c r="BJ383" s="66"/>
      <c r="BK383" s="64"/>
      <c r="BL383" s="65"/>
      <c r="BM383" s="66"/>
      <c r="BN383" s="65">
        <f>1921.444+1297.616</f>
        <v>3219.06</v>
      </c>
      <c r="BO383" s="65"/>
      <c r="BP383" s="65"/>
      <c r="BQ383" s="65"/>
      <c r="BR383" s="66"/>
      <c r="BS383" s="73"/>
    </row>
    <row r="384" spans="1:71" ht="24" customHeight="1" outlineLevel="1" x14ac:dyDescent="0.35">
      <c r="A384" s="82" t="s">
        <v>612</v>
      </c>
      <c r="B384" s="88" t="s">
        <v>646</v>
      </c>
      <c r="C384" s="201">
        <v>2455042128</v>
      </c>
      <c r="D384" s="202">
        <f t="shared" si="1426"/>
        <v>4658.4759999999997</v>
      </c>
      <c r="E384" s="62">
        <f t="shared" si="1427"/>
        <v>0</v>
      </c>
      <c r="F384" s="63">
        <f t="shared" si="1428"/>
        <v>4658.4759999999997</v>
      </c>
      <c r="G384" s="64"/>
      <c r="H384" s="65"/>
      <c r="I384" s="64"/>
      <c r="J384" s="65"/>
      <c r="K384" s="64"/>
      <c r="L384" s="65"/>
      <c r="M384" s="64"/>
      <c r="N384" s="65"/>
      <c r="O384" s="62"/>
      <c r="P384" s="63"/>
      <c r="Q384" s="64"/>
      <c r="R384" s="65"/>
      <c r="S384" s="64"/>
      <c r="T384" s="65"/>
      <c r="U384" s="64"/>
      <c r="V384" s="66"/>
      <c r="W384" s="64"/>
      <c r="X384" s="65"/>
      <c r="Y384" s="65"/>
      <c r="Z384" s="64"/>
      <c r="AA384" s="65"/>
      <c r="AB384" s="62"/>
      <c r="AC384" s="63"/>
      <c r="AD384" s="64"/>
      <c r="AE384" s="65"/>
      <c r="AF384" s="65"/>
      <c r="AG384" s="66"/>
      <c r="AH384" s="73"/>
      <c r="AI384" s="62"/>
      <c r="AJ384" s="63"/>
      <c r="AK384" s="62"/>
      <c r="AL384" s="63"/>
      <c r="AM384" s="68"/>
      <c r="AN384" s="69"/>
      <c r="AO384" s="69"/>
      <c r="AP384" s="64"/>
      <c r="AQ384" s="65"/>
      <c r="AR384" s="64"/>
      <c r="AS384" s="65"/>
      <c r="AT384" s="66">
        <v>1160</v>
      </c>
      <c r="AU384" s="66"/>
      <c r="AV384" s="64"/>
      <c r="AW384" s="65"/>
      <c r="AX384" s="73"/>
      <c r="AY384" s="73"/>
      <c r="AZ384" s="65"/>
      <c r="BA384" s="66"/>
      <c r="BB384" s="66"/>
      <c r="BC384" s="66"/>
      <c r="BD384" s="73"/>
      <c r="BE384" s="64"/>
      <c r="BF384" s="65"/>
      <c r="BG384" s="70"/>
      <c r="BH384" s="66"/>
      <c r="BI384" s="70"/>
      <c r="BJ384" s="66"/>
      <c r="BK384" s="64"/>
      <c r="BL384" s="65"/>
      <c r="BM384" s="66"/>
      <c r="BN384" s="65">
        <f>2385.892+1112.584</f>
        <v>3498.4759999999997</v>
      </c>
      <c r="BO384" s="65"/>
      <c r="BP384" s="65"/>
      <c r="BQ384" s="65"/>
      <c r="BR384" s="66"/>
      <c r="BS384" s="73"/>
    </row>
    <row r="385" spans="1:71" ht="24" customHeight="1" outlineLevel="1" x14ac:dyDescent="0.35">
      <c r="A385" s="95" t="s">
        <v>612</v>
      </c>
      <c r="B385" s="88" t="s">
        <v>647</v>
      </c>
      <c r="C385" s="201" t="s">
        <v>648</v>
      </c>
      <c r="D385" s="202">
        <f t="shared" si="1426"/>
        <v>34565.948000000004</v>
      </c>
      <c r="E385" s="62">
        <f t="shared" si="1427"/>
        <v>0</v>
      </c>
      <c r="F385" s="63">
        <f t="shared" si="1428"/>
        <v>34565.948000000004</v>
      </c>
      <c r="G385" s="64"/>
      <c r="H385" s="65"/>
      <c r="I385" s="64"/>
      <c r="J385" s="65"/>
      <c r="K385" s="64"/>
      <c r="L385" s="65"/>
      <c r="M385" s="64"/>
      <c r="N385" s="65"/>
      <c r="O385" s="62"/>
      <c r="P385" s="63"/>
      <c r="Q385" s="64"/>
      <c r="R385" s="65"/>
      <c r="S385" s="64"/>
      <c r="T385" s="65"/>
      <c r="U385" s="64"/>
      <c r="V385" s="66"/>
      <c r="W385" s="64"/>
      <c r="X385" s="65"/>
      <c r="Y385" s="65"/>
      <c r="Z385" s="64"/>
      <c r="AA385" s="65"/>
      <c r="AB385" s="62"/>
      <c r="AC385" s="63"/>
      <c r="AD385" s="64"/>
      <c r="AE385" s="65"/>
      <c r="AF385" s="65"/>
      <c r="AG385" s="66"/>
      <c r="AH385" s="73"/>
      <c r="AI385" s="62"/>
      <c r="AJ385" s="63"/>
      <c r="AK385" s="62"/>
      <c r="AL385" s="63"/>
      <c r="AM385" s="68"/>
      <c r="AN385" s="69"/>
      <c r="AO385" s="69"/>
      <c r="AP385" s="64"/>
      <c r="AQ385" s="65"/>
      <c r="AR385" s="64"/>
      <c r="AS385" s="65"/>
      <c r="AT385" s="66">
        <v>14320</v>
      </c>
      <c r="AU385" s="66">
        <v>1210</v>
      </c>
      <c r="AV385" s="64"/>
      <c r="AW385" s="65"/>
      <c r="AX385" s="73"/>
      <c r="AY385" s="73"/>
      <c r="AZ385" s="65"/>
      <c r="BA385" s="66"/>
      <c r="BB385" s="66">
        <v>5102.5</v>
      </c>
      <c r="BC385" s="66"/>
      <c r="BD385" s="73"/>
      <c r="BE385" s="64"/>
      <c r="BF385" s="65"/>
      <c r="BG385" s="70"/>
      <c r="BH385" s="66"/>
      <c r="BI385" s="70"/>
      <c r="BJ385" s="66"/>
      <c r="BK385" s="64"/>
      <c r="BL385" s="65"/>
      <c r="BM385" s="66"/>
      <c r="BN385" s="65">
        <f>9449.464+4483.984</f>
        <v>13933.448</v>
      </c>
      <c r="BO385" s="65"/>
      <c r="BP385" s="65"/>
      <c r="BQ385" s="65"/>
      <c r="BR385" s="66"/>
      <c r="BS385" s="73"/>
    </row>
    <row r="386" spans="1:71" ht="24" customHeight="1" outlineLevel="1" x14ac:dyDescent="0.35">
      <c r="A386" s="95" t="s">
        <v>612</v>
      </c>
      <c r="B386" s="88" t="s">
        <v>649</v>
      </c>
      <c r="C386" s="201" t="s">
        <v>650</v>
      </c>
      <c r="D386" s="202">
        <f t="shared" si="1426"/>
        <v>18815.2778</v>
      </c>
      <c r="E386" s="62">
        <f t="shared" si="1427"/>
        <v>0</v>
      </c>
      <c r="F386" s="63">
        <f t="shared" si="1428"/>
        <v>18815.2778</v>
      </c>
      <c r="G386" s="64"/>
      <c r="H386" s="65"/>
      <c r="I386" s="64"/>
      <c r="J386" s="65"/>
      <c r="K386" s="64"/>
      <c r="L386" s="65"/>
      <c r="M386" s="64"/>
      <c r="N386" s="65"/>
      <c r="O386" s="62"/>
      <c r="P386" s="63"/>
      <c r="Q386" s="64"/>
      <c r="R386" s="65"/>
      <c r="S386" s="64"/>
      <c r="T386" s="65"/>
      <c r="U386" s="64"/>
      <c r="V386" s="66"/>
      <c r="W386" s="64"/>
      <c r="X386" s="65"/>
      <c r="Y386" s="65"/>
      <c r="Z386" s="64"/>
      <c r="AA386" s="65"/>
      <c r="AB386" s="62"/>
      <c r="AC386" s="63"/>
      <c r="AD386" s="64"/>
      <c r="AE386" s="65"/>
      <c r="AF386" s="65"/>
      <c r="AG386" s="66"/>
      <c r="AH386" s="73"/>
      <c r="AI386" s="62"/>
      <c r="AJ386" s="63"/>
      <c r="AK386" s="62"/>
      <c r="AL386" s="63"/>
      <c r="AM386" s="68"/>
      <c r="AN386" s="69"/>
      <c r="AO386" s="69"/>
      <c r="AP386" s="64"/>
      <c r="AQ386" s="65"/>
      <c r="AR386" s="64"/>
      <c r="AS386" s="65"/>
      <c r="AT386" s="66">
        <v>4232</v>
      </c>
      <c r="AU386" s="66">
        <v>5060</v>
      </c>
      <c r="AV386" s="64"/>
      <c r="AW386" s="65"/>
      <c r="AX386" s="73"/>
      <c r="AY386" s="73"/>
      <c r="AZ386" s="65"/>
      <c r="BA386" s="66"/>
      <c r="BB386" s="66"/>
      <c r="BC386" s="66"/>
      <c r="BD386" s="73"/>
      <c r="BE386" s="64"/>
      <c r="BF386" s="65"/>
      <c r="BG386" s="70"/>
      <c r="BH386" s="66"/>
      <c r="BI386" s="70"/>
      <c r="BJ386" s="66"/>
      <c r="BK386" s="64"/>
      <c r="BL386" s="65"/>
      <c r="BM386" s="66"/>
      <c r="BN386" s="65">
        <f>6253.1778+3270.1</f>
        <v>9523.2777999999998</v>
      </c>
      <c r="BO386" s="65"/>
      <c r="BP386" s="65"/>
      <c r="BQ386" s="65"/>
      <c r="BR386" s="66"/>
      <c r="BS386" s="73"/>
    </row>
    <row r="387" spans="1:71" ht="24" customHeight="1" outlineLevel="1" x14ac:dyDescent="0.35">
      <c r="A387" s="95" t="s">
        <v>612</v>
      </c>
      <c r="B387" s="88" t="s">
        <v>651</v>
      </c>
      <c r="C387" s="201">
        <v>2455033123</v>
      </c>
      <c r="D387" s="202">
        <f t="shared" si="1426"/>
        <v>3983.0821000000001</v>
      </c>
      <c r="E387" s="62">
        <f t="shared" si="1427"/>
        <v>0</v>
      </c>
      <c r="F387" s="63">
        <f t="shared" si="1428"/>
        <v>3983.0821000000001</v>
      </c>
      <c r="G387" s="64"/>
      <c r="H387" s="65"/>
      <c r="I387" s="64"/>
      <c r="J387" s="65"/>
      <c r="K387" s="64"/>
      <c r="L387" s="65"/>
      <c r="M387" s="64"/>
      <c r="N387" s="65"/>
      <c r="O387" s="62"/>
      <c r="P387" s="63"/>
      <c r="Q387" s="64"/>
      <c r="R387" s="65"/>
      <c r="S387" s="64"/>
      <c r="T387" s="65"/>
      <c r="U387" s="64"/>
      <c r="V387" s="66"/>
      <c r="W387" s="64"/>
      <c r="X387" s="65"/>
      <c r="Y387" s="65"/>
      <c r="Z387" s="64"/>
      <c r="AA387" s="65"/>
      <c r="AB387" s="62"/>
      <c r="AC387" s="63"/>
      <c r="AD387" s="64"/>
      <c r="AE387" s="65"/>
      <c r="AF387" s="65"/>
      <c r="AG387" s="66"/>
      <c r="AH387" s="73"/>
      <c r="AI387" s="62"/>
      <c r="AJ387" s="63"/>
      <c r="AK387" s="62"/>
      <c r="AL387" s="63"/>
      <c r="AM387" s="68"/>
      <c r="AN387" s="69"/>
      <c r="AO387" s="69"/>
      <c r="AP387" s="64"/>
      <c r="AQ387" s="65"/>
      <c r="AR387" s="64"/>
      <c r="AS387" s="65"/>
      <c r="AT387" s="66"/>
      <c r="AU387" s="66"/>
      <c r="AV387" s="64"/>
      <c r="AW387" s="65"/>
      <c r="AX387" s="73"/>
      <c r="AY387" s="73"/>
      <c r="AZ387" s="65"/>
      <c r="BA387" s="66"/>
      <c r="BB387" s="66"/>
      <c r="BC387" s="66"/>
      <c r="BD387" s="73"/>
      <c r="BE387" s="64"/>
      <c r="BF387" s="65"/>
      <c r="BG387" s="70"/>
      <c r="BH387" s="66"/>
      <c r="BI387" s="70"/>
      <c r="BJ387" s="66"/>
      <c r="BK387" s="64"/>
      <c r="BL387" s="65"/>
      <c r="BM387" s="66"/>
      <c r="BN387" s="65">
        <f>2791.5884+1191.4937</f>
        <v>3983.0821000000001</v>
      </c>
      <c r="BO387" s="65"/>
      <c r="BP387" s="65"/>
      <c r="BQ387" s="65"/>
      <c r="BR387" s="66"/>
      <c r="BS387" s="73"/>
    </row>
    <row r="388" spans="1:71" ht="24" customHeight="1" outlineLevel="1" x14ac:dyDescent="0.35">
      <c r="A388" s="82" t="s">
        <v>612</v>
      </c>
      <c r="B388" s="61" t="s">
        <v>652</v>
      </c>
      <c r="C388" s="201" t="s">
        <v>653</v>
      </c>
      <c r="D388" s="202">
        <f t="shared" si="1426"/>
        <v>56528.544430000002</v>
      </c>
      <c r="E388" s="62">
        <f t="shared" si="1427"/>
        <v>13830.886479999999</v>
      </c>
      <c r="F388" s="63">
        <f t="shared" si="1428"/>
        <v>42697.657950000001</v>
      </c>
      <c r="G388" s="64">
        <v>2783.1368000000002</v>
      </c>
      <c r="H388" s="65">
        <v>1192.7729200000001</v>
      </c>
      <c r="I388" s="64"/>
      <c r="J388" s="65"/>
      <c r="K388" s="64">
        <v>2102.2097600000002</v>
      </c>
      <c r="L388" s="65">
        <v>900.94704000000002</v>
      </c>
      <c r="M388" s="64"/>
      <c r="N388" s="65"/>
      <c r="O388" s="62">
        <v>2684.5676899999999</v>
      </c>
      <c r="P388" s="63">
        <v>1150.52901</v>
      </c>
      <c r="Q388" s="64"/>
      <c r="R388" s="65"/>
      <c r="S388" s="64"/>
      <c r="T388" s="65"/>
      <c r="U388" s="64"/>
      <c r="V388" s="66"/>
      <c r="W388" s="64"/>
      <c r="X388" s="65"/>
      <c r="Y388" s="65">
        <f>4858+2259.90304</f>
        <v>7117.9030400000001</v>
      </c>
      <c r="Z388" s="64"/>
      <c r="AA388" s="65"/>
      <c r="AB388" s="64">
        <v>5624.6135700000004</v>
      </c>
      <c r="AC388" s="65">
        <v>2410.5486700000001</v>
      </c>
      <c r="AD388" s="64">
        <v>636.35865999999999</v>
      </c>
      <c r="AE388" s="65">
        <v>272.72514000000001</v>
      </c>
      <c r="AF388" s="65">
        <v>14556.646779999999</v>
      </c>
      <c r="AG388" s="66"/>
      <c r="AH388" s="73"/>
      <c r="AI388" s="62"/>
      <c r="AJ388" s="63"/>
      <c r="AK388" s="62"/>
      <c r="AL388" s="63"/>
      <c r="AM388" s="68"/>
      <c r="AN388" s="69"/>
      <c r="AO388" s="69"/>
      <c r="AP388" s="64"/>
      <c r="AQ388" s="65"/>
      <c r="AR388" s="64"/>
      <c r="AS388" s="65"/>
      <c r="AT388" s="66"/>
      <c r="AU388" s="66"/>
      <c r="AV388" s="64"/>
      <c r="AW388" s="65"/>
      <c r="AX388" s="73">
        <v>10.695970000000001</v>
      </c>
      <c r="AY388" s="73"/>
      <c r="AZ388" s="65"/>
      <c r="BA388" s="66"/>
      <c r="BB388" s="66"/>
      <c r="BC388" s="66">
        <v>15084.889380000001</v>
      </c>
      <c r="BD388" s="73"/>
      <c r="BE388" s="64"/>
      <c r="BF388" s="65"/>
      <c r="BG388" s="70"/>
      <c r="BH388" s="66"/>
      <c r="BI388" s="70"/>
      <c r="BJ388" s="66"/>
      <c r="BK388" s="64"/>
      <c r="BL388" s="65"/>
      <c r="BM388" s="66"/>
      <c r="BN388" s="65"/>
      <c r="BO388" s="65"/>
      <c r="BP388" s="65"/>
      <c r="BQ388" s="65"/>
      <c r="BR388" s="66"/>
      <c r="BS388" s="73"/>
    </row>
    <row r="389" spans="1:71" ht="31.5" customHeight="1" outlineLevel="1" x14ac:dyDescent="0.35">
      <c r="A389" s="82" t="s">
        <v>612</v>
      </c>
      <c r="B389" s="88" t="s">
        <v>654</v>
      </c>
      <c r="C389" s="201" t="s">
        <v>655</v>
      </c>
      <c r="D389" s="202">
        <f t="shared" si="1426"/>
        <v>2754.1514999999999</v>
      </c>
      <c r="E389" s="62">
        <f t="shared" si="1427"/>
        <v>822.03006000000005</v>
      </c>
      <c r="F389" s="63">
        <f t="shared" si="1428"/>
        <v>1932.1214399999999</v>
      </c>
      <c r="G389" s="64">
        <v>317.22638999999998</v>
      </c>
      <c r="H389" s="65">
        <v>135.95416</v>
      </c>
      <c r="I389" s="64">
        <v>362.97534000000002</v>
      </c>
      <c r="J389" s="65">
        <v>155.56085999999999</v>
      </c>
      <c r="K389" s="64">
        <v>87.967569999999995</v>
      </c>
      <c r="L389" s="65">
        <v>37.700380000000003</v>
      </c>
      <c r="M389" s="64"/>
      <c r="N389" s="65"/>
      <c r="O389" s="62">
        <v>53.860759999999999</v>
      </c>
      <c r="P389" s="63">
        <v>23.083179999999999</v>
      </c>
      <c r="Q389" s="64"/>
      <c r="R389" s="65"/>
      <c r="S389" s="64"/>
      <c r="T389" s="65"/>
      <c r="U389" s="64"/>
      <c r="V389" s="66"/>
      <c r="W389" s="64"/>
      <c r="X389" s="65"/>
      <c r="Y389" s="65">
        <v>1462.72</v>
      </c>
      <c r="Z389" s="64"/>
      <c r="AA389" s="65"/>
      <c r="AB389" s="62"/>
      <c r="AC389" s="63"/>
      <c r="AD389" s="64"/>
      <c r="AE389" s="65"/>
      <c r="AF389" s="65"/>
      <c r="AG389" s="66"/>
      <c r="AH389" s="73"/>
      <c r="AI389" s="62"/>
      <c r="AJ389" s="63"/>
      <c r="AK389" s="62"/>
      <c r="AL389" s="63"/>
      <c r="AM389" s="68"/>
      <c r="AN389" s="69"/>
      <c r="AO389" s="69"/>
      <c r="AP389" s="64"/>
      <c r="AQ389" s="65"/>
      <c r="AR389" s="64"/>
      <c r="AS389" s="65"/>
      <c r="AT389" s="66"/>
      <c r="AU389" s="66"/>
      <c r="AV389" s="64"/>
      <c r="AW389" s="65"/>
      <c r="AX389" s="73"/>
      <c r="AY389" s="73"/>
      <c r="AZ389" s="65"/>
      <c r="BA389" s="66"/>
      <c r="BB389" s="66"/>
      <c r="BC389" s="66"/>
      <c r="BD389" s="73"/>
      <c r="BE389" s="64"/>
      <c r="BF389" s="65"/>
      <c r="BG389" s="70"/>
      <c r="BH389" s="66"/>
      <c r="BI389" s="70"/>
      <c r="BJ389" s="66"/>
      <c r="BK389" s="64"/>
      <c r="BL389" s="65"/>
      <c r="BM389" s="66"/>
      <c r="BN389" s="65"/>
      <c r="BO389" s="65"/>
      <c r="BP389" s="65"/>
      <c r="BQ389" s="65">
        <v>117.10286000000001</v>
      </c>
      <c r="BR389" s="66"/>
      <c r="BS389" s="73"/>
    </row>
    <row r="390" spans="1:71" ht="31.5" customHeight="1" outlineLevel="1" x14ac:dyDescent="0.35">
      <c r="A390" s="95" t="s">
        <v>612</v>
      </c>
      <c r="B390" s="61" t="s">
        <v>656</v>
      </c>
      <c r="C390" s="201" t="s">
        <v>657</v>
      </c>
      <c r="D390" s="202">
        <f t="shared" si="1426"/>
        <v>9545.3050900000017</v>
      </c>
      <c r="E390" s="62">
        <f t="shared" si="1427"/>
        <v>1592.3494900000001</v>
      </c>
      <c r="F390" s="63">
        <f t="shared" si="1428"/>
        <v>7952.9556000000011</v>
      </c>
      <c r="G390" s="64">
        <v>126.20164</v>
      </c>
      <c r="H390" s="65">
        <v>54.086410000000001</v>
      </c>
      <c r="I390" s="64">
        <v>406.32258000000002</v>
      </c>
      <c r="J390" s="65">
        <v>174.13825</v>
      </c>
      <c r="K390" s="64">
        <v>519.48602000000005</v>
      </c>
      <c r="L390" s="65">
        <v>222.63686000000001</v>
      </c>
      <c r="M390" s="64"/>
      <c r="N390" s="65"/>
      <c r="O390" s="62">
        <v>540.33924999999999</v>
      </c>
      <c r="P390" s="63">
        <v>231.57396</v>
      </c>
      <c r="Q390" s="64"/>
      <c r="R390" s="65"/>
      <c r="S390" s="64"/>
      <c r="T390" s="65"/>
      <c r="U390" s="64"/>
      <c r="V390" s="66"/>
      <c r="W390" s="64"/>
      <c r="X390" s="65"/>
      <c r="Y390" s="65">
        <v>913.36</v>
      </c>
      <c r="Z390" s="64"/>
      <c r="AA390" s="65"/>
      <c r="AB390" s="62"/>
      <c r="AC390" s="63"/>
      <c r="AD390" s="64"/>
      <c r="AE390" s="65"/>
      <c r="AF390" s="65"/>
      <c r="AG390" s="66"/>
      <c r="AH390" s="73"/>
      <c r="AI390" s="62"/>
      <c r="AJ390" s="63"/>
      <c r="AK390" s="62"/>
      <c r="AL390" s="63"/>
      <c r="AM390" s="68"/>
      <c r="AN390" s="69"/>
      <c r="AO390" s="69"/>
      <c r="AP390" s="64"/>
      <c r="AQ390" s="65"/>
      <c r="AR390" s="64"/>
      <c r="AS390" s="65"/>
      <c r="AT390" s="66"/>
      <c r="AU390" s="66"/>
      <c r="AV390" s="64"/>
      <c r="AW390" s="65"/>
      <c r="AX390" s="73"/>
      <c r="AY390" s="73"/>
      <c r="AZ390" s="65"/>
      <c r="BA390" s="66"/>
      <c r="BB390" s="66"/>
      <c r="BC390" s="66">
        <f>5209.35+188.07</f>
        <v>5397.42</v>
      </c>
      <c r="BD390" s="73">
        <v>558.60083999999995</v>
      </c>
      <c r="BE390" s="64"/>
      <c r="BF390" s="65"/>
      <c r="BG390" s="70"/>
      <c r="BH390" s="66"/>
      <c r="BI390" s="70"/>
      <c r="BJ390" s="66"/>
      <c r="BK390" s="64"/>
      <c r="BL390" s="65"/>
      <c r="BM390" s="66"/>
      <c r="BN390" s="65"/>
      <c r="BO390" s="65"/>
      <c r="BP390" s="65"/>
      <c r="BQ390" s="65">
        <v>401.13927999999999</v>
      </c>
      <c r="BR390" s="66"/>
      <c r="BS390" s="73"/>
    </row>
    <row r="391" spans="1:71" ht="31.5" customHeight="1" outlineLevel="1" x14ac:dyDescent="0.35">
      <c r="A391" s="72" t="s">
        <v>612</v>
      </c>
      <c r="B391" s="88" t="s">
        <v>658</v>
      </c>
      <c r="C391" s="201" t="s">
        <v>659</v>
      </c>
      <c r="D391" s="202">
        <f t="shared" si="1426"/>
        <v>2985.7461000000003</v>
      </c>
      <c r="E391" s="62">
        <f t="shared" si="1427"/>
        <v>629.59231</v>
      </c>
      <c r="F391" s="63">
        <f t="shared" si="1428"/>
        <v>2356.1537900000003</v>
      </c>
      <c r="G391" s="64"/>
      <c r="H391" s="65"/>
      <c r="I391" s="64">
        <v>401.74144999999999</v>
      </c>
      <c r="J391" s="65">
        <v>172.17491000000001</v>
      </c>
      <c r="K391" s="64">
        <v>82.653630000000007</v>
      </c>
      <c r="L391" s="65">
        <v>35.422989999999999</v>
      </c>
      <c r="M391" s="64"/>
      <c r="N391" s="65"/>
      <c r="O391" s="62">
        <v>145.19722999999999</v>
      </c>
      <c r="P391" s="63">
        <v>62.22739</v>
      </c>
      <c r="Q391" s="64"/>
      <c r="R391" s="65"/>
      <c r="S391" s="64"/>
      <c r="T391" s="65"/>
      <c r="U391" s="64"/>
      <c r="V391" s="66"/>
      <c r="W391" s="64"/>
      <c r="X391" s="65"/>
      <c r="Y391" s="65">
        <v>952</v>
      </c>
      <c r="Z391" s="64"/>
      <c r="AA391" s="65"/>
      <c r="AB391" s="62"/>
      <c r="AC391" s="63"/>
      <c r="AD391" s="64"/>
      <c r="AE391" s="65"/>
      <c r="AF391" s="65"/>
      <c r="AG391" s="66"/>
      <c r="AH391" s="73"/>
      <c r="AI391" s="62"/>
      <c r="AJ391" s="63"/>
      <c r="AK391" s="62"/>
      <c r="AL391" s="63"/>
      <c r="AM391" s="68"/>
      <c r="AN391" s="69"/>
      <c r="AO391" s="69"/>
      <c r="AP391" s="64"/>
      <c r="AQ391" s="65"/>
      <c r="AR391" s="64"/>
      <c r="AS391" s="65"/>
      <c r="AT391" s="66"/>
      <c r="AU391" s="66"/>
      <c r="AV391" s="64"/>
      <c r="AW391" s="65"/>
      <c r="AX391" s="73"/>
      <c r="AY391" s="73"/>
      <c r="AZ391" s="65"/>
      <c r="BA391" s="66"/>
      <c r="BB391" s="66"/>
      <c r="BC391" s="66"/>
      <c r="BD391" s="73">
        <v>1134.3285000000001</v>
      </c>
      <c r="BE391" s="64"/>
      <c r="BF391" s="65"/>
      <c r="BG391" s="70"/>
      <c r="BH391" s="66"/>
      <c r="BI391" s="70"/>
      <c r="BJ391" s="66"/>
      <c r="BK391" s="64"/>
      <c r="BL391" s="65"/>
      <c r="BM391" s="66"/>
      <c r="BN391" s="65"/>
      <c r="BO391" s="65"/>
      <c r="BP391" s="65"/>
      <c r="BQ391" s="65"/>
      <c r="BR391" s="66"/>
      <c r="BS391" s="73"/>
    </row>
    <row r="392" spans="1:71" ht="31.5" customHeight="1" outlineLevel="1" x14ac:dyDescent="0.35">
      <c r="A392" s="82" t="s">
        <v>612</v>
      </c>
      <c r="B392" s="88" t="s">
        <v>660</v>
      </c>
      <c r="C392" s="201" t="s">
        <v>661</v>
      </c>
      <c r="D392" s="202">
        <f t="shared" si="1426"/>
        <v>26798.51298</v>
      </c>
      <c r="E392" s="62">
        <f t="shared" si="1427"/>
        <v>6976.9126099999994</v>
      </c>
      <c r="F392" s="63">
        <f t="shared" si="1428"/>
        <v>19821.60037</v>
      </c>
      <c r="G392" s="64">
        <v>1837.56161</v>
      </c>
      <c r="H392" s="65">
        <v>787.52639999999997</v>
      </c>
      <c r="I392" s="64"/>
      <c r="J392" s="65"/>
      <c r="K392" s="64">
        <v>4406.2546199999997</v>
      </c>
      <c r="L392" s="65">
        <v>1888.39483</v>
      </c>
      <c r="M392" s="64"/>
      <c r="N392" s="65"/>
      <c r="O392" s="62">
        <v>733.09637999999995</v>
      </c>
      <c r="P392" s="63">
        <v>314.18416000000002</v>
      </c>
      <c r="Q392" s="64"/>
      <c r="R392" s="65"/>
      <c r="S392" s="64"/>
      <c r="T392" s="65"/>
      <c r="U392" s="64"/>
      <c r="V392" s="66"/>
      <c r="W392" s="64"/>
      <c r="X392" s="65"/>
      <c r="Y392" s="65">
        <f>1532.16+1078.15877</f>
        <v>2610.3187699999999</v>
      </c>
      <c r="Z392" s="64"/>
      <c r="AA392" s="65"/>
      <c r="AB392" s="62"/>
      <c r="AC392" s="63"/>
      <c r="AD392" s="64"/>
      <c r="AE392" s="65"/>
      <c r="AF392" s="65"/>
      <c r="AG392" s="66"/>
      <c r="AH392" s="73"/>
      <c r="AI392" s="62"/>
      <c r="AJ392" s="63"/>
      <c r="AK392" s="62"/>
      <c r="AL392" s="63"/>
      <c r="AM392" s="68"/>
      <c r="AN392" s="69"/>
      <c r="AO392" s="69"/>
      <c r="AP392" s="64"/>
      <c r="AQ392" s="65"/>
      <c r="AR392" s="64"/>
      <c r="AS392" s="65"/>
      <c r="AT392" s="66"/>
      <c r="AU392" s="66"/>
      <c r="AV392" s="64"/>
      <c r="AW392" s="65"/>
      <c r="AX392" s="73"/>
      <c r="AY392" s="73"/>
      <c r="AZ392" s="65"/>
      <c r="BA392" s="66"/>
      <c r="BB392" s="66"/>
      <c r="BC392" s="66">
        <f>10271.95717+3575</f>
        <v>13846.95717</v>
      </c>
      <c r="BD392" s="73"/>
      <c r="BE392" s="64"/>
      <c r="BF392" s="65"/>
      <c r="BG392" s="70"/>
      <c r="BH392" s="66"/>
      <c r="BI392" s="70"/>
      <c r="BJ392" s="66"/>
      <c r="BK392" s="64"/>
      <c r="BL392" s="65"/>
      <c r="BM392" s="66"/>
      <c r="BN392" s="65"/>
      <c r="BO392" s="65"/>
      <c r="BP392" s="65"/>
      <c r="BQ392" s="65">
        <v>374.21904000000001</v>
      </c>
      <c r="BR392" s="66"/>
      <c r="BS392" s="73"/>
    </row>
    <row r="393" spans="1:71" ht="31.5" customHeight="1" outlineLevel="1" x14ac:dyDescent="0.35">
      <c r="A393" s="82" t="s">
        <v>612</v>
      </c>
      <c r="B393" s="88" t="s">
        <v>662</v>
      </c>
      <c r="C393" s="201">
        <v>2455022795</v>
      </c>
      <c r="D393" s="202">
        <f t="shared" si="1426"/>
        <v>354.18849999999998</v>
      </c>
      <c r="E393" s="62">
        <f t="shared" si="1427"/>
        <v>0</v>
      </c>
      <c r="F393" s="63">
        <f t="shared" si="1428"/>
        <v>354.18849999999998</v>
      </c>
      <c r="G393" s="64"/>
      <c r="H393" s="65"/>
      <c r="I393" s="64"/>
      <c r="J393" s="65"/>
      <c r="K393" s="64"/>
      <c r="L393" s="65"/>
      <c r="M393" s="64"/>
      <c r="N393" s="65"/>
      <c r="O393" s="62"/>
      <c r="P393" s="63"/>
      <c r="Q393" s="64"/>
      <c r="R393" s="65"/>
      <c r="S393" s="64"/>
      <c r="T393" s="65"/>
      <c r="U393" s="64"/>
      <c r="V393" s="66"/>
      <c r="W393" s="64"/>
      <c r="X393" s="65"/>
      <c r="Y393" s="65"/>
      <c r="Z393" s="64"/>
      <c r="AA393" s="65"/>
      <c r="AB393" s="62"/>
      <c r="AC393" s="63"/>
      <c r="AD393" s="64"/>
      <c r="AE393" s="65"/>
      <c r="AF393" s="65"/>
      <c r="AG393" s="66"/>
      <c r="AH393" s="73"/>
      <c r="AI393" s="62"/>
      <c r="AJ393" s="63"/>
      <c r="AK393" s="62"/>
      <c r="AL393" s="63"/>
      <c r="AM393" s="68"/>
      <c r="AN393" s="69"/>
      <c r="AO393" s="69"/>
      <c r="AP393" s="64"/>
      <c r="AQ393" s="65"/>
      <c r="AR393" s="64"/>
      <c r="AS393" s="65"/>
      <c r="AT393" s="66"/>
      <c r="AU393" s="66"/>
      <c r="AV393" s="64"/>
      <c r="AW393" s="65"/>
      <c r="AX393" s="73"/>
      <c r="AY393" s="73"/>
      <c r="AZ393" s="65"/>
      <c r="BA393" s="66"/>
      <c r="BB393" s="66"/>
      <c r="BC393" s="66"/>
      <c r="BD393" s="73">
        <v>354.18849999999998</v>
      </c>
      <c r="BE393" s="64"/>
      <c r="BF393" s="65"/>
      <c r="BG393" s="70"/>
      <c r="BH393" s="66"/>
      <c r="BI393" s="70"/>
      <c r="BJ393" s="66"/>
      <c r="BK393" s="64"/>
      <c r="BL393" s="65"/>
      <c r="BM393" s="66"/>
      <c r="BN393" s="65"/>
      <c r="BO393" s="65"/>
      <c r="BP393" s="65"/>
      <c r="BQ393" s="65"/>
      <c r="BR393" s="66"/>
      <c r="BS393" s="73"/>
    </row>
    <row r="394" spans="1:71" ht="31.5" customHeight="1" outlineLevel="1" x14ac:dyDescent="0.35">
      <c r="A394" s="95" t="s">
        <v>612</v>
      </c>
      <c r="B394" s="61" t="s">
        <v>663</v>
      </c>
      <c r="C394" s="201" t="s">
        <v>664</v>
      </c>
      <c r="D394" s="202">
        <f t="shared" si="1426"/>
        <v>3343.7441399999998</v>
      </c>
      <c r="E394" s="62">
        <f t="shared" si="1427"/>
        <v>1704.0338899999999</v>
      </c>
      <c r="F394" s="63">
        <f t="shared" si="1428"/>
        <v>1639.7102499999999</v>
      </c>
      <c r="G394" s="64"/>
      <c r="H394" s="65"/>
      <c r="I394" s="64">
        <v>581.71002999999996</v>
      </c>
      <c r="J394" s="65">
        <v>249.30430000000001</v>
      </c>
      <c r="K394" s="64">
        <v>298.83684</v>
      </c>
      <c r="L394" s="65">
        <v>128.07293000000001</v>
      </c>
      <c r="M394" s="64"/>
      <c r="N394" s="65"/>
      <c r="O394" s="62">
        <v>823.48702000000003</v>
      </c>
      <c r="P394" s="63">
        <v>352.92300999999998</v>
      </c>
      <c r="Q394" s="64"/>
      <c r="R394" s="65"/>
      <c r="S394" s="64"/>
      <c r="T394" s="65"/>
      <c r="U394" s="64"/>
      <c r="V394" s="66"/>
      <c r="W394" s="64"/>
      <c r="X394" s="65"/>
      <c r="Y394" s="65">
        <v>678.16</v>
      </c>
      <c r="Z394" s="64"/>
      <c r="AA394" s="65"/>
      <c r="AB394" s="62"/>
      <c r="AC394" s="63"/>
      <c r="AD394" s="64"/>
      <c r="AE394" s="65"/>
      <c r="AF394" s="65"/>
      <c r="AG394" s="66"/>
      <c r="AH394" s="73"/>
      <c r="AI394" s="62"/>
      <c r="AJ394" s="63"/>
      <c r="AK394" s="62"/>
      <c r="AL394" s="63"/>
      <c r="AM394" s="68"/>
      <c r="AN394" s="69"/>
      <c r="AO394" s="69"/>
      <c r="AP394" s="64"/>
      <c r="AQ394" s="65"/>
      <c r="AR394" s="64"/>
      <c r="AS394" s="65"/>
      <c r="AT394" s="66"/>
      <c r="AU394" s="66"/>
      <c r="AV394" s="64"/>
      <c r="AW394" s="65"/>
      <c r="AX394" s="73"/>
      <c r="AY394" s="73"/>
      <c r="AZ394" s="65"/>
      <c r="BA394" s="66"/>
      <c r="BB394" s="66"/>
      <c r="BC394" s="66"/>
      <c r="BD394" s="73">
        <v>231.25001</v>
      </c>
      <c r="BE394" s="64"/>
      <c r="BF394" s="65"/>
      <c r="BG394" s="70"/>
      <c r="BH394" s="66"/>
      <c r="BI394" s="70"/>
      <c r="BJ394" s="66"/>
      <c r="BK394" s="64"/>
      <c r="BL394" s="65"/>
      <c r="BM394" s="66"/>
      <c r="BN394" s="65"/>
      <c r="BO394" s="65"/>
      <c r="BP394" s="65"/>
      <c r="BQ394" s="65"/>
      <c r="BR394" s="66"/>
      <c r="BS394" s="73"/>
    </row>
    <row r="395" spans="1:71" ht="31.5" customHeight="1" outlineLevel="1" x14ac:dyDescent="0.35">
      <c r="A395" s="82" t="s">
        <v>612</v>
      </c>
      <c r="B395" s="88" t="s">
        <v>665</v>
      </c>
      <c r="C395" s="201" t="s">
        <v>666</v>
      </c>
      <c r="D395" s="202">
        <f t="shared" si="1426"/>
        <v>20485.890800000001</v>
      </c>
      <c r="E395" s="62">
        <f t="shared" si="1427"/>
        <v>4372.6911</v>
      </c>
      <c r="F395" s="63">
        <f t="shared" si="1428"/>
        <v>16113.199699999999</v>
      </c>
      <c r="G395" s="64"/>
      <c r="H395" s="65"/>
      <c r="I395" s="64"/>
      <c r="J395" s="65"/>
      <c r="K395" s="64">
        <v>430.63994000000002</v>
      </c>
      <c r="L395" s="65">
        <v>184.55996999999999</v>
      </c>
      <c r="M395" s="64"/>
      <c r="N395" s="65"/>
      <c r="O395" s="62"/>
      <c r="P395" s="63"/>
      <c r="Q395" s="64"/>
      <c r="R395" s="65"/>
      <c r="S395" s="64"/>
      <c r="T395" s="65"/>
      <c r="U395" s="64"/>
      <c r="V395" s="66"/>
      <c r="W395" s="64"/>
      <c r="X395" s="65"/>
      <c r="Y395" s="65">
        <f>2184+751.97678</f>
        <v>2935.97678</v>
      </c>
      <c r="Z395" s="64"/>
      <c r="AA395" s="65"/>
      <c r="AB395" s="64">
        <v>3437.0348300000001</v>
      </c>
      <c r="AC395" s="65">
        <v>1473.01493</v>
      </c>
      <c r="AD395" s="64">
        <v>505.01632999999998</v>
      </c>
      <c r="AE395" s="65">
        <v>216.43557000000001</v>
      </c>
      <c r="AF395" s="65">
        <v>6693.7924499999999</v>
      </c>
      <c r="AG395" s="66"/>
      <c r="AH395" s="73"/>
      <c r="AI395" s="62"/>
      <c r="AJ395" s="63"/>
      <c r="AK395" s="62"/>
      <c r="AL395" s="63"/>
      <c r="AM395" s="68"/>
      <c r="AN395" s="69"/>
      <c r="AO395" s="69"/>
      <c r="AP395" s="64"/>
      <c r="AQ395" s="65"/>
      <c r="AR395" s="64"/>
      <c r="AS395" s="65"/>
      <c r="AT395" s="66"/>
      <c r="AU395" s="66"/>
      <c r="AV395" s="64"/>
      <c r="AW395" s="65"/>
      <c r="AX395" s="73"/>
      <c r="AY395" s="73"/>
      <c r="AZ395" s="65"/>
      <c r="BA395" s="66"/>
      <c r="BB395" s="66"/>
      <c r="BC395" s="66">
        <f>3623.67+985.75</f>
        <v>4609.42</v>
      </c>
      <c r="BD395" s="73"/>
      <c r="BE395" s="64"/>
      <c r="BF395" s="65"/>
      <c r="BG395" s="70"/>
      <c r="BH395" s="66"/>
      <c r="BI395" s="70"/>
      <c r="BJ395" s="66"/>
      <c r="BK395" s="64"/>
      <c r="BL395" s="65"/>
      <c r="BM395" s="66"/>
      <c r="BN395" s="65"/>
      <c r="BO395" s="65"/>
      <c r="BP395" s="65"/>
      <c r="BQ395" s="65"/>
      <c r="BR395" s="66"/>
      <c r="BS395" s="73"/>
    </row>
    <row r="396" spans="1:71" ht="47.25" customHeight="1" outlineLevel="1" x14ac:dyDescent="0.35">
      <c r="A396" s="82" t="s">
        <v>615</v>
      </c>
      <c r="B396" s="88" t="s">
        <v>667</v>
      </c>
      <c r="C396" s="201">
        <v>2455036413</v>
      </c>
      <c r="D396" s="202">
        <f t="shared" si="1426"/>
        <v>22489.327569999998</v>
      </c>
      <c r="E396" s="62">
        <f t="shared" si="1427"/>
        <v>0</v>
      </c>
      <c r="F396" s="63">
        <f t="shared" si="1428"/>
        <v>22489.327569999998</v>
      </c>
      <c r="G396" s="64"/>
      <c r="H396" s="65"/>
      <c r="I396" s="64"/>
      <c r="J396" s="65"/>
      <c r="K396" s="64"/>
      <c r="L396" s="65"/>
      <c r="M396" s="64"/>
      <c r="N396" s="65"/>
      <c r="O396" s="62"/>
      <c r="P396" s="63"/>
      <c r="Q396" s="64"/>
      <c r="R396" s="65"/>
      <c r="S396" s="64"/>
      <c r="T396" s="65"/>
      <c r="U396" s="64"/>
      <c r="V396" s="66"/>
      <c r="W396" s="64"/>
      <c r="X396" s="65"/>
      <c r="Y396" s="65"/>
      <c r="Z396" s="64"/>
      <c r="AA396" s="65"/>
      <c r="AB396" s="62"/>
      <c r="AC396" s="63"/>
      <c r="AD396" s="64"/>
      <c r="AE396" s="65"/>
      <c r="AF396" s="65"/>
      <c r="AG396" s="66"/>
      <c r="AH396" s="73"/>
      <c r="AI396" s="62"/>
      <c r="AJ396" s="63"/>
      <c r="AK396" s="62"/>
      <c r="AL396" s="63"/>
      <c r="AM396" s="68"/>
      <c r="AN396" s="69"/>
      <c r="AO396" s="69"/>
      <c r="AP396" s="64"/>
      <c r="AQ396" s="65"/>
      <c r="AR396" s="64"/>
      <c r="AS396" s="65"/>
      <c r="AT396" s="66"/>
      <c r="AU396" s="66"/>
      <c r="AV396" s="64"/>
      <c r="AW396" s="65"/>
      <c r="AX396" s="73"/>
      <c r="AY396" s="73"/>
      <c r="AZ396" s="65"/>
      <c r="BA396" s="66"/>
      <c r="BB396" s="66"/>
      <c r="BC396" s="66">
        <v>17125.638719999999</v>
      </c>
      <c r="BD396" s="73"/>
      <c r="BE396" s="64"/>
      <c r="BF396" s="65"/>
      <c r="BG396" s="70"/>
      <c r="BH396" s="66"/>
      <c r="BI396" s="70"/>
      <c r="BJ396" s="66"/>
      <c r="BK396" s="64"/>
      <c r="BL396" s="65"/>
      <c r="BM396" s="66"/>
      <c r="BN396" s="65"/>
      <c r="BO396" s="65"/>
      <c r="BP396" s="65"/>
      <c r="BQ396" s="65"/>
      <c r="BR396" s="66"/>
      <c r="BS396" s="73">
        <v>5363.6888499999995</v>
      </c>
    </row>
    <row r="397" spans="1:71" ht="47.25" customHeight="1" outlineLevel="1" x14ac:dyDescent="0.35">
      <c r="A397" s="82" t="s">
        <v>612</v>
      </c>
      <c r="B397" s="88" t="s">
        <v>668</v>
      </c>
      <c r="C397" s="201">
        <v>246313369976</v>
      </c>
      <c r="D397" s="202">
        <f t="shared" si="1426"/>
        <v>8000</v>
      </c>
      <c r="E397" s="62">
        <f t="shared" si="1427"/>
        <v>0</v>
      </c>
      <c r="F397" s="63">
        <f t="shared" si="1428"/>
        <v>8000</v>
      </c>
      <c r="G397" s="64"/>
      <c r="H397" s="65"/>
      <c r="I397" s="64"/>
      <c r="J397" s="65"/>
      <c r="K397" s="64"/>
      <c r="L397" s="65"/>
      <c r="M397" s="64"/>
      <c r="N397" s="65"/>
      <c r="O397" s="62"/>
      <c r="P397" s="63"/>
      <c r="Q397" s="64"/>
      <c r="R397" s="65"/>
      <c r="S397" s="64"/>
      <c r="T397" s="65"/>
      <c r="U397" s="64"/>
      <c r="V397" s="66"/>
      <c r="W397" s="64"/>
      <c r="X397" s="65"/>
      <c r="Y397" s="65"/>
      <c r="Z397" s="64"/>
      <c r="AA397" s="65"/>
      <c r="AB397" s="62"/>
      <c r="AC397" s="63"/>
      <c r="AD397" s="64"/>
      <c r="AE397" s="65"/>
      <c r="AF397" s="65"/>
      <c r="AG397" s="66"/>
      <c r="AH397" s="69"/>
      <c r="AI397" s="62"/>
      <c r="AJ397" s="63"/>
      <c r="AK397" s="62"/>
      <c r="AL397" s="63"/>
      <c r="AM397" s="68"/>
      <c r="AN397" s="69"/>
      <c r="AO397" s="69">
        <v>8000</v>
      </c>
      <c r="AP397" s="64"/>
      <c r="AQ397" s="65"/>
      <c r="AR397" s="64"/>
      <c r="AS397" s="65"/>
      <c r="AT397" s="66"/>
      <c r="AU397" s="66"/>
      <c r="AV397" s="64"/>
      <c r="AW397" s="65"/>
      <c r="AX397" s="69"/>
      <c r="AY397" s="69"/>
      <c r="AZ397" s="65"/>
      <c r="BA397" s="66"/>
      <c r="BB397" s="66"/>
      <c r="BC397" s="66"/>
      <c r="BD397" s="69"/>
      <c r="BE397" s="64"/>
      <c r="BF397" s="65"/>
      <c r="BG397" s="70"/>
      <c r="BH397" s="66"/>
      <c r="BI397" s="70"/>
      <c r="BJ397" s="66"/>
      <c r="BK397" s="64"/>
      <c r="BL397" s="65"/>
      <c r="BM397" s="66"/>
      <c r="BN397" s="65"/>
      <c r="BO397" s="65"/>
      <c r="BP397" s="65"/>
      <c r="BQ397" s="65"/>
      <c r="BR397" s="66"/>
      <c r="BS397" s="69"/>
    </row>
    <row r="398" spans="1:71" ht="47.25" customHeight="1" outlineLevel="1" x14ac:dyDescent="0.35">
      <c r="A398" s="82" t="s">
        <v>612</v>
      </c>
      <c r="B398" s="88" t="s">
        <v>669</v>
      </c>
      <c r="C398" s="201">
        <v>245510132607</v>
      </c>
      <c r="D398" s="202">
        <f t="shared" si="1426"/>
        <v>7000</v>
      </c>
      <c r="E398" s="62">
        <f t="shared" si="1427"/>
        <v>3468.5628999999999</v>
      </c>
      <c r="F398" s="63">
        <f t="shared" si="1428"/>
        <v>3531.4371000000001</v>
      </c>
      <c r="G398" s="64"/>
      <c r="H398" s="65"/>
      <c r="I398" s="64"/>
      <c r="J398" s="65"/>
      <c r="K398" s="64"/>
      <c r="L398" s="65"/>
      <c r="M398" s="64"/>
      <c r="N398" s="65"/>
      <c r="O398" s="62"/>
      <c r="P398" s="63"/>
      <c r="Q398" s="64"/>
      <c r="R398" s="65"/>
      <c r="S398" s="64"/>
      <c r="T398" s="65"/>
      <c r="U398" s="64"/>
      <c r="V398" s="66"/>
      <c r="W398" s="64"/>
      <c r="X398" s="65"/>
      <c r="Y398" s="65"/>
      <c r="Z398" s="64"/>
      <c r="AA398" s="65"/>
      <c r="AB398" s="62"/>
      <c r="AC398" s="63"/>
      <c r="AD398" s="64"/>
      <c r="AE398" s="65"/>
      <c r="AF398" s="65"/>
      <c r="AG398" s="66"/>
      <c r="AH398" s="63"/>
      <c r="AI398" s="62"/>
      <c r="AJ398" s="63"/>
      <c r="AK398" s="62"/>
      <c r="AL398" s="63"/>
      <c r="AM398" s="68">
        <v>3468.5628999999999</v>
      </c>
      <c r="AN398" s="69">
        <v>3531.4371000000001</v>
      </c>
      <c r="AO398" s="69"/>
      <c r="AP398" s="64"/>
      <c r="AQ398" s="65"/>
      <c r="AR398" s="64"/>
      <c r="AS398" s="65"/>
      <c r="AT398" s="66"/>
      <c r="AU398" s="66"/>
      <c r="AV398" s="64"/>
      <c r="AW398" s="65"/>
      <c r="AX398" s="69"/>
      <c r="AY398" s="69"/>
      <c r="AZ398" s="65"/>
      <c r="BA398" s="66"/>
      <c r="BB398" s="66"/>
      <c r="BC398" s="66"/>
      <c r="BD398" s="63"/>
      <c r="BE398" s="64"/>
      <c r="BF398" s="65"/>
      <c r="BG398" s="70"/>
      <c r="BH398" s="66"/>
      <c r="BI398" s="70"/>
      <c r="BJ398" s="66"/>
      <c r="BK398" s="64"/>
      <c r="BL398" s="65"/>
      <c r="BM398" s="66"/>
      <c r="BN398" s="65"/>
      <c r="BO398" s="65"/>
      <c r="BP398" s="65"/>
      <c r="BQ398" s="65"/>
      <c r="BR398" s="66"/>
      <c r="BS398" s="69"/>
    </row>
    <row r="399" spans="1:71" ht="47.25" customHeight="1" outlineLevel="1" x14ac:dyDescent="0.35">
      <c r="A399" s="82" t="s">
        <v>612</v>
      </c>
      <c r="B399" s="88" t="s">
        <v>670</v>
      </c>
      <c r="C399" s="201">
        <v>245509199903</v>
      </c>
      <c r="D399" s="202">
        <f t="shared" si="1426"/>
        <v>12990.75194</v>
      </c>
      <c r="E399" s="62">
        <f t="shared" si="1427"/>
        <v>0</v>
      </c>
      <c r="F399" s="63">
        <f t="shared" si="1428"/>
        <v>12990.75194</v>
      </c>
      <c r="G399" s="64"/>
      <c r="H399" s="65"/>
      <c r="I399" s="64"/>
      <c r="J399" s="65"/>
      <c r="K399" s="64"/>
      <c r="L399" s="65"/>
      <c r="M399" s="64"/>
      <c r="N399" s="65"/>
      <c r="O399" s="62"/>
      <c r="P399" s="63"/>
      <c r="Q399" s="64"/>
      <c r="R399" s="65"/>
      <c r="S399" s="64"/>
      <c r="T399" s="65"/>
      <c r="U399" s="64"/>
      <c r="V399" s="66"/>
      <c r="W399" s="64"/>
      <c r="X399" s="65"/>
      <c r="Y399" s="65"/>
      <c r="Z399" s="64"/>
      <c r="AA399" s="65"/>
      <c r="AB399" s="62"/>
      <c r="AC399" s="63"/>
      <c r="AD399" s="64"/>
      <c r="AE399" s="65"/>
      <c r="AF399" s="65"/>
      <c r="AG399" s="66"/>
      <c r="AH399" s="63"/>
      <c r="AI399" s="62"/>
      <c r="AJ399" s="63"/>
      <c r="AK399" s="62"/>
      <c r="AL399" s="63"/>
      <c r="AM399" s="68"/>
      <c r="AN399" s="69"/>
      <c r="AO399" s="69"/>
      <c r="AP399" s="64"/>
      <c r="AQ399" s="65"/>
      <c r="AR399" s="64"/>
      <c r="AS399" s="65"/>
      <c r="AT399" s="66"/>
      <c r="AU399" s="66"/>
      <c r="AV399" s="64"/>
      <c r="AW399" s="65"/>
      <c r="AX399" s="69"/>
      <c r="AY399" s="69"/>
      <c r="AZ399" s="65"/>
      <c r="BA399" s="66"/>
      <c r="BB399" s="66">
        <v>12990.75194</v>
      </c>
      <c r="BC399" s="66"/>
      <c r="BD399" s="63"/>
      <c r="BE399" s="64"/>
      <c r="BF399" s="65"/>
      <c r="BG399" s="70"/>
      <c r="BH399" s="66"/>
      <c r="BI399" s="70"/>
      <c r="BJ399" s="66"/>
      <c r="BK399" s="64"/>
      <c r="BL399" s="65"/>
      <c r="BM399" s="66"/>
      <c r="BN399" s="65"/>
      <c r="BO399" s="65"/>
      <c r="BP399" s="65"/>
      <c r="BQ399" s="65"/>
      <c r="BR399" s="66"/>
      <c r="BS399" s="69"/>
    </row>
    <row r="400" spans="1:71" ht="47.25" customHeight="1" outlineLevel="1" x14ac:dyDescent="0.35">
      <c r="A400" s="82" t="s">
        <v>612</v>
      </c>
      <c r="B400" s="88" t="s">
        <v>671</v>
      </c>
      <c r="C400" s="201" t="s">
        <v>672</v>
      </c>
      <c r="D400" s="202">
        <f t="shared" si="1426"/>
        <v>120</v>
      </c>
      <c r="E400" s="62">
        <f t="shared" si="1427"/>
        <v>84</v>
      </c>
      <c r="F400" s="63">
        <f t="shared" si="1428"/>
        <v>36</v>
      </c>
      <c r="G400" s="64"/>
      <c r="H400" s="65"/>
      <c r="I400" s="64"/>
      <c r="J400" s="65"/>
      <c r="K400" s="64"/>
      <c r="L400" s="65"/>
      <c r="M400" s="64"/>
      <c r="N400" s="65"/>
      <c r="O400" s="62"/>
      <c r="P400" s="63"/>
      <c r="Q400" s="64"/>
      <c r="R400" s="65"/>
      <c r="S400" s="64">
        <v>84</v>
      </c>
      <c r="T400" s="65">
        <v>36</v>
      </c>
      <c r="U400" s="64"/>
      <c r="V400" s="66"/>
      <c r="W400" s="64"/>
      <c r="X400" s="65"/>
      <c r="Y400" s="65"/>
      <c r="Z400" s="64"/>
      <c r="AA400" s="65"/>
      <c r="AB400" s="62"/>
      <c r="AC400" s="63"/>
      <c r="AD400" s="64"/>
      <c r="AE400" s="65"/>
      <c r="AF400" s="65"/>
      <c r="AG400" s="66"/>
      <c r="AH400" s="63"/>
      <c r="AI400" s="62"/>
      <c r="AJ400" s="63"/>
      <c r="AK400" s="62"/>
      <c r="AL400" s="63"/>
      <c r="AM400" s="68"/>
      <c r="AN400" s="69"/>
      <c r="AO400" s="69"/>
      <c r="AP400" s="64"/>
      <c r="AQ400" s="65"/>
      <c r="AR400" s="64"/>
      <c r="AS400" s="65"/>
      <c r="AT400" s="66"/>
      <c r="AU400" s="66"/>
      <c r="AV400" s="64"/>
      <c r="AW400" s="65"/>
      <c r="AX400" s="69"/>
      <c r="AY400" s="69"/>
      <c r="AZ400" s="65"/>
      <c r="BA400" s="66"/>
      <c r="BB400" s="66"/>
      <c r="BC400" s="66"/>
      <c r="BD400" s="63"/>
      <c r="BE400" s="64"/>
      <c r="BF400" s="65"/>
      <c r="BG400" s="70"/>
      <c r="BH400" s="66"/>
      <c r="BI400" s="70"/>
      <c r="BJ400" s="66"/>
      <c r="BK400" s="64"/>
      <c r="BL400" s="65"/>
      <c r="BM400" s="66"/>
      <c r="BN400" s="65"/>
      <c r="BO400" s="65"/>
      <c r="BP400" s="65"/>
      <c r="BQ400" s="65"/>
      <c r="BR400" s="66"/>
      <c r="BS400" s="69"/>
    </row>
    <row r="401" spans="1:71" ht="47.45" customHeight="1" outlineLevel="1" x14ac:dyDescent="0.35">
      <c r="A401" s="82" t="s">
        <v>612</v>
      </c>
      <c r="B401" s="88" t="s">
        <v>673</v>
      </c>
      <c r="C401" s="201">
        <v>242500030294</v>
      </c>
      <c r="D401" s="202">
        <f t="shared" si="1426"/>
        <v>4239.1667699999998</v>
      </c>
      <c r="E401" s="62">
        <f t="shared" si="1427"/>
        <v>0</v>
      </c>
      <c r="F401" s="63">
        <f t="shared" si="1428"/>
        <v>4239.1667699999998</v>
      </c>
      <c r="G401" s="64"/>
      <c r="H401" s="65"/>
      <c r="I401" s="64"/>
      <c r="J401" s="65"/>
      <c r="K401" s="64"/>
      <c r="L401" s="65"/>
      <c r="M401" s="64"/>
      <c r="N401" s="65"/>
      <c r="O401" s="62"/>
      <c r="P401" s="63"/>
      <c r="Q401" s="64"/>
      <c r="R401" s="65"/>
      <c r="S401" s="64"/>
      <c r="T401" s="65"/>
      <c r="U401" s="64"/>
      <c r="V401" s="66"/>
      <c r="W401" s="64"/>
      <c r="X401" s="65"/>
      <c r="Y401" s="65"/>
      <c r="Z401" s="64"/>
      <c r="AA401" s="65"/>
      <c r="AB401" s="62"/>
      <c r="AC401" s="63"/>
      <c r="AD401" s="64"/>
      <c r="AE401" s="65"/>
      <c r="AF401" s="65"/>
      <c r="AG401" s="66"/>
      <c r="AH401" s="63"/>
      <c r="AI401" s="62"/>
      <c r="AJ401" s="63"/>
      <c r="AK401" s="62"/>
      <c r="AL401" s="63"/>
      <c r="AM401" s="68"/>
      <c r="AN401" s="69"/>
      <c r="AO401" s="69"/>
      <c r="AP401" s="64"/>
      <c r="AQ401" s="65"/>
      <c r="AR401" s="64"/>
      <c r="AS401" s="65"/>
      <c r="AT401" s="66"/>
      <c r="AU401" s="66"/>
      <c r="AV401" s="64"/>
      <c r="AW401" s="65"/>
      <c r="AX401" s="69"/>
      <c r="AY401" s="69"/>
      <c r="AZ401" s="65"/>
      <c r="BA401" s="66"/>
      <c r="BB401" s="66">
        <v>4239.1667699999998</v>
      </c>
      <c r="BC401" s="66"/>
      <c r="BD401" s="63"/>
      <c r="BE401" s="64"/>
      <c r="BF401" s="65"/>
      <c r="BG401" s="70"/>
      <c r="BH401" s="66"/>
      <c r="BI401" s="70"/>
      <c r="BJ401" s="66"/>
      <c r="BK401" s="64"/>
      <c r="BL401" s="65"/>
      <c r="BM401" s="66"/>
      <c r="BN401" s="65"/>
      <c r="BO401" s="65"/>
      <c r="BP401" s="65"/>
      <c r="BQ401" s="65"/>
      <c r="BR401" s="66"/>
      <c r="BS401" s="69"/>
    </row>
    <row r="402" spans="1:71" ht="47.45" customHeight="1" outlineLevel="1" x14ac:dyDescent="0.35">
      <c r="A402" s="82" t="s">
        <v>612</v>
      </c>
      <c r="B402" s="88" t="s">
        <v>674</v>
      </c>
      <c r="C402" s="201">
        <v>245510542032</v>
      </c>
      <c r="D402" s="202">
        <f t="shared" si="1426"/>
        <v>1851.6659999999999</v>
      </c>
      <c r="E402" s="62">
        <f t="shared" si="1427"/>
        <v>0</v>
      </c>
      <c r="F402" s="63">
        <f t="shared" si="1428"/>
        <v>1851.6659999999999</v>
      </c>
      <c r="G402" s="64"/>
      <c r="H402" s="65"/>
      <c r="I402" s="64"/>
      <c r="J402" s="65"/>
      <c r="K402" s="64"/>
      <c r="L402" s="65"/>
      <c r="M402" s="64"/>
      <c r="N402" s="65"/>
      <c r="O402" s="62"/>
      <c r="P402" s="63"/>
      <c r="Q402" s="64"/>
      <c r="R402" s="65"/>
      <c r="S402" s="64"/>
      <c r="T402" s="65"/>
      <c r="U402" s="64"/>
      <c r="V402" s="66"/>
      <c r="W402" s="64"/>
      <c r="X402" s="65"/>
      <c r="Y402" s="65"/>
      <c r="Z402" s="64"/>
      <c r="AA402" s="65"/>
      <c r="AB402" s="62"/>
      <c r="AC402" s="63"/>
      <c r="AD402" s="64"/>
      <c r="AE402" s="65"/>
      <c r="AF402" s="65"/>
      <c r="AG402" s="66"/>
      <c r="AH402" s="63"/>
      <c r="AI402" s="62"/>
      <c r="AJ402" s="63"/>
      <c r="AK402" s="62"/>
      <c r="AL402" s="63"/>
      <c r="AM402" s="68"/>
      <c r="AN402" s="69"/>
      <c r="AO402" s="69"/>
      <c r="AP402" s="64"/>
      <c r="AQ402" s="65"/>
      <c r="AR402" s="64"/>
      <c r="AS402" s="65"/>
      <c r="AT402" s="66"/>
      <c r="AU402" s="66"/>
      <c r="AV402" s="64"/>
      <c r="AW402" s="65"/>
      <c r="AX402" s="69"/>
      <c r="AY402" s="69"/>
      <c r="AZ402" s="65"/>
      <c r="BA402" s="66"/>
      <c r="BB402" s="66">
        <v>1851.6659999999999</v>
      </c>
      <c r="BC402" s="66"/>
      <c r="BD402" s="63"/>
      <c r="BE402" s="64"/>
      <c r="BF402" s="65"/>
      <c r="BG402" s="70"/>
      <c r="BH402" s="66"/>
      <c r="BI402" s="70"/>
      <c r="BJ402" s="66"/>
      <c r="BK402" s="64"/>
      <c r="BL402" s="65"/>
      <c r="BM402" s="66"/>
      <c r="BN402" s="65"/>
      <c r="BO402" s="65"/>
      <c r="BP402" s="65"/>
      <c r="BQ402" s="65"/>
      <c r="BR402" s="66"/>
      <c r="BS402" s="69"/>
    </row>
    <row r="403" spans="1:71" s="78" customFormat="1" ht="23.25" customHeight="1" x14ac:dyDescent="0.35">
      <c r="A403" s="90" t="s">
        <v>675</v>
      </c>
      <c r="B403" s="91"/>
      <c r="C403" s="204"/>
      <c r="D403" s="209">
        <f t="shared" ref="D403" si="1429">SUBTOTAL(9,D360:D402)</f>
        <v>330826.56706000003</v>
      </c>
      <c r="E403" s="116">
        <f t="shared" ref="E403" si="1430">SUBTOTAL(9,E360:E402)</f>
        <v>47404.943649999994</v>
      </c>
      <c r="F403" s="116">
        <f t="shared" ref="F403" si="1431">SUBTOTAL(9,F360:F402)</f>
        <v>283421.62341</v>
      </c>
      <c r="G403" s="116">
        <f t="shared" ref="G403" si="1432">SUBTOTAL(9,G360:G402)</f>
        <v>7055.3059300000004</v>
      </c>
      <c r="H403" s="116">
        <f t="shared" ref="H403" si="1433">SUBTOTAL(9,H360:H402)</f>
        <v>3023.7025199999998</v>
      </c>
      <c r="I403" s="116">
        <f t="shared" ref="I403" si="1434">SUBTOTAL(9,I360:I402)</f>
        <v>2602.9218599999999</v>
      </c>
      <c r="J403" s="116">
        <f t="shared" ref="J403" si="1435">SUBTOTAL(9,J360:J402)</f>
        <v>1115.5379399999999</v>
      </c>
      <c r="K403" s="116">
        <f t="shared" ref="K403" si="1436">SUBTOTAL(9,K360:K402)</f>
        <v>8203.1828499999992</v>
      </c>
      <c r="L403" s="116">
        <f t="shared" ref="L403" si="1437">SUBTOTAL(9,L360:L402)</f>
        <v>3515.64977</v>
      </c>
      <c r="M403" s="116">
        <f t="shared" ref="M403" si="1438">SUBTOTAL(9,M360:M402)</f>
        <v>0</v>
      </c>
      <c r="N403" s="116">
        <f t="shared" ref="N403" si="1439">SUBTOTAL(9,N360:N402)</f>
        <v>0</v>
      </c>
      <c r="O403" s="116">
        <f t="shared" ref="O403" si="1440">SUBTOTAL(9,O360:O402)</f>
        <v>6654.0987399999995</v>
      </c>
      <c r="P403" s="116">
        <f t="shared" ref="P403" si="1441">SUBTOTAL(9,P360:P402)</f>
        <v>2851.7566000000002</v>
      </c>
      <c r="Q403" s="116">
        <f t="shared" ref="Q403" si="1442">SUBTOTAL(9,Q360:Q402)</f>
        <v>0</v>
      </c>
      <c r="R403" s="116">
        <f t="shared" ref="R403" si="1443">SUBTOTAL(9,R360:R402)</f>
        <v>0</v>
      </c>
      <c r="S403" s="116">
        <f t="shared" ref="S403" si="1444">SUBTOTAL(9,S360:S402)</f>
        <v>84</v>
      </c>
      <c r="T403" s="116">
        <f t="shared" ref="T403" si="1445">SUBTOTAL(9,T360:T402)</f>
        <v>36</v>
      </c>
      <c r="U403" s="116">
        <f t="shared" ref="U403" si="1446">SUBTOTAL(9,U360:U402)</f>
        <v>0</v>
      </c>
      <c r="V403" s="116">
        <f t="shared" ref="V403" si="1447">SUBTOTAL(9,V360:V402)</f>
        <v>0</v>
      </c>
      <c r="W403" s="116">
        <f t="shared" ref="W403" si="1448">SUBTOTAL(9,W360:W402)</f>
        <v>0</v>
      </c>
      <c r="X403" s="116">
        <f t="shared" ref="X403" si="1449">SUBTOTAL(9,X360:X402)</f>
        <v>0</v>
      </c>
      <c r="Y403" s="116">
        <f t="shared" ref="Y403" si="1450">SUBTOTAL(9,Y360:Y402)</f>
        <v>20515.398590000001</v>
      </c>
      <c r="Z403" s="116">
        <f t="shared" ref="Z403" si="1451">SUBTOTAL(9,Z360:Z402)</f>
        <v>0</v>
      </c>
      <c r="AA403" s="116">
        <f t="shared" ref="AA403" si="1452">SUBTOTAL(9,AA360:AA402)</f>
        <v>0</v>
      </c>
      <c r="AB403" s="116">
        <f t="shared" ref="AB403" si="1453">SUBTOTAL(9,AB360:AB402)</f>
        <v>9162.0209900000009</v>
      </c>
      <c r="AC403" s="116">
        <f t="shared" ref="AC403" si="1454">SUBTOTAL(9,AC360:AC402)</f>
        <v>3926.58043</v>
      </c>
      <c r="AD403" s="116">
        <f t="shared" ref="AD403" si="1455">SUBTOTAL(9,AD360:AD402)</f>
        <v>1141.37499</v>
      </c>
      <c r="AE403" s="116">
        <f t="shared" ref="AE403" si="1456">SUBTOTAL(9,AE360:AE402)</f>
        <v>489.16070999999999</v>
      </c>
      <c r="AF403" s="116">
        <f t="shared" ref="AF403" si="1457">SUBTOTAL(9,AF360:AF402)</f>
        <v>24194.207249999999</v>
      </c>
      <c r="AG403" s="116">
        <f t="shared" ref="AG403" si="1458">SUBTOTAL(9,AG360:AG402)</f>
        <v>0</v>
      </c>
      <c r="AH403" s="116">
        <f t="shared" ref="AH403" si="1459">SUBTOTAL(9,AH360:AH402)</f>
        <v>0</v>
      </c>
      <c r="AI403" s="116">
        <f t="shared" ref="AI403" si="1460">SUBTOTAL(9,AI360:AI402)</f>
        <v>4074.5446199999997</v>
      </c>
      <c r="AJ403" s="116">
        <f t="shared" ref="AJ403" si="1461">SUBTOTAL(9,AJ360:AJ402)</f>
        <v>1746.23341</v>
      </c>
      <c r="AK403" s="116">
        <f t="shared" ref="AK403" si="1462">SUBTOTAL(9,AK360:AK402)</f>
        <v>4958.9307699999999</v>
      </c>
      <c r="AL403" s="116">
        <f t="shared" ref="AL403" si="1463">SUBTOTAL(9,AL360:AL402)</f>
        <v>2125.25605</v>
      </c>
      <c r="AM403" s="116">
        <f t="shared" ref="AM403" si="1464">SUBTOTAL(9,AM360:AM402)</f>
        <v>3468.5628999999999</v>
      </c>
      <c r="AN403" s="116">
        <f t="shared" ref="AN403" si="1465">SUBTOTAL(9,AN360:AN402)</f>
        <v>3531.4371000000001</v>
      </c>
      <c r="AO403" s="116">
        <f t="shared" ref="AO403" si="1466">SUBTOTAL(9,AO360:AO402)</f>
        <v>12070</v>
      </c>
      <c r="AP403" s="116">
        <f t="shared" ref="AP403" si="1467">SUBTOTAL(9,AP360:AP402)</f>
        <v>0</v>
      </c>
      <c r="AQ403" s="116">
        <f t="shared" ref="AQ403" si="1468">SUBTOTAL(9,AQ360:AQ402)</f>
        <v>0</v>
      </c>
      <c r="AR403" s="116">
        <f t="shared" ref="AR403" si="1469">SUBTOTAL(9,AR360:AR402)</f>
        <v>0</v>
      </c>
      <c r="AS403" s="116">
        <f t="shared" ref="AS403" si="1470">SUBTOTAL(9,AS360:AS402)</f>
        <v>0</v>
      </c>
      <c r="AT403" s="116">
        <f t="shared" ref="AT403" si="1471">SUBTOTAL(9,AT360:AT402)</f>
        <v>21244</v>
      </c>
      <c r="AU403" s="116">
        <f t="shared" ref="AU403" si="1472">SUBTOTAL(9,AU360:AU402)</f>
        <v>6270</v>
      </c>
      <c r="AV403" s="116">
        <f t="shared" ref="AV403" si="1473">SUBTOTAL(9,AV360:AV402)</f>
        <v>0</v>
      </c>
      <c r="AW403" s="116">
        <f t="shared" ref="AW403" si="1474">SUBTOTAL(9,AW360:AW402)</f>
        <v>0</v>
      </c>
      <c r="AX403" s="116">
        <f t="shared" ref="AX403" si="1475">SUBTOTAL(9,AX360:AX402)</f>
        <v>10.695970000000001</v>
      </c>
      <c r="AY403" s="116">
        <f t="shared" ref="AY403" si="1476">SUBTOTAL(9,AY360:AY402)</f>
        <v>0</v>
      </c>
      <c r="AZ403" s="116">
        <f t="shared" ref="AZ403" si="1477">SUBTOTAL(9,AZ360:AZ402)</f>
        <v>0</v>
      </c>
      <c r="BA403" s="116">
        <f t="shared" ref="BA403" si="1478">SUBTOTAL(9,BA360:BA402)</f>
        <v>0</v>
      </c>
      <c r="BB403" s="116">
        <f t="shared" ref="BB403" si="1479">SUBTOTAL(9,BB360:BB402)</f>
        <v>50036.592999999993</v>
      </c>
      <c r="BC403" s="116">
        <f t="shared" ref="BC403" si="1480">SUBTOTAL(9,BC360:BC402)</f>
        <v>72617.459019999995</v>
      </c>
      <c r="BD403" s="116">
        <f t="shared" ref="BD403" si="1481">SUBTOTAL(9,BD360:BD402)</f>
        <v>2752.4007700000006</v>
      </c>
      <c r="BE403" s="116">
        <f t="shared" ref="BE403" si="1482">SUBTOTAL(9,BE360:BE402)</f>
        <v>0</v>
      </c>
      <c r="BF403" s="116">
        <f t="shared" ref="BF403" si="1483">SUBTOTAL(9,BF360:BF402)</f>
        <v>0</v>
      </c>
      <c r="BG403" s="116">
        <f t="shared" ref="BG403" si="1484">SUBTOTAL(9,BG360:BG402)</f>
        <v>0</v>
      </c>
      <c r="BH403" s="116">
        <f t="shared" ref="BH403" si="1485">SUBTOTAL(9,BH360:BH402)</f>
        <v>0</v>
      </c>
      <c r="BI403" s="116">
        <f t="shared" ref="BI403" si="1486">SUBTOTAL(9,BI360:BI402)</f>
        <v>0</v>
      </c>
      <c r="BJ403" s="116">
        <f t="shared" ref="BJ403" si="1487">SUBTOTAL(9,BJ360:BJ402)</f>
        <v>0</v>
      </c>
      <c r="BK403" s="116">
        <f t="shared" ref="BK403" si="1488">SUBTOTAL(9,BK360:BK402)</f>
        <v>0</v>
      </c>
      <c r="BL403" s="116">
        <f t="shared" ref="BL403" si="1489">SUBTOTAL(9,BL360:BL402)</f>
        <v>0</v>
      </c>
      <c r="BM403" s="116">
        <f t="shared" ref="BM403" si="1490">SUBTOTAL(9,BM360:BM402)</f>
        <v>0</v>
      </c>
      <c r="BN403" s="116">
        <f t="shared" ref="BN403" si="1491">SUBTOTAL(9,BN360:BN402)</f>
        <v>34157.3439</v>
      </c>
      <c r="BO403" s="116">
        <f t="shared" ref="BO403" si="1492">SUBTOTAL(9,BO360:BO402)</f>
        <v>0</v>
      </c>
      <c r="BP403" s="116">
        <f t="shared" ref="BP403" si="1493">SUBTOTAL(9,BP360:BP402)</f>
        <v>0</v>
      </c>
      <c r="BQ403" s="116">
        <f t="shared" ref="BQ403" si="1494">SUBTOTAL(9,BQ360:BQ402)</f>
        <v>1900.7333199999998</v>
      </c>
      <c r="BR403" s="116">
        <f t="shared" ref="BR403" si="1495">SUBTOTAL(9,BR360:BR402)</f>
        <v>105.3</v>
      </c>
      <c r="BS403" s="116">
        <f t="shared" ref="BS403" si="1496">SUBTOTAL(9,BS360:BS402)</f>
        <v>15186.177059999998</v>
      </c>
    </row>
    <row r="404" spans="1:71" ht="70.5" customHeight="1" outlineLevel="1" x14ac:dyDescent="0.35">
      <c r="A404" s="82" t="s">
        <v>676</v>
      </c>
      <c r="B404" s="88" t="s">
        <v>677</v>
      </c>
      <c r="C404" s="201" t="s">
        <v>678</v>
      </c>
      <c r="D404" s="202">
        <f t="shared" ref="D404" si="1497">E404+F404</f>
        <v>436.83</v>
      </c>
      <c r="E404" s="62">
        <f t="shared" ref="E404" si="1498">SUMIF($G$5:$BS$5,"федеральный бюджет",G404:BS404)</f>
        <v>0</v>
      </c>
      <c r="F404" s="63">
        <f t="shared" ref="F404" si="1499">SUMIF($G$5:$BS$5,"краевой бюджет",G404:BS404)</f>
        <v>436.83</v>
      </c>
      <c r="G404" s="64"/>
      <c r="H404" s="65"/>
      <c r="I404" s="64"/>
      <c r="J404" s="65"/>
      <c r="K404" s="64"/>
      <c r="L404" s="65"/>
      <c r="M404" s="64"/>
      <c r="N404" s="65"/>
      <c r="O404" s="62"/>
      <c r="P404" s="63"/>
      <c r="Q404" s="64"/>
      <c r="R404" s="65"/>
      <c r="S404" s="64"/>
      <c r="T404" s="65"/>
      <c r="U404" s="64"/>
      <c r="V404" s="66"/>
      <c r="W404" s="64"/>
      <c r="X404" s="65"/>
      <c r="Y404" s="65"/>
      <c r="Z404" s="64"/>
      <c r="AA404" s="65"/>
      <c r="AB404" s="62"/>
      <c r="AC404" s="63"/>
      <c r="AD404" s="64"/>
      <c r="AE404" s="65"/>
      <c r="AF404" s="65"/>
      <c r="AG404" s="66"/>
      <c r="AH404" s="73"/>
      <c r="AI404" s="62"/>
      <c r="AJ404" s="63"/>
      <c r="AK404" s="62"/>
      <c r="AL404" s="63"/>
      <c r="AM404" s="68"/>
      <c r="AN404" s="69"/>
      <c r="AO404" s="69"/>
      <c r="AP404" s="64"/>
      <c r="AQ404" s="65"/>
      <c r="AR404" s="64"/>
      <c r="AS404" s="65"/>
      <c r="AT404" s="66"/>
      <c r="AU404" s="66"/>
      <c r="AV404" s="64"/>
      <c r="AW404" s="65"/>
      <c r="AX404" s="73"/>
      <c r="AY404" s="73"/>
      <c r="AZ404" s="65"/>
      <c r="BA404" s="66"/>
      <c r="BB404" s="66"/>
      <c r="BC404" s="66">
        <v>436.83</v>
      </c>
      <c r="BD404" s="73"/>
      <c r="BE404" s="64"/>
      <c r="BF404" s="65"/>
      <c r="BG404" s="70"/>
      <c r="BH404" s="66"/>
      <c r="BI404" s="70"/>
      <c r="BJ404" s="66"/>
      <c r="BK404" s="64"/>
      <c r="BL404" s="65"/>
      <c r="BM404" s="66"/>
      <c r="BN404" s="65"/>
      <c r="BO404" s="65"/>
      <c r="BP404" s="65"/>
      <c r="BQ404" s="65"/>
      <c r="BR404" s="66"/>
      <c r="BS404" s="73"/>
    </row>
    <row r="405" spans="1:71" ht="70.5" customHeight="1" outlineLevel="1" x14ac:dyDescent="0.35">
      <c r="A405" s="95" t="s">
        <v>679</v>
      </c>
      <c r="B405" s="61" t="s">
        <v>680</v>
      </c>
      <c r="C405" s="201" t="s">
        <v>681</v>
      </c>
      <c r="D405" s="202">
        <f t="shared" ref="D405:D415" si="1500">E405+F405</f>
        <v>141.78771</v>
      </c>
      <c r="E405" s="62">
        <f t="shared" ref="E405:E415" si="1501">SUMIF($G$5:$BS$5,"федеральный бюджет",G405:BS405)</f>
        <v>20.851400000000002</v>
      </c>
      <c r="F405" s="63">
        <f t="shared" ref="F405:F415" si="1502">SUMIF($G$5:$BS$5,"краевой бюджет",G405:BS405)</f>
        <v>120.93631000000001</v>
      </c>
      <c r="G405" s="64"/>
      <c r="H405" s="65"/>
      <c r="I405" s="64"/>
      <c r="J405" s="65"/>
      <c r="K405" s="64"/>
      <c r="L405" s="65"/>
      <c r="M405" s="116"/>
      <c r="N405" s="129"/>
      <c r="O405" s="64">
        <v>20.851400000000002</v>
      </c>
      <c r="P405" s="65">
        <v>8.9363100000000006</v>
      </c>
      <c r="Q405" s="116"/>
      <c r="R405" s="129"/>
      <c r="S405" s="64"/>
      <c r="T405" s="65"/>
      <c r="U405" s="116"/>
      <c r="V405" s="130"/>
      <c r="W405" s="64"/>
      <c r="X405" s="65"/>
      <c r="Y405" s="65">
        <v>112</v>
      </c>
      <c r="Z405" s="116"/>
      <c r="AA405" s="129"/>
      <c r="AB405" s="116"/>
      <c r="AC405" s="129"/>
      <c r="AD405" s="116"/>
      <c r="AE405" s="129"/>
      <c r="AF405" s="129"/>
      <c r="AG405" s="130"/>
      <c r="AH405" s="131"/>
      <c r="AI405" s="116"/>
      <c r="AJ405" s="129"/>
      <c r="AK405" s="116"/>
      <c r="AL405" s="129"/>
      <c r="AM405" s="132"/>
      <c r="AN405" s="130"/>
      <c r="AO405" s="130"/>
      <c r="AP405" s="116"/>
      <c r="AQ405" s="129"/>
      <c r="AR405" s="116"/>
      <c r="AS405" s="129"/>
      <c r="AT405" s="130"/>
      <c r="AU405" s="130"/>
      <c r="AV405" s="116"/>
      <c r="AW405" s="129"/>
      <c r="AX405" s="131"/>
      <c r="AY405" s="67"/>
      <c r="AZ405" s="129"/>
      <c r="BA405" s="130"/>
      <c r="BB405" s="130"/>
      <c r="BC405" s="130"/>
      <c r="BD405" s="131"/>
      <c r="BE405" s="116"/>
      <c r="BF405" s="129"/>
      <c r="BG405" s="132"/>
      <c r="BH405" s="130"/>
      <c r="BI405" s="132"/>
      <c r="BJ405" s="130"/>
      <c r="BK405" s="116"/>
      <c r="BL405" s="129"/>
      <c r="BM405" s="130"/>
      <c r="BN405" s="129"/>
      <c r="BO405" s="129"/>
      <c r="BP405" s="129"/>
      <c r="BQ405" s="129"/>
      <c r="BR405" s="130"/>
      <c r="BS405" s="131"/>
    </row>
    <row r="406" spans="1:71" ht="47.25" customHeight="1" outlineLevel="1" x14ac:dyDescent="0.35">
      <c r="A406" s="82" t="s">
        <v>679</v>
      </c>
      <c r="B406" s="88" t="s">
        <v>682</v>
      </c>
      <c r="C406" s="201">
        <v>245607110149</v>
      </c>
      <c r="D406" s="202">
        <f t="shared" si="1500"/>
        <v>803.13189000000011</v>
      </c>
      <c r="E406" s="62">
        <f t="shared" si="1501"/>
        <v>28.129349999999999</v>
      </c>
      <c r="F406" s="63">
        <f t="shared" si="1502"/>
        <v>775.00254000000007</v>
      </c>
      <c r="G406" s="64"/>
      <c r="H406" s="65"/>
      <c r="I406" s="64"/>
      <c r="J406" s="65"/>
      <c r="K406" s="64"/>
      <c r="L406" s="65"/>
      <c r="M406" s="64"/>
      <c r="N406" s="65"/>
      <c r="O406" s="62"/>
      <c r="P406" s="63"/>
      <c r="Q406" s="64"/>
      <c r="R406" s="65"/>
      <c r="S406" s="64"/>
      <c r="T406" s="65"/>
      <c r="U406" s="64"/>
      <c r="V406" s="66"/>
      <c r="W406" s="64"/>
      <c r="X406" s="65"/>
      <c r="Y406" s="65"/>
      <c r="Z406" s="64"/>
      <c r="AA406" s="65"/>
      <c r="AB406" s="62">
        <v>28.129349999999999</v>
      </c>
      <c r="AC406" s="63">
        <v>12.055429999999999</v>
      </c>
      <c r="AD406" s="64"/>
      <c r="AE406" s="65"/>
      <c r="AF406" s="65">
        <v>86.747110000000006</v>
      </c>
      <c r="AG406" s="66"/>
      <c r="AH406" s="73"/>
      <c r="AI406" s="62"/>
      <c r="AJ406" s="63"/>
      <c r="AK406" s="62"/>
      <c r="AL406" s="63"/>
      <c r="AM406" s="68"/>
      <c r="AN406" s="69"/>
      <c r="AO406" s="69"/>
      <c r="AP406" s="64"/>
      <c r="AQ406" s="65"/>
      <c r="AR406" s="64"/>
      <c r="AS406" s="65"/>
      <c r="AT406" s="66"/>
      <c r="AU406" s="66"/>
      <c r="AV406" s="64"/>
      <c r="AW406" s="65"/>
      <c r="AX406" s="73"/>
      <c r="AY406" s="73"/>
      <c r="AZ406" s="65"/>
      <c r="BA406" s="66"/>
      <c r="BB406" s="66">
        <v>676.2</v>
      </c>
      <c r="BC406" s="66"/>
      <c r="BD406" s="73"/>
      <c r="BE406" s="64"/>
      <c r="BF406" s="65"/>
      <c r="BG406" s="70"/>
      <c r="BH406" s="66"/>
      <c r="BI406" s="70"/>
      <c r="BJ406" s="66"/>
      <c r="BK406" s="64"/>
      <c r="BL406" s="65"/>
      <c r="BM406" s="66"/>
      <c r="BN406" s="65"/>
      <c r="BO406" s="65"/>
      <c r="BP406" s="65"/>
      <c r="BQ406" s="65"/>
      <c r="BR406" s="66"/>
      <c r="BS406" s="73"/>
    </row>
    <row r="407" spans="1:71" ht="47.25" customHeight="1" outlineLevel="1" x14ac:dyDescent="0.35">
      <c r="A407" s="82" t="s">
        <v>679</v>
      </c>
      <c r="B407" s="88" t="s">
        <v>683</v>
      </c>
      <c r="C407" s="201">
        <v>245601040022</v>
      </c>
      <c r="D407" s="202">
        <f t="shared" si="1500"/>
        <v>112</v>
      </c>
      <c r="E407" s="62">
        <f t="shared" si="1501"/>
        <v>0</v>
      </c>
      <c r="F407" s="63">
        <f t="shared" si="1502"/>
        <v>112</v>
      </c>
      <c r="G407" s="64"/>
      <c r="H407" s="65"/>
      <c r="I407" s="64"/>
      <c r="J407" s="65"/>
      <c r="K407" s="64"/>
      <c r="L407" s="65"/>
      <c r="M407" s="64"/>
      <c r="N407" s="65"/>
      <c r="O407" s="62"/>
      <c r="P407" s="63"/>
      <c r="Q407" s="64"/>
      <c r="R407" s="65"/>
      <c r="S407" s="64"/>
      <c r="T407" s="65"/>
      <c r="U407" s="64"/>
      <c r="V407" s="66"/>
      <c r="W407" s="64"/>
      <c r="X407" s="65"/>
      <c r="Y407" s="65">
        <v>112</v>
      </c>
      <c r="Z407" s="64"/>
      <c r="AA407" s="65"/>
      <c r="AB407" s="62"/>
      <c r="AC407" s="63"/>
      <c r="AD407" s="64"/>
      <c r="AE407" s="65"/>
      <c r="AF407" s="65"/>
      <c r="AG407" s="66"/>
      <c r="AH407" s="73"/>
      <c r="AI407" s="62"/>
      <c r="AJ407" s="63"/>
      <c r="AK407" s="62"/>
      <c r="AL407" s="63"/>
      <c r="AM407" s="68"/>
      <c r="AN407" s="69"/>
      <c r="AO407" s="69"/>
      <c r="AP407" s="64"/>
      <c r="AQ407" s="65"/>
      <c r="AR407" s="64"/>
      <c r="AS407" s="65"/>
      <c r="AT407" s="66"/>
      <c r="AU407" s="66"/>
      <c r="AV407" s="64"/>
      <c r="AW407" s="65"/>
      <c r="AX407" s="73"/>
      <c r="AY407" s="73"/>
      <c r="AZ407" s="65"/>
      <c r="BA407" s="66"/>
      <c r="BB407" s="66"/>
      <c r="BC407" s="66"/>
      <c r="BD407" s="73"/>
      <c r="BE407" s="64"/>
      <c r="BF407" s="65"/>
      <c r="BG407" s="70"/>
      <c r="BH407" s="66"/>
      <c r="BI407" s="70"/>
      <c r="BJ407" s="66"/>
      <c r="BK407" s="64"/>
      <c r="BL407" s="65"/>
      <c r="BM407" s="66"/>
      <c r="BN407" s="65"/>
      <c r="BO407" s="65"/>
      <c r="BP407" s="65"/>
      <c r="BQ407" s="65"/>
      <c r="BR407" s="66"/>
      <c r="BS407" s="73"/>
    </row>
    <row r="408" spans="1:71" ht="47.25" customHeight="1" outlineLevel="1" x14ac:dyDescent="0.35">
      <c r="A408" s="82" t="s">
        <v>679</v>
      </c>
      <c r="B408" s="88" t="s">
        <v>684</v>
      </c>
      <c r="C408" s="201" t="s">
        <v>685</v>
      </c>
      <c r="D408" s="202">
        <f t="shared" si="1500"/>
        <v>29952.557789999999</v>
      </c>
      <c r="E408" s="62">
        <f t="shared" si="1501"/>
        <v>1710.4124099999999</v>
      </c>
      <c r="F408" s="63">
        <f t="shared" si="1502"/>
        <v>28242.145379999998</v>
      </c>
      <c r="G408" s="64"/>
      <c r="H408" s="65"/>
      <c r="I408" s="64"/>
      <c r="J408" s="65"/>
      <c r="K408" s="64"/>
      <c r="L408" s="65"/>
      <c r="M408" s="64"/>
      <c r="N408" s="65"/>
      <c r="O408" s="62">
        <v>1674.73732</v>
      </c>
      <c r="P408" s="63">
        <v>717.74455999999998</v>
      </c>
      <c r="Q408" s="64"/>
      <c r="R408" s="65"/>
      <c r="S408" s="64"/>
      <c r="T408" s="65"/>
      <c r="U408" s="64"/>
      <c r="V408" s="66"/>
      <c r="W408" s="64"/>
      <c r="X408" s="65"/>
      <c r="Y408" s="65">
        <v>4742.08</v>
      </c>
      <c r="Z408" s="64"/>
      <c r="AA408" s="65"/>
      <c r="AB408" s="62"/>
      <c r="AC408" s="63"/>
      <c r="AD408" s="64"/>
      <c r="AE408" s="65"/>
      <c r="AF408" s="65"/>
      <c r="AG408" s="66"/>
      <c r="AH408" s="73"/>
      <c r="AI408" s="62"/>
      <c r="AJ408" s="63"/>
      <c r="AK408" s="62"/>
      <c r="AL408" s="63"/>
      <c r="AM408" s="68"/>
      <c r="AN408" s="69"/>
      <c r="AO408" s="69"/>
      <c r="AP408" s="64"/>
      <c r="AQ408" s="65"/>
      <c r="AR408" s="64"/>
      <c r="AS408" s="65"/>
      <c r="AT408" s="66"/>
      <c r="AU408" s="66"/>
      <c r="AV408" s="64"/>
      <c r="AW408" s="65"/>
      <c r="AX408" s="73"/>
      <c r="AY408" s="73"/>
      <c r="AZ408" s="65"/>
      <c r="BA408" s="66"/>
      <c r="BB408" s="66"/>
      <c r="BC408" s="66">
        <v>20000</v>
      </c>
      <c r="BD408" s="73"/>
      <c r="BE408" s="64"/>
      <c r="BF408" s="65"/>
      <c r="BG408" s="70"/>
      <c r="BH408" s="66"/>
      <c r="BI408" s="70"/>
      <c r="BJ408" s="66"/>
      <c r="BK408" s="64">
        <v>35.675089999999997</v>
      </c>
      <c r="BL408" s="65">
        <v>45.715200000000003</v>
      </c>
      <c r="BM408" s="66"/>
      <c r="BN408" s="65"/>
      <c r="BO408" s="65"/>
      <c r="BP408" s="65"/>
      <c r="BQ408" s="65">
        <v>2736.6056199999998</v>
      </c>
      <c r="BR408" s="66"/>
      <c r="BS408" s="73"/>
    </row>
    <row r="409" spans="1:71" ht="24" customHeight="1" outlineLevel="1" x14ac:dyDescent="0.35">
      <c r="A409" s="82" t="s">
        <v>679</v>
      </c>
      <c r="B409" s="118" t="s">
        <v>686</v>
      </c>
      <c r="C409" s="201" t="s">
        <v>687</v>
      </c>
      <c r="D409" s="202">
        <f t="shared" si="1500"/>
        <v>189567.65670000002</v>
      </c>
      <c r="E409" s="62">
        <f t="shared" si="1501"/>
        <v>32035.497200000002</v>
      </c>
      <c r="F409" s="63">
        <f t="shared" si="1502"/>
        <v>157532.15950000001</v>
      </c>
      <c r="G409" s="64">
        <v>11994.49667</v>
      </c>
      <c r="H409" s="65">
        <v>5140.4985699999997</v>
      </c>
      <c r="I409" s="64"/>
      <c r="J409" s="65"/>
      <c r="K409" s="64">
        <v>3720.20417</v>
      </c>
      <c r="L409" s="65">
        <v>1594.37321</v>
      </c>
      <c r="M409" s="64"/>
      <c r="N409" s="65"/>
      <c r="O409" s="62"/>
      <c r="P409" s="63"/>
      <c r="Q409" s="64"/>
      <c r="R409" s="65"/>
      <c r="S409" s="64"/>
      <c r="T409" s="65"/>
      <c r="U409" s="64"/>
      <c r="V409" s="66"/>
      <c r="W409" s="64"/>
      <c r="X409" s="65"/>
      <c r="Y409" s="65">
        <f>27233.36+10422.96567</f>
        <v>37656.325669999998</v>
      </c>
      <c r="Z409" s="64"/>
      <c r="AA409" s="65"/>
      <c r="AB409" s="64">
        <v>15140.235290000001</v>
      </c>
      <c r="AC409" s="65">
        <v>6488.67227</v>
      </c>
      <c r="AD409" s="64"/>
      <c r="AE409" s="65"/>
      <c r="AF409" s="65">
        <v>59758.059119999998</v>
      </c>
      <c r="AG409" s="66"/>
      <c r="AH409" s="73"/>
      <c r="AI409" s="62">
        <v>1180.56107</v>
      </c>
      <c r="AJ409" s="63">
        <v>505.95474999999999</v>
      </c>
      <c r="AK409" s="62"/>
      <c r="AL409" s="63"/>
      <c r="AM409" s="68"/>
      <c r="AN409" s="69"/>
      <c r="AO409" s="69"/>
      <c r="AP409" s="64"/>
      <c r="AQ409" s="65"/>
      <c r="AR409" s="64"/>
      <c r="AS409" s="65"/>
      <c r="AT409" s="66"/>
      <c r="AU409" s="66"/>
      <c r="AV409" s="64"/>
      <c r="AW409" s="65"/>
      <c r="AX409" s="73"/>
      <c r="AY409" s="73"/>
      <c r="AZ409" s="65"/>
      <c r="BA409" s="66"/>
      <c r="BB409" s="66"/>
      <c r="BC409" s="66">
        <v>20000</v>
      </c>
      <c r="BD409" s="73"/>
      <c r="BE409" s="64"/>
      <c r="BF409" s="65"/>
      <c r="BG409" s="70"/>
      <c r="BH409" s="66"/>
      <c r="BI409" s="70"/>
      <c r="BJ409" s="66"/>
      <c r="BK409" s="64"/>
      <c r="BL409" s="65"/>
      <c r="BM409" s="66"/>
      <c r="BN409" s="65"/>
      <c r="BO409" s="65"/>
      <c r="BP409" s="65"/>
      <c r="BQ409" s="65">
        <v>599.60832000000005</v>
      </c>
      <c r="BR409" s="66"/>
      <c r="BS409" s="73">
        <v>25788.667590000001</v>
      </c>
    </row>
    <row r="410" spans="1:71" ht="51" customHeight="1" outlineLevel="1" x14ac:dyDescent="0.35">
      <c r="A410" s="82" t="s">
        <v>679</v>
      </c>
      <c r="B410" s="136" t="s">
        <v>688</v>
      </c>
      <c r="C410" s="201">
        <v>2456200063</v>
      </c>
      <c r="D410" s="202">
        <f t="shared" si="1500"/>
        <v>4845.88627</v>
      </c>
      <c r="E410" s="62">
        <f t="shared" si="1501"/>
        <v>0</v>
      </c>
      <c r="F410" s="63">
        <f t="shared" si="1502"/>
        <v>4845.88627</v>
      </c>
      <c r="G410" s="64"/>
      <c r="H410" s="65"/>
      <c r="I410" s="64"/>
      <c r="J410" s="65"/>
      <c r="K410" s="64"/>
      <c r="L410" s="65"/>
      <c r="M410" s="64"/>
      <c r="N410" s="65"/>
      <c r="O410" s="62"/>
      <c r="P410" s="63"/>
      <c r="Q410" s="64"/>
      <c r="R410" s="65"/>
      <c r="S410" s="64"/>
      <c r="T410" s="65"/>
      <c r="U410" s="64"/>
      <c r="V410" s="66"/>
      <c r="W410" s="64"/>
      <c r="X410" s="65"/>
      <c r="Y410" s="65"/>
      <c r="Z410" s="64"/>
      <c r="AA410" s="65"/>
      <c r="AB410" s="64"/>
      <c r="AC410" s="65"/>
      <c r="AD410" s="64"/>
      <c r="AE410" s="65"/>
      <c r="AF410" s="65">
        <v>4845.88627</v>
      </c>
      <c r="AG410" s="66"/>
      <c r="AH410" s="73"/>
      <c r="AI410" s="62"/>
      <c r="AJ410" s="63"/>
      <c r="AK410" s="62"/>
      <c r="AL410" s="63"/>
      <c r="AM410" s="68"/>
      <c r="AN410" s="69"/>
      <c r="AO410" s="69"/>
      <c r="AP410" s="64"/>
      <c r="AQ410" s="65"/>
      <c r="AR410" s="64"/>
      <c r="AS410" s="65"/>
      <c r="AT410" s="66"/>
      <c r="AU410" s="66"/>
      <c r="AV410" s="64"/>
      <c r="AW410" s="65"/>
      <c r="AX410" s="73"/>
      <c r="AY410" s="73"/>
      <c r="AZ410" s="65"/>
      <c r="BA410" s="66"/>
      <c r="BB410" s="66"/>
      <c r="BC410" s="66"/>
      <c r="BD410" s="73"/>
      <c r="BE410" s="64"/>
      <c r="BF410" s="65"/>
      <c r="BG410" s="70"/>
      <c r="BH410" s="66"/>
      <c r="BI410" s="70"/>
      <c r="BJ410" s="66"/>
      <c r="BK410" s="64"/>
      <c r="BL410" s="65"/>
      <c r="BM410" s="66"/>
      <c r="BN410" s="65"/>
      <c r="BO410" s="65"/>
      <c r="BP410" s="65"/>
      <c r="BQ410" s="65"/>
      <c r="BR410" s="66"/>
      <c r="BS410" s="73"/>
    </row>
    <row r="411" spans="1:71" ht="47.25" customHeight="1" outlineLevel="1" x14ac:dyDescent="0.35">
      <c r="A411" s="137" t="s">
        <v>679</v>
      </c>
      <c r="B411" s="136" t="s">
        <v>689</v>
      </c>
      <c r="C411" s="201">
        <v>2466208826</v>
      </c>
      <c r="D411" s="202">
        <f t="shared" si="1500"/>
        <v>91860.41883000001</v>
      </c>
      <c r="E411" s="62">
        <f t="shared" si="1501"/>
        <v>277.26155999999997</v>
      </c>
      <c r="F411" s="63">
        <f t="shared" si="1502"/>
        <v>91583.157270000011</v>
      </c>
      <c r="G411" s="64"/>
      <c r="H411" s="65"/>
      <c r="I411" s="64"/>
      <c r="J411" s="65"/>
      <c r="K411" s="64"/>
      <c r="L411" s="65"/>
      <c r="M411" s="64"/>
      <c r="N411" s="65"/>
      <c r="O411" s="62"/>
      <c r="P411" s="63"/>
      <c r="Q411" s="64"/>
      <c r="R411" s="65"/>
      <c r="S411" s="64"/>
      <c r="T411" s="65"/>
      <c r="U411" s="64"/>
      <c r="V411" s="66"/>
      <c r="W411" s="64"/>
      <c r="X411" s="65"/>
      <c r="Y411" s="65"/>
      <c r="Z411" s="64"/>
      <c r="AA411" s="65"/>
      <c r="AB411" s="62"/>
      <c r="AC411" s="63"/>
      <c r="AD411" s="64">
        <v>277.26155999999997</v>
      </c>
      <c r="AE411" s="65">
        <v>118.82638</v>
      </c>
      <c r="AF411" s="65">
        <v>55669.287020000003</v>
      </c>
      <c r="AG411" s="66"/>
      <c r="AH411" s="73"/>
      <c r="AI411" s="62"/>
      <c r="AJ411" s="63"/>
      <c r="AK411" s="62"/>
      <c r="AL411" s="63"/>
      <c r="AM411" s="68"/>
      <c r="AN411" s="69"/>
      <c r="AO411" s="69"/>
      <c r="AP411" s="64"/>
      <c r="AQ411" s="65"/>
      <c r="AR411" s="64"/>
      <c r="AS411" s="65"/>
      <c r="AT411" s="66"/>
      <c r="AU411" s="66"/>
      <c r="AV411" s="64"/>
      <c r="AW411" s="65"/>
      <c r="AX411" s="73"/>
      <c r="AY411" s="73">
        <v>15411.35266</v>
      </c>
      <c r="AZ411" s="65"/>
      <c r="BA411" s="66"/>
      <c r="BB411" s="66"/>
      <c r="BC411" s="66">
        <v>20000</v>
      </c>
      <c r="BD411" s="73"/>
      <c r="BE411" s="64"/>
      <c r="BF411" s="65"/>
      <c r="BG411" s="70"/>
      <c r="BH411" s="66"/>
      <c r="BI411" s="70"/>
      <c r="BJ411" s="66"/>
      <c r="BK411" s="64"/>
      <c r="BL411" s="65"/>
      <c r="BM411" s="66"/>
      <c r="BN411" s="65"/>
      <c r="BO411" s="65"/>
      <c r="BP411" s="65"/>
      <c r="BQ411" s="65"/>
      <c r="BR411" s="66"/>
      <c r="BS411" s="73">
        <v>383.69121000000001</v>
      </c>
    </row>
    <row r="412" spans="1:71" ht="47.25" customHeight="1" outlineLevel="1" x14ac:dyDescent="0.35">
      <c r="A412" s="137" t="s">
        <v>679</v>
      </c>
      <c r="B412" s="138" t="s">
        <v>690</v>
      </c>
      <c r="C412" s="201">
        <v>245602405660</v>
      </c>
      <c r="D412" s="202">
        <f t="shared" si="1500"/>
        <v>5940</v>
      </c>
      <c r="E412" s="62">
        <f t="shared" si="1501"/>
        <v>0</v>
      </c>
      <c r="F412" s="63">
        <f t="shared" si="1502"/>
        <v>5940</v>
      </c>
      <c r="G412" s="64"/>
      <c r="H412" s="65"/>
      <c r="I412" s="64"/>
      <c r="J412" s="65"/>
      <c r="K412" s="64"/>
      <c r="L412" s="65"/>
      <c r="M412" s="64"/>
      <c r="N412" s="65"/>
      <c r="O412" s="62"/>
      <c r="P412" s="63"/>
      <c r="Q412" s="64"/>
      <c r="R412" s="65"/>
      <c r="S412" s="64"/>
      <c r="T412" s="65"/>
      <c r="U412" s="64"/>
      <c r="V412" s="66"/>
      <c r="W412" s="64"/>
      <c r="X412" s="65"/>
      <c r="Y412" s="65"/>
      <c r="Z412" s="64"/>
      <c r="AA412" s="65"/>
      <c r="AB412" s="62"/>
      <c r="AC412" s="63"/>
      <c r="AD412" s="64"/>
      <c r="AE412" s="65"/>
      <c r="AF412" s="65"/>
      <c r="AG412" s="66"/>
      <c r="AH412" s="73"/>
      <c r="AI412" s="62"/>
      <c r="AJ412" s="63"/>
      <c r="AK412" s="62"/>
      <c r="AL412" s="63"/>
      <c r="AM412" s="68"/>
      <c r="AN412" s="69"/>
      <c r="AO412" s="69">
        <v>5940</v>
      </c>
      <c r="AP412" s="64"/>
      <c r="AQ412" s="65"/>
      <c r="AR412" s="64"/>
      <c r="AS412" s="65"/>
      <c r="AT412" s="66"/>
      <c r="AU412" s="66"/>
      <c r="AV412" s="64"/>
      <c r="AW412" s="65"/>
      <c r="AX412" s="73"/>
      <c r="AY412" s="73"/>
      <c r="AZ412" s="65"/>
      <c r="BA412" s="66"/>
      <c r="BB412" s="66"/>
      <c r="BC412" s="66"/>
      <c r="BD412" s="73"/>
      <c r="BE412" s="64"/>
      <c r="BF412" s="65"/>
      <c r="BG412" s="70"/>
      <c r="BH412" s="66"/>
      <c r="BI412" s="70"/>
      <c r="BJ412" s="66"/>
      <c r="BK412" s="64"/>
      <c r="BL412" s="65"/>
      <c r="BM412" s="66"/>
      <c r="BN412" s="65"/>
      <c r="BO412" s="65"/>
      <c r="BP412" s="65"/>
      <c r="BQ412" s="65"/>
      <c r="BR412" s="66"/>
      <c r="BS412" s="73"/>
    </row>
    <row r="413" spans="1:71" ht="96" customHeight="1" outlineLevel="1" x14ac:dyDescent="0.35">
      <c r="A413" s="137" t="s">
        <v>679</v>
      </c>
      <c r="B413" s="138" t="s">
        <v>691</v>
      </c>
      <c r="C413" s="201">
        <v>2456015800</v>
      </c>
      <c r="D413" s="202">
        <f t="shared" si="1500"/>
        <v>939.57579999999996</v>
      </c>
      <c r="E413" s="62">
        <f t="shared" si="1501"/>
        <v>0</v>
      </c>
      <c r="F413" s="63">
        <f t="shared" si="1502"/>
        <v>939.57579999999996</v>
      </c>
      <c r="G413" s="64"/>
      <c r="H413" s="65"/>
      <c r="I413" s="64"/>
      <c r="J413" s="65"/>
      <c r="K413" s="64"/>
      <c r="L413" s="65"/>
      <c r="M413" s="64"/>
      <c r="N413" s="65"/>
      <c r="O413" s="62"/>
      <c r="P413" s="63"/>
      <c r="Q413" s="64"/>
      <c r="R413" s="65"/>
      <c r="S413" s="64"/>
      <c r="T413" s="65"/>
      <c r="U413" s="64"/>
      <c r="V413" s="66"/>
      <c r="W413" s="64"/>
      <c r="X413" s="65"/>
      <c r="Y413" s="65"/>
      <c r="Z413" s="64"/>
      <c r="AA413" s="65"/>
      <c r="AB413" s="62"/>
      <c r="AC413" s="63"/>
      <c r="AD413" s="64"/>
      <c r="AE413" s="65"/>
      <c r="AF413" s="65"/>
      <c r="AG413" s="66"/>
      <c r="AH413" s="73"/>
      <c r="AI413" s="62"/>
      <c r="AJ413" s="63"/>
      <c r="AK413" s="62"/>
      <c r="AL413" s="63"/>
      <c r="AM413" s="68"/>
      <c r="AN413" s="69"/>
      <c r="AO413" s="69"/>
      <c r="AP413" s="64"/>
      <c r="AQ413" s="65"/>
      <c r="AR413" s="64"/>
      <c r="AS413" s="65"/>
      <c r="AT413" s="66"/>
      <c r="AU413" s="66"/>
      <c r="AV413" s="64"/>
      <c r="AW413" s="65"/>
      <c r="AX413" s="73"/>
      <c r="AY413" s="73">
        <v>939.57579999999996</v>
      </c>
      <c r="AZ413" s="65"/>
      <c r="BA413" s="66"/>
      <c r="BB413" s="66"/>
      <c r="BC413" s="66"/>
      <c r="BD413" s="73"/>
      <c r="BE413" s="64"/>
      <c r="BF413" s="65"/>
      <c r="BG413" s="70"/>
      <c r="BH413" s="66"/>
      <c r="BI413" s="70"/>
      <c r="BJ413" s="66"/>
      <c r="BK413" s="64"/>
      <c r="BL413" s="65"/>
      <c r="BM413" s="66"/>
      <c r="BN413" s="65"/>
      <c r="BO413" s="65"/>
      <c r="BP413" s="65"/>
      <c r="BQ413" s="65"/>
      <c r="BR413" s="66"/>
      <c r="BS413" s="73"/>
    </row>
    <row r="414" spans="1:71" ht="69.75" customHeight="1" outlineLevel="1" x14ac:dyDescent="0.35">
      <c r="A414" s="139" t="s">
        <v>679</v>
      </c>
      <c r="B414" s="140" t="s">
        <v>692</v>
      </c>
      <c r="C414" s="201">
        <v>2427001578</v>
      </c>
      <c r="D414" s="202">
        <f t="shared" si="1500"/>
        <v>2415.7950799999999</v>
      </c>
      <c r="E414" s="62">
        <f t="shared" si="1501"/>
        <v>0</v>
      </c>
      <c r="F414" s="63">
        <f t="shared" si="1502"/>
        <v>2415.7950799999999</v>
      </c>
      <c r="G414" s="64"/>
      <c r="H414" s="65"/>
      <c r="I414" s="64"/>
      <c r="J414" s="65"/>
      <c r="K414" s="64"/>
      <c r="L414" s="65"/>
      <c r="M414" s="64"/>
      <c r="N414" s="65"/>
      <c r="O414" s="62"/>
      <c r="P414" s="63"/>
      <c r="Q414" s="64"/>
      <c r="R414" s="65"/>
      <c r="S414" s="64"/>
      <c r="T414" s="65"/>
      <c r="U414" s="64"/>
      <c r="V414" s="66"/>
      <c r="W414" s="64"/>
      <c r="X414" s="65"/>
      <c r="Y414" s="65"/>
      <c r="Z414" s="64"/>
      <c r="AA414" s="65"/>
      <c r="AB414" s="62"/>
      <c r="AC414" s="63"/>
      <c r="AD414" s="64"/>
      <c r="AE414" s="65"/>
      <c r="AF414" s="65"/>
      <c r="AG414" s="66"/>
      <c r="AH414" s="73"/>
      <c r="AI414" s="62"/>
      <c r="AJ414" s="63"/>
      <c r="AK414" s="62"/>
      <c r="AL414" s="63"/>
      <c r="AM414" s="68"/>
      <c r="AN414" s="69"/>
      <c r="AO414" s="69"/>
      <c r="AP414" s="64"/>
      <c r="AQ414" s="65"/>
      <c r="AR414" s="64"/>
      <c r="AS414" s="65"/>
      <c r="AT414" s="66"/>
      <c r="AU414" s="66"/>
      <c r="AV414" s="64"/>
      <c r="AW414" s="65"/>
      <c r="AX414" s="73"/>
      <c r="AY414" s="73"/>
      <c r="AZ414" s="65"/>
      <c r="BA414" s="66"/>
      <c r="BB414" s="66"/>
      <c r="BC414" s="66">
        <f>1894.21108+521.584</f>
        <v>2415.7950799999999</v>
      </c>
      <c r="BD414" s="73"/>
      <c r="BE414" s="64"/>
      <c r="BF414" s="65"/>
      <c r="BG414" s="70"/>
      <c r="BH414" s="66"/>
      <c r="BI414" s="70"/>
      <c r="BJ414" s="66"/>
      <c r="BK414" s="64"/>
      <c r="BL414" s="65"/>
      <c r="BM414" s="66"/>
      <c r="BN414" s="65"/>
      <c r="BO414" s="65"/>
      <c r="BP414" s="65"/>
      <c r="BQ414" s="65"/>
      <c r="BR414" s="66"/>
      <c r="BS414" s="73"/>
    </row>
    <row r="415" spans="1:71" ht="93" customHeight="1" outlineLevel="1" x14ac:dyDescent="0.35">
      <c r="A415" s="139" t="s">
        <v>679</v>
      </c>
      <c r="B415" s="140" t="s">
        <v>693</v>
      </c>
      <c r="C415" s="201">
        <v>2427001585</v>
      </c>
      <c r="D415" s="202">
        <f t="shared" si="1500"/>
        <v>3196.8941199999999</v>
      </c>
      <c r="E415" s="62">
        <f t="shared" si="1501"/>
        <v>0</v>
      </c>
      <c r="F415" s="63">
        <f t="shared" si="1502"/>
        <v>3196.8941199999999</v>
      </c>
      <c r="G415" s="64"/>
      <c r="H415" s="65"/>
      <c r="I415" s="64"/>
      <c r="J415" s="65"/>
      <c r="K415" s="64"/>
      <c r="L415" s="65"/>
      <c r="M415" s="64"/>
      <c r="N415" s="65"/>
      <c r="O415" s="62"/>
      <c r="P415" s="63"/>
      <c r="Q415" s="64"/>
      <c r="R415" s="65"/>
      <c r="S415" s="64"/>
      <c r="T415" s="65"/>
      <c r="U415" s="64"/>
      <c r="V415" s="66"/>
      <c r="W415" s="64"/>
      <c r="X415" s="65"/>
      <c r="Y415" s="65"/>
      <c r="Z415" s="64"/>
      <c r="AA415" s="65"/>
      <c r="AB415" s="62"/>
      <c r="AC415" s="63"/>
      <c r="AD415" s="64"/>
      <c r="AE415" s="65"/>
      <c r="AF415" s="65"/>
      <c r="AG415" s="66"/>
      <c r="AH415" s="73"/>
      <c r="AI415" s="62"/>
      <c r="AJ415" s="63"/>
      <c r="AK415" s="62"/>
      <c r="AL415" s="63"/>
      <c r="AM415" s="68"/>
      <c r="AN415" s="69"/>
      <c r="AO415" s="69"/>
      <c r="AP415" s="64"/>
      <c r="AQ415" s="65"/>
      <c r="AR415" s="64"/>
      <c r="AS415" s="65"/>
      <c r="AT415" s="66"/>
      <c r="AU415" s="66"/>
      <c r="AV415" s="64"/>
      <c r="AW415" s="65"/>
      <c r="AX415" s="73"/>
      <c r="AY415" s="73"/>
      <c r="AZ415" s="65"/>
      <c r="BA415" s="66"/>
      <c r="BB415" s="66"/>
      <c r="BC415" s="66">
        <f>671.58+2525.31412</f>
        <v>3196.8941199999999</v>
      </c>
      <c r="BD415" s="73"/>
      <c r="BE415" s="64"/>
      <c r="BF415" s="65"/>
      <c r="BG415" s="70"/>
      <c r="BH415" s="66"/>
      <c r="BI415" s="70"/>
      <c r="BJ415" s="66"/>
      <c r="BK415" s="64"/>
      <c r="BL415" s="65"/>
      <c r="BM415" s="66"/>
      <c r="BN415" s="65"/>
      <c r="BO415" s="65"/>
      <c r="BP415" s="65"/>
      <c r="BQ415" s="65"/>
      <c r="BR415" s="66"/>
      <c r="BS415" s="73"/>
    </row>
    <row r="416" spans="1:71" s="78" customFormat="1" ht="23.25" customHeight="1" x14ac:dyDescent="0.35">
      <c r="A416" s="90" t="s">
        <v>694</v>
      </c>
      <c r="B416" s="91"/>
      <c r="C416" s="204"/>
      <c r="D416" s="209">
        <f t="shared" ref="D416" si="1503">SUBTOTAL(9,D404:D415)</f>
        <v>330212.53419000003</v>
      </c>
      <c r="E416" s="116">
        <f t="shared" ref="E416" si="1504">SUBTOTAL(9,E404:E415)</f>
        <v>34072.151920000004</v>
      </c>
      <c r="F416" s="116">
        <f t="shared" ref="F416" si="1505">SUBTOTAL(9,F404:F415)</f>
        <v>296140.38227</v>
      </c>
      <c r="G416" s="116">
        <f t="shared" ref="G416" si="1506">SUBTOTAL(9,G404:G415)</f>
        <v>11994.49667</v>
      </c>
      <c r="H416" s="116">
        <f t="shared" ref="H416" si="1507">SUBTOTAL(9,H404:H415)</f>
        <v>5140.4985699999997</v>
      </c>
      <c r="I416" s="116">
        <f t="shared" ref="I416" si="1508">SUBTOTAL(9,I404:I415)</f>
        <v>0</v>
      </c>
      <c r="J416" s="116">
        <f t="shared" ref="J416" si="1509">SUBTOTAL(9,J404:J415)</f>
        <v>0</v>
      </c>
      <c r="K416" s="116">
        <f t="shared" ref="K416" si="1510">SUBTOTAL(9,K404:K415)</f>
        <v>3720.20417</v>
      </c>
      <c r="L416" s="116">
        <f t="shared" ref="L416" si="1511">SUBTOTAL(9,L404:L415)</f>
        <v>1594.37321</v>
      </c>
      <c r="M416" s="116">
        <f t="shared" ref="M416" si="1512">SUBTOTAL(9,M404:M415)</f>
        <v>0</v>
      </c>
      <c r="N416" s="116">
        <f t="shared" ref="N416" si="1513">SUBTOTAL(9,N404:N415)</f>
        <v>0</v>
      </c>
      <c r="O416" s="116">
        <f t="shared" ref="O416" si="1514">SUBTOTAL(9,O404:O415)</f>
        <v>1695.58872</v>
      </c>
      <c r="P416" s="116">
        <f t="shared" ref="P416" si="1515">SUBTOTAL(9,P404:P415)</f>
        <v>726.68087000000003</v>
      </c>
      <c r="Q416" s="116">
        <f t="shared" ref="Q416" si="1516">SUBTOTAL(9,Q404:Q415)</f>
        <v>0</v>
      </c>
      <c r="R416" s="116">
        <f t="shared" ref="R416" si="1517">SUBTOTAL(9,R404:R415)</f>
        <v>0</v>
      </c>
      <c r="S416" s="116">
        <f t="shared" ref="S416" si="1518">SUBTOTAL(9,S404:S415)</f>
        <v>0</v>
      </c>
      <c r="T416" s="116">
        <f t="shared" ref="T416" si="1519">SUBTOTAL(9,T404:T415)</f>
        <v>0</v>
      </c>
      <c r="U416" s="116">
        <f t="shared" ref="U416" si="1520">SUBTOTAL(9,U404:U415)</f>
        <v>0</v>
      </c>
      <c r="V416" s="116">
        <f t="shared" ref="V416" si="1521">SUBTOTAL(9,V404:V415)</f>
        <v>0</v>
      </c>
      <c r="W416" s="116">
        <f t="shared" ref="W416" si="1522">SUBTOTAL(9,W404:W415)</f>
        <v>0</v>
      </c>
      <c r="X416" s="116">
        <f t="shared" ref="X416" si="1523">SUBTOTAL(9,X404:X415)</f>
        <v>0</v>
      </c>
      <c r="Y416" s="116">
        <f t="shared" ref="Y416" si="1524">SUBTOTAL(9,Y404:Y415)</f>
        <v>42622.40567</v>
      </c>
      <c r="Z416" s="116">
        <f t="shared" ref="Z416" si="1525">SUBTOTAL(9,Z404:Z415)</f>
        <v>0</v>
      </c>
      <c r="AA416" s="116">
        <f t="shared" ref="AA416" si="1526">SUBTOTAL(9,AA404:AA415)</f>
        <v>0</v>
      </c>
      <c r="AB416" s="116">
        <f t="shared" ref="AB416" si="1527">SUBTOTAL(9,AB404:AB415)</f>
        <v>15168.36464</v>
      </c>
      <c r="AC416" s="116">
        <f t="shared" ref="AC416" si="1528">SUBTOTAL(9,AC404:AC415)</f>
        <v>6500.7277000000004</v>
      </c>
      <c r="AD416" s="116">
        <f t="shared" ref="AD416" si="1529">SUBTOTAL(9,AD404:AD415)</f>
        <v>277.26155999999997</v>
      </c>
      <c r="AE416" s="116">
        <f t="shared" ref="AE416" si="1530">SUBTOTAL(9,AE404:AE415)</f>
        <v>118.82638</v>
      </c>
      <c r="AF416" s="116">
        <f t="shared" ref="AF416" si="1531">SUBTOTAL(9,AF404:AF415)</f>
        <v>120359.97951999999</v>
      </c>
      <c r="AG416" s="116">
        <f t="shared" ref="AG416" si="1532">SUBTOTAL(9,AG404:AG415)</f>
        <v>0</v>
      </c>
      <c r="AH416" s="116">
        <f t="shared" ref="AH416" si="1533">SUBTOTAL(9,AH404:AH415)</f>
        <v>0</v>
      </c>
      <c r="AI416" s="116">
        <f t="shared" ref="AI416" si="1534">SUBTOTAL(9,AI404:AI415)</f>
        <v>1180.56107</v>
      </c>
      <c r="AJ416" s="116">
        <f t="shared" ref="AJ416" si="1535">SUBTOTAL(9,AJ404:AJ415)</f>
        <v>505.95474999999999</v>
      </c>
      <c r="AK416" s="116">
        <f t="shared" ref="AK416" si="1536">SUBTOTAL(9,AK404:AK415)</f>
        <v>0</v>
      </c>
      <c r="AL416" s="116">
        <f t="shared" ref="AL416" si="1537">SUBTOTAL(9,AL404:AL415)</f>
        <v>0</v>
      </c>
      <c r="AM416" s="116">
        <f t="shared" ref="AM416" si="1538">SUBTOTAL(9,AM404:AM415)</f>
        <v>0</v>
      </c>
      <c r="AN416" s="116">
        <f t="shared" ref="AN416" si="1539">SUBTOTAL(9,AN404:AN415)</f>
        <v>0</v>
      </c>
      <c r="AO416" s="116">
        <f t="shared" ref="AO416" si="1540">SUBTOTAL(9,AO404:AO415)</f>
        <v>5940</v>
      </c>
      <c r="AP416" s="116">
        <f t="shared" ref="AP416" si="1541">SUBTOTAL(9,AP404:AP415)</f>
        <v>0</v>
      </c>
      <c r="AQ416" s="116">
        <f t="shared" ref="AQ416" si="1542">SUBTOTAL(9,AQ404:AQ415)</f>
        <v>0</v>
      </c>
      <c r="AR416" s="116">
        <f t="shared" ref="AR416" si="1543">SUBTOTAL(9,AR404:AR415)</f>
        <v>0</v>
      </c>
      <c r="AS416" s="116">
        <f t="shared" ref="AS416" si="1544">SUBTOTAL(9,AS404:AS415)</f>
        <v>0</v>
      </c>
      <c r="AT416" s="116">
        <f t="shared" ref="AT416" si="1545">SUBTOTAL(9,AT404:AT415)</f>
        <v>0</v>
      </c>
      <c r="AU416" s="116">
        <f t="shared" ref="AU416" si="1546">SUBTOTAL(9,AU404:AU415)</f>
        <v>0</v>
      </c>
      <c r="AV416" s="116">
        <f t="shared" ref="AV416" si="1547">SUBTOTAL(9,AV404:AV415)</f>
        <v>0</v>
      </c>
      <c r="AW416" s="116">
        <f t="shared" ref="AW416" si="1548">SUBTOTAL(9,AW404:AW415)</f>
        <v>0</v>
      </c>
      <c r="AX416" s="116">
        <f t="shared" ref="AX416" si="1549">SUBTOTAL(9,AX404:AX415)</f>
        <v>0</v>
      </c>
      <c r="AY416" s="116">
        <f t="shared" ref="AY416" si="1550">SUBTOTAL(9,AY404:AY415)</f>
        <v>16350.928460000001</v>
      </c>
      <c r="AZ416" s="116">
        <f t="shared" ref="AZ416" si="1551">SUBTOTAL(9,AZ404:AZ415)</f>
        <v>0</v>
      </c>
      <c r="BA416" s="116">
        <f t="shared" ref="BA416" si="1552">SUBTOTAL(9,BA404:BA415)</f>
        <v>0</v>
      </c>
      <c r="BB416" s="116">
        <f t="shared" ref="BB416" si="1553">SUBTOTAL(9,BB404:BB415)</f>
        <v>676.2</v>
      </c>
      <c r="BC416" s="116">
        <f t="shared" ref="BC416" si="1554">SUBTOTAL(9,BC404:BC415)</f>
        <v>66049.519199999995</v>
      </c>
      <c r="BD416" s="116">
        <f t="shared" ref="BD416" si="1555">SUBTOTAL(9,BD404:BD415)</f>
        <v>0</v>
      </c>
      <c r="BE416" s="116">
        <f t="shared" ref="BE416" si="1556">SUBTOTAL(9,BE404:BE415)</f>
        <v>0</v>
      </c>
      <c r="BF416" s="116">
        <f t="shared" ref="BF416" si="1557">SUBTOTAL(9,BF404:BF415)</f>
        <v>0</v>
      </c>
      <c r="BG416" s="116">
        <f t="shared" ref="BG416" si="1558">SUBTOTAL(9,BG404:BG415)</f>
        <v>0</v>
      </c>
      <c r="BH416" s="116">
        <f t="shared" ref="BH416" si="1559">SUBTOTAL(9,BH404:BH415)</f>
        <v>0</v>
      </c>
      <c r="BI416" s="116">
        <f t="shared" ref="BI416" si="1560">SUBTOTAL(9,BI404:BI415)</f>
        <v>0</v>
      </c>
      <c r="BJ416" s="116">
        <f t="shared" ref="BJ416" si="1561">SUBTOTAL(9,BJ404:BJ415)</f>
        <v>0</v>
      </c>
      <c r="BK416" s="116">
        <f t="shared" ref="BK416" si="1562">SUBTOTAL(9,BK404:BK415)</f>
        <v>35.675089999999997</v>
      </c>
      <c r="BL416" s="116">
        <f t="shared" ref="BL416" si="1563">SUBTOTAL(9,BL404:BL415)</f>
        <v>45.715200000000003</v>
      </c>
      <c r="BM416" s="116">
        <f t="shared" ref="BM416" si="1564">SUBTOTAL(9,BM404:BM415)</f>
        <v>0</v>
      </c>
      <c r="BN416" s="116">
        <f t="shared" ref="BN416" si="1565">SUBTOTAL(9,BN404:BN415)</f>
        <v>0</v>
      </c>
      <c r="BO416" s="116">
        <f t="shared" ref="BO416" si="1566">SUBTOTAL(9,BO404:BO415)</f>
        <v>0</v>
      </c>
      <c r="BP416" s="116">
        <f t="shared" ref="BP416" si="1567">SUBTOTAL(9,BP404:BP415)</f>
        <v>0</v>
      </c>
      <c r="BQ416" s="116">
        <f t="shared" ref="BQ416" si="1568">SUBTOTAL(9,BQ404:BQ415)</f>
        <v>3336.2139399999996</v>
      </c>
      <c r="BR416" s="116">
        <f t="shared" ref="BR416" si="1569">SUBTOTAL(9,BR404:BR415)</f>
        <v>0</v>
      </c>
      <c r="BS416" s="116">
        <f t="shared" ref="BS416" si="1570">SUBTOTAL(9,BS404:BS415)</f>
        <v>26172.358800000002</v>
      </c>
    </row>
    <row r="417" spans="1:71" ht="52.5" customHeight="1" outlineLevel="1" x14ac:dyDescent="0.35">
      <c r="A417" s="82" t="s">
        <v>695</v>
      </c>
      <c r="B417" s="88" t="s">
        <v>696</v>
      </c>
      <c r="C417" s="201">
        <v>242802994792</v>
      </c>
      <c r="D417" s="202">
        <f t="shared" ref="D417" si="1571">E417+F417</f>
        <v>130.69898000000001</v>
      </c>
      <c r="E417" s="62">
        <f t="shared" ref="E417" si="1572">SUMIF($G$5:$BS$5,"федеральный бюджет",G417:BS417)</f>
        <v>0</v>
      </c>
      <c r="F417" s="63">
        <f t="shared" ref="F417" si="1573">SUMIF($G$5:$BS$5,"краевой бюджет",G417:BS417)</f>
        <v>130.69898000000001</v>
      </c>
      <c r="G417" s="64"/>
      <c r="H417" s="65"/>
      <c r="I417" s="64"/>
      <c r="J417" s="65"/>
      <c r="K417" s="64"/>
      <c r="L417" s="65"/>
      <c r="M417" s="64"/>
      <c r="N417" s="65"/>
      <c r="O417" s="62"/>
      <c r="P417" s="63"/>
      <c r="Q417" s="64"/>
      <c r="R417" s="65"/>
      <c r="S417" s="64"/>
      <c r="T417" s="65"/>
      <c r="U417" s="64"/>
      <c r="V417" s="66"/>
      <c r="W417" s="64"/>
      <c r="X417" s="65"/>
      <c r="Y417" s="65"/>
      <c r="Z417" s="64"/>
      <c r="AA417" s="65"/>
      <c r="AB417" s="62"/>
      <c r="AC417" s="63"/>
      <c r="AD417" s="64"/>
      <c r="AE417" s="65"/>
      <c r="AF417" s="65">
        <v>130.69898000000001</v>
      </c>
      <c r="AG417" s="66"/>
      <c r="AH417" s="73"/>
      <c r="AI417" s="62"/>
      <c r="AJ417" s="63"/>
      <c r="AK417" s="62"/>
      <c r="AL417" s="63"/>
      <c r="AM417" s="68"/>
      <c r="AN417" s="69"/>
      <c r="AO417" s="69"/>
      <c r="AP417" s="64"/>
      <c r="AQ417" s="65"/>
      <c r="AR417" s="64"/>
      <c r="AS417" s="65"/>
      <c r="AT417" s="66"/>
      <c r="AU417" s="66"/>
      <c r="AV417" s="64"/>
      <c r="AW417" s="65"/>
      <c r="AX417" s="73"/>
      <c r="AY417" s="73"/>
      <c r="AZ417" s="65"/>
      <c r="BA417" s="66"/>
      <c r="BB417" s="66"/>
      <c r="BC417" s="66"/>
      <c r="BD417" s="73"/>
      <c r="BE417" s="64"/>
      <c r="BF417" s="65"/>
      <c r="BG417" s="70"/>
      <c r="BH417" s="66"/>
      <c r="BI417" s="70"/>
      <c r="BJ417" s="66"/>
      <c r="BK417" s="64"/>
      <c r="BL417" s="65"/>
      <c r="BM417" s="66"/>
      <c r="BN417" s="65"/>
      <c r="BO417" s="65"/>
      <c r="BP417" s="65"/>
      <c r="BQ417" s="65"/>
      <c r="BR417" s="66"/>
      <c r="BS417" s="73"/>
    </row>
    <row r="418" spans="1:71" ht="34.5" customHeight="1" outlineLevel="1" x14ac:dyDescent="0.35">
      <c r="A418" s="82" t="s">
        <v>695</v>
      </c>
      <c r="B418" s="88" t="s">
        <v>697</v>
      </c>
      <c r="C418" s="201" t="s">
        <v>698</v>
      </c>
      <c r="D418" s="202">
        <f t="shared" ref="D418:D424" si="1574">E418+F418</f>
        <v>85.49</v>
      </c>
      <c r="E418" s="62">
        <f t="shared" ref="E418:E424" si="1575">SUMIF($G$5:$BS$5,"федеральный бюджет",G418:BS418)</f>
        <v>0</v>
      </c>
      <c r="F418" s="63">
        <f t="shared" ref="F418:F424" si="1576">SUMIF($G$5:$BS$5,"краевой бюджет",G418:BS418)</f>
        <v>85.49</v>
      </c>
      <c r="G418" s="64"/>
      <c r="H418" s="65"/>
      <c r="I418" s="64"/>
      <c r="J418" s="65"/>
      <c r="K418" s="64"/>
      <c r="L418" s="65"/>
      <c r="M418" s="64"/>
      <c r="N418" s="65"/>
      <c r="O418" s="62"/>
      <c r="P418" s="63"/>
      <c r="Q418" s="64"/>
      <c r="R418" s="65"/>
      <c r="S418" s="64"/>
      <c r="T418" s="65"/>
      <c r="U418" s="64"/>
      <c r="V418" s="66"/>
      <c r="W418" s="64"/>
      <c r="X418" s="65"/>
      <c r="Y418" s="65"/>
      <c r="Z418" s="64"/>
      <c r="AA418" s="65"/>
      <c r="AB418" s="62"/>
      <c r="AC418" s="63"/>
      <c r="AD418" s="64"/>
      <c r="AE418" s="65"/>
      <c r="AF418" s="65"/>
      <c r="AG418" s="66"/>
      <c r="AH418" s="73"/>
      <c r="AI418" s="62"/>
      <c r="AJ418" s="63"/>
      <c r="AK418" s="62"/>
      <c r="AL418" s="63"/>
      <c r="AM418" s="68"/>
      <c r="AN418" s="69"/>
      <c r="AO418" s="69"/>
      <c r="AP418" s="64"/>
      <c r="AQ418" s="65"/>
      <c r="AR418" s="64"/>
      <c r="AS418" s="65"/>
      <c r="AT418" s="66"/>
      <c r="AU418" s="66"/>
      <c r="AV418" s="64"/>
      <c r="AW418" s="65"/>
      <c r="AX418" s="73"/>
      <c r="AY418" s="73"/>
      <c r="AZ418" s="65"/>
      <c r="BA418" s="66"/>
      <c r="BB418" s="66"/>
      <c r="BC418" s="66"/>
      <c r="BD418" s="73"/>
      <c r="BE418" s="64"/>
      <c r="BF418" s="65"/>
      <c r="BG418" s="70"/>
      <c r="BH418" s="66"/>
      <c r="BI418" s="70"/>
      <c r="BJ418" s="66"/>
      <c r="BK418" s="64"/>
      <c r="BL418" s="65"/>
      <c r="BM418" s="66"/>
      <c r="BN418" s="65">
        <v>85.49</v>
      </c>
      <c r="BO418" s="65"/>
      <c r="BP418" s="65"/>
      <c r="BQ418" s="65"/>
      <c r="BR418" s="66"/>
      <c r="BS418" s="73"/>
    </row>
    <row r="419" spans="1:71" ht="34.5" customHeight="1" outlineLevel="1" x14ac:dyDescent="0.35">
      <c r="A419" s="82" t="s">
        <v>695</v>
      </c>
      <c r="B419" s="88" t="s">
        <v>699</v>
      </c>
      <c r="C419" s="201" t="s">
        <v>700</v>
      </c>
      <c r="D419" s="202">
        <f t="shared" si="1574"/>
        <v>3261.9468199999997</v>
      </c>
      <c r="E419" s="62">
        <f t="shared" si="1575"/>
        <v>392.21710000000002</v>
      </c>
      <c r="F419" s="63">
        <f t="shared" si="1576"/>
        <v>2869.7297199999998</v>
      </c>
      <c r="G419" s="64"/>
      <c r="H419" s="65"/>
      <c r="I419" s="64">
        <v>392.21710000000002</v>
      </c>
      <c r="J419" s="65">
        <v>168.09305000000001</v>
      </c>
      <c r="K419" s="64"/>
      <c r="L419" s="65"/>
      <c r="M419" s="64"/>
      <c r="N419" s="65"/>
      <c r="O419" s="62"/>
      <c r="P419" s="63"/>
      <c r="Q419" s="64"/>
      <c r="R419" s="65"/>
      <c r="S419" s="64"/>
      <c r="T419" s="65"/>
      <c r="U419" s="64"/>
      <c r="V419" s="66"/>
      <c r="W419" s="64"/>
      <c r="X419" s="65"/>
      <c r="Y419" s="65">
        <v>840</v>
      </c>
      <c r="Z419" s="64"/>
      <c r="AA419" s="65"/>
      <c r="AB419" s="62"/>
      <c r="AC419" s="63"/>
      <c r="AD419" s="64"/>
      <c r="AE419" s="65"/>
      <c r="AF419" s="65"/>
      <c r="AG419" s="66"/>
      <c r="AH419" s="73"/>
      <c r="AI419" s="62"/>
      <c r="AJ419" s="63"/>
      <c r="AK419" s="62"/>
      <c r="AL419" s="63"/>
      <c r="AM419" s="68"/>
      <c r="AN419" s="69"/>
      <c r="AO419" s="69"/>
      <c r="AP419" s="64"/>
      <c r="AQ419" s="65"/>
      <c r="AR419" s="64"/>
      <c r="AS419" s="65"/>
      <c r="AT419" s="66"/>
      <c r="AU419" s="66"/>
      <c r="AV419" s="64"/>
      <c r="AW419" s="65"/>
      <c r="AX419" s="73"/>
      <c r="AY419" s="73"/>
      <c r="AZ419" s="65"/>
      <c r="BA419" s="66"/>
      <c r="BB419" s="66"/>
      <c r="BC419" s="66">
        <v>1585</v>
      </c>
      <c r="BD419" s="73">
        <v>276.63666999999998</v>
      </c>
      <c r="BE419" s="64"/>
      <c r="BF419" s="65"/>
      <c r="BG419" s="70"/>
      <c r="BH419" s="66"/>
      <c r="BI419" s="70"/>
      <c r="BJ419" s="66"/>
      <c r="BK419" s="64"/>
      <c r="BL419" s="65"/>
      <c r="BM419" s="66"/>
      <c r="BN419" s="65"/>
      <c r="BO419" s="65"/>
      <c r="BP419" s="65"/>
      <c r="BQ419" s="65"/>
      <c r="BR419" s="66"/>
      <c r="BS419" s="73"/>
    </row>
    <row r="420" spans="1:71" ht="34.5" customHeight="1" outlineLevel="1" x14ac:dyDescent="0.35">
      <c r="A420" s="82" t="s">
        <v>695</v>
      </c>
      <c r="B420" s="88" t="s">
        <v>701</v>
      </c>
      <c r="C420" s="201" t="s">
        <v>702</v>
      </c>
      <c r="D420" s="202">
        <f t="shared" si="1574"/>
        <v>3824.0114800000001</v>
      </c>
      <c r="E420" s="62">
        <f t="shared" si="1575"/>
        <v>1423.1920399999999</v>
      </c>
      <c r="F420" s="63">
        <f t="shared" si="1576"/>
        <v>2400.8194400000002</v>
      </c>
      <c r="G420" s="64"/>
      <c r="H420" s="65"/>
      <c r="I420" s="64">
        <v>689.11217999999997</v>
      </c>
      <c r="J420" s="65">
        <v>295.33379000000002</v>
      </c>
      <c r="K420" s="64"/>
      <c r="L420" s="65"/>
      <c r="M420" s="64"/>
      <c r="N420" s="65"/>
      <c r="O420" s="62">
        <v>734.07986000000005</v>
      </c>
      <c r="P420" s="63">
        <v>314.60565000000003</v>
      </c>
      <c r="Q420" s="64"/>
      <c r="R420" s="65"/>
      <c r="S420" s="64"/>
      <c r="T420" s="65"/>
      <c r="U420" s="64"/>
      <c r="V420" s="66"/>
      <c r="W420" s="64"/>
      <c r="X420" s="65"/>
      <c r="Y420" s="65">
        <v>896</v>
      </c>
      <c r="Z420" s="64"/>
      <c r="AA420" s="65"/>
      <c r="AB420" s="62"/>
      <c r="AC420" s="63"/>
      <c r="AD420" s="64"/>
      <c r="AE420" s="65"/>
      <c r="AF420" s="65"/>
      <c r="AG420" s="66"/>
      <c r="AH420" s="73"/>
      <c r="AI420" s="62"/>
      <c r="AJ420" s="63"/>
      <c r="AK420" s="62"/>
      <c r="AL420" s="63"/>
      <c r="AM420" s="68"/>
      <c r="AN420" s="69"/>
      <c r="AO420" s="69"/>
      <c r="AP420" s="64"/>
      <c r="AQ420" s="65"/>
      <c r="AR420" s="64"/>
      <c r="AS420" s="65"/>
      <c r="AT420" s="66"/>
      <c r="AU420" s="66"/>
      <c r="AV420" s="64"/>
      <c r="AW420" s="65"/>
      <c r="AX420" s="73"/>
      <c r="AY420" s="73"/>
      <c r="AZ420" s="65"/>
      <c r="BA420" s="66"/>
      <c r="BB420" s="66"/>
      <c r="BC420" s="66">
        <v>894.88</v>
      </c>
      <c r="BD420" s="73"/>
      <c r="BE420" s="64"/>
      <c r="BF420" s="65"/>
      <c r="BG420" s="70"/>
      <c r="BH420" s="66"/>
      <c r="BI420" s="70"/>
      <c r="BJ420" s="66"/>
      <c r="BK420" s="64"/>
      <c r="BL420" s="65"/>
      <c r="BM420" s="66"/>
      <c r="BN420" s="65"/>
      <c r="BO420" s="65"/>
      <c r="BP420" s="65"/>
      <c r="BQ420" s="65"/>
      <c r="BR420" s="66"/>
      <c r="BS420" s="73"/>
    </row>
    <row r="421" spans="1:71" ht="34.5" customHeight="1" outlineLevel="1" x14ac:dyDescent="0.35">
      <c r="A421" s="82" t="s">
        <v>695</v>
      </c>
      <c r="B421" s="88" t="s">
        <v>703</v>
      </c>
      <c r="C421" s="201" t="s">
        <v>704</v>
      </c>
      <c r="D421" s="202">
        <f t="shared" si="1574"/>
        <v>6363.8132999999998</v>
      </c>
      <c r="E421" s="62">
        <f t="shared" si="1575"/>
        <v>2803.1943099999999</v>
      </c>
      <c r="F421" s="63">
        <f t="shared" si="1576"/>
        <v>3560.6189899999999</v>
      </c>
      <c r="G421" s="64"/>
      <c r="H421" s="65"/>
      <c r="I421" s="64">
        <v>799.32892000000004</v>
      </c>
      <c r="J421" s="65">
        <v>342.56954000000002</v>
      </c>
      <c r="K421" s="64"/>
      <c r="L421" s="65"/>
      <c r="M421" s="64"/>
      <c r="N421" s="65"/>
      <c r="O421" s="62">
        <v>2003.8653899999999</v>
      </c>
      <c r="P421" s="63">
        <v>858.79944999999998</v>
      </c>
      <c r="Q421" s="64"/>
      <c r="R421" s="65"/>
      <c r="S421" s="64"/>
      <c r="T421" s="65"/>
      <c r="U421" s="64"/>
      <c r="V421" s="66"/>
      <c r="W421" s="64"/>
      <c r="X421" s="65"/>
      <c r="Y421" s="65">
        <v>1864.8</v>
      </c>
      <c r="Z421" s="64"/>
      <c r="AA421" s="65"/>
      <c r="AB421" s="62"/>
      <c r="AC421" s="63"/>
      <c r="AD421" s="64"/>
      <c r="AE421" s="65"/>
      <c r="AF421" s="65"/>
      <c r="AG421" s="66"/>
      <c r="AH421" s="73"/>
      <c r="AI421" s="62"/>
      <c r="AJ421" s="63"/>
      <c r="AK421" s="62"/>
      <c r="AL421" s="63"/>
      <c r="AM421" s="68"/>
      <c r="AN421" s="69"/>
      <c r="AO421" s="69"/>
      <c r="AP421" s="64"/>
      <c r="AQ421" s="65"/>
      <c r="AR421" s="64"/>
      <c r="AS421" s="65"/>
      <c r="AT421" s="66"/>
      <c r="AU421" s="66"/>
      <c r="AV421" s="64"/>
      <c r="AW421" s="65"/>
      <c r="AX421" s="73"/>
      <c r="AY421" s="73"/>
      <c r="AZ421" s="65"/>
      <c r="BA421" s="66"/>
      <c r="BB421" s="66"/>
      <c r="BC421" s="66">
        <v>195</v>
      </c>
      <c r="BD421" s="73">
        <v>299.45</v>
      </c>
      <c r="BE421" s="64"/>
      <c r="BF421" s="65"/>
      <c r="BG421" s="70"/>
      <c r="BH421" s="66"/>
      <c r="BI421" s="70"/>
      <c r="BJ421" s="66"/>
      <c r="BK421" s="64"/>
      <c r="BL421" s="65"/>
      <c r="BM421" s="66"/>
      <c r="BN421" s="65"/>
      <c r="BO421" s="65"/>
      <c r="BP421" s="65"/>
      <c r="BQ421" s="65"/>
      <c r="BR421" s="66"/>
      <c r="BS421" s="73"/>
    </row>
    <row r="422" spans="1:71" ht="34.5" customHeight="1" outlineLevel="1" x14ac:dyDescent="0.35">
      <c r="A422" s="82" t="s">
        <v>695</v>
      </c>
      <c r="B422" s="88" t="s">
        <v>705</v>
      </c>
      <c r="C422" s="201" t="s">
        <v>706</v>
      </c>
      <c r="D422" s="202">
        <f t="shared" si="1574"/>
        <v>13433.185009999999</v>
      </c>
      <c r="E422" s="62">
        <f t="shared" si="1575"/>
        <v>1531.9032500000001</v>
      </c>
      <c r="F422" s="63">
        <f t="shared" si="1576"/>
        <v>11901.28176</v>
      </c>
      <c r="G422" s="64"/>
      <c r="H422" s="65"/>
      <c r="I422" s="64">
        <v>400.17948999999999</v>
      </c>
      <c r="J422" s="65">
        <v>171.50550000000001</v>
      </c>
      <c r="K422" s="64"/>
      <c r="L422" s="65"/>
      <c r="M422" s="64"/>
      <c r="N422" s="65"/>
      <c r="O422" s="62"/>
      <c r="P422" s="63"/>
      <c r="Q422" s="64"/>
      <c r="R422" s="65"/>
      <c r="S422" s="64"/>
      <c r="T422" s="65"/>
      <c r="U422" s="64"/>
      <c r="V422" s="66"/>
      <c r="W422" s="64"/>
      <c r="X422" s="65"/>
      <c r="Y422" s="65">
        <v>896</v>
      </c>
      <c r="Z422" s="64"/>
      <c r="AA422" s="65"/>
      <c r="AB422" s="64">
        <v>1131.7237600000001</v>
      </c>
      <c r="AC422" s="65">
        <v>485.02447000000001</v>
      </c>
      <c r="AD422" s="64"/>
      <c r="AE422" s="65"/>
      <c r="AF422" s="65">
        <v>9996.2517900000003</v>
      </c>
      <c r="AG422" s="66"/>
      <c r="AH422" s="73"/>
      <c r="AI422" s="62"/>
      <c r="AJ422" s="63"/>
      <c r="AK422" s="62"/>
      <c r="AL422" s="63"/>
      <c r="AM422" s="68"/>
      <c r="AN422" s="69"/>
      <c r="AO422" s="69"/>
      <c r="AP422" s="64"/>
      <c r="AQ422" s="65"/>
      <c r="AR422" s="64"/>
      <c r="AS422" s="65"/>
      <c r="AT422" s="66"/>
      <c r="AU422" s="66"/>
      <c r="AV422" s="64"/>
      <c r="AW422" s="65"/>
      <c r="AX422" s="73"/>
      <c r="AY422" s="73"/>
      <c r="AZ422" s="65"/>
      <c r="BA422" s="66"/>
      <c r="BB422" s="66"/>
      <c r="BC422" s="66">
        <v>352.5</v>
      </c>
      <c r="BD422" s="73"/>
      <c r="BE422" s="64"/>
      <c r="BF422" s="65"/>
      <c r="BG422" s="70"/>
      <c r="BH422" s="66"/>
      <c r="BI422" s="70"/>
      <c r="BJ422" s="66"/>
      <c r="BK422" s="64"/>
      <c r="BL422" s="65"/>
      <c r="BM422" s="66"/>
      <c r="BN422" s="65"/>
      <c r="BO422" s="65"/>
      <c r="BP422" s="65"/>
      <c r="BQ422" s="65"/>
      <c r="BR422" s="66"/>
      <c r="BS422" s="73"/>
    </row>
    <row r="423" spans="1:71" ht="34.5" customHeight="1" outlineLevel="1" x14ac:dyDescent="0.35">
      <c r="A423" s="82" t="s">
        <v>695</v>
      </c>
      <c r="B423" s="88" t="s">
        <v>707</v>
      </c>
      <c r="C423" s="201" t="s">
        <v>708</v>
      </c>
      <c r="D423" s="202">
        <f t="shared" si="1574"/>
        <v>1626.50307</v>
      </c>
      <c r="E423" s="62">
        <f t="shared" si="1575"/>
        <v>280.17714999999998</v>
      </c>
      <c r="F423" s="63">
        <f t="shared" si="1576"/>
        <v>1346.32592</v>
      </c>
      <c r="G423" s="64"/>
      <c r="H423" s="65"/>
      <c r="I423" s="64">
        <v>280.17714999999998</v>
      </c>
      <c r="J423" s="65">
        <v>120.07592</v>
      </c>
      <c r="K423" s="64"/>
      <c r="L423" s="65"/>
      <c r="M423" s="64"/>
      <c r="N423" s="65"/>
      <c r="O423" s="62"/>
      <c r="P423" s="63"/>
      <c r="Q423" s="64"/>
      <c r="R423" s="65"/>
      <c r="S423" s="64"/>
      <c r="T423" s="65"/>
      <c r="U423" s="64"/>
      <c r="V423" s="66"/>
      <c r="W423" s="64"/>
      <c r="X423" s="65"/>
      <c r="Y423" s="65">
        <v>952</v>
      </c>
      <c r="Z423" s="64"/>
      <c r="AA423" s="65"/>
      <c r="AB423" s="62"/>
      <c r="AC423" s="63"/>
      <c r="AD423" s="64"/>
      <c r="AE423" s="65"/>
      <c r="AF423" s="65"/>
      <c r="AG423" s="66"/>
      <c r="AH423" s="63"/>
      <c r="AI423" s="62"/>
      <c r="AJ423" s="63"/>
      <c r="AK423" s="62"/>
      <c r="AL423" s="63"/>
      <c r="AM423" s="68"/>
      <c r="AN423" s="69"/>
      <c r="AO423" s="69"/>
      <c r="AP423" s="64"/>
      <c r="AQ423" s="65"/>
      <c r="AR423" s="64"/>
      <c r="AS423" s="65"/>
      <c r="AT423" s="66"/>
      <c r="AU423" s="66"/>
      <c r="AV423" s="64"/>
      <c r="AW423" s="65"/>
      <c r="AX423" s="73"/>
      <c r="AY423" s="73"/>
      <c r="AZ423" s="65"/>
      <c r="BA423" s="66"/>
      <c r="BB423" s="66"/>
      <c r="BC423" s="66">
        <v>195</v>
      </c>
      <c r="BD423" s="63">
        <v>79.25</v>
      </c>
      <c r="BE423" s="64"/>
      <c r="BF423" s="65"/>
      <c r="BG423" s="70"/>
      <c r="BH423" s="66"/>
      <c r="BI423" s="70"/>
      <c r="BJ423" s="66"/>
      <c r="BK423" s="64"/>
      <c r="BL423" s="65"/>
      <c r="BM423" s="66"/>
      <c r="BN423" s="65"/>
      <c r="BO423" s="65"/>
      <c r="BP423" s="65"/>
      <c r="BQ423" s="65"/>
      <c r="BR423" s="66"/>
      <c r="BS423" s="73"/>
    </row>
    <row r="424" spans="1:71" ht="46.15" customHeight="1" outlineLevel="1" x14ac:dyDescent="0.35">
      <c r="A424" s="82" t="s">
        <v>695</v>
      </c>
      <c r="B424" s="88" t="s">
        <v>709</v>
      </c>
      <c r="C424" s="201">
        <v>246522434153</v>
      </c>
      <c r="D424" s="202">
        <f t="shared" si="1574"/>
        <v>760.2</v>
      </c>
      <c r="E424" s="62">
        <f t="shared" si="1575"/>
        <v>0</v>
      </c>
      <c r="F424" s="63">
        <f t="shared" si="1576"/>
        <v>760.2</v>
      </c>
      <c r="G424" s="64"/>
      <c r="H424" s="65"/>
      <c r="I424" s="64"/>
      <c r="J424" s="65"/>
      <c r="K424" s="64"/>
      <c r="L424" s="65"/>
      <c r="M424" s="64"/>
      <c r="N424" s="65"/>
      <c r="O424" s="62"/>
      <c r="P424" s="63"/>
      <c r="Q424" s="64"/>
      <c r="R424" s="65"/>
      <c r="S424" s="64"/>
      <c r="T424" s="65"/>
      <c r="U424" s="64"/>
      <c r="V424" s="66"/>
      <c r="W424" s="64"/>
      <c r="X424" s="65"/>
      <c r="Y424" s="65"/>
      <c r="Z424" s="64"/>
      <c r="AA424" s="65"/>
      <c r="AB424" s="62"/>
      <c r="AC424" s="63"/>
      <c r="AD424" s="64"/>
      <c r="AE424" s="65"/>
      <c r="AF424" s="65"/>
      <c r="AG424" s="66"/>
      <c r="AH424" s="63"/>
      <c r="AI424" s="62"/>
      <c r="AJ424" s="63"/>
      <c r="AK424" s="62"/>
      <c r="AL424" s="63"/>
      <c r="AM424" s="68"/>
      <c r="AN424" s="69"/>
      <c r="AO424" s="69"/>
      <c r="AP424" s="64"/>
      <c r="AQ424" s="65"/>
      <c r="AR424" s="64"/>
      <c r="AS424" s="65"/>
      <c r="AT424" s="66"/>
      <c r="AU424" s="66"/>
      <c r="AV424" s="64"/>
      <c r="AW424" s="65"/>
      <c r="AX424" s="69"/>
      <c r="AY424" s="69"/>
      <c r="AZ424" s="65"/>
      <c r="BA424" s="66"/>
      <c r="BB424" s="66">
        <v>760.2</v>
      </c>
      <c r="BC424" s="66"/>
      <c r="BD424" s="63"/>
      <c r="BE424" s="64"/>
      <c r="BF424" s="65"/>
      <c r="BG424" s="70"/>
      <c r="BH424" s="66"/>
      <c r="BI424" s="70"/>
      <c r="BJ424" s="66"/>
      <c r="BK424" s="64"/>
      <c r="BL424" s="65"/>
      <c r="BM424" s="66"/>
      <c r="BN424" s="65"/>
      <c r="BO424" s="65"/>
      <c r="BP424" s="65"/>
      <c r="BQ424" s="65"/>
      <c r="BR424" s="66"/>
      <c r="BS424" s="69"/>
    </row>
    <row r="425" spans="1:71" s="78" customFormat="1" ht="23.25" customHeight="1" x14ac:dyDescent="0.35">
      <c r="A425" s="90" t="s">
        <v>710</v>
      </c>
      <c r="B425" s="91"/>
      <c r="C425" s="204"/>
      <c r="D425" s="209">
        <f t="shared" ref="D425" si="1577">SUBTOTAL(9,D417:D424)</f>
        <v>29485.84866</v>
      </c>
      <c r="E425" s="116">
        <f t="shared" ref="E425" si="1578">SUBTOTAL(9,E417:E424)</f>
        <v>6430.6838499999994</v>
      </c>
      <c r="F425" s="116">
        <f t="shared" ref="F425" si="1579">SUBTOTAL(9,F417:F424)</f>
        <v>23055.164810000002</v>
      </c>
      <c r="G425" s="116">
        <f t="shared" ref="G425" si="1580">SUBTOTAL(9,G417:G424)</f>
        <v>0</v>
      </c>
      <c r="H425" s="116">
        <f t="shared" ref="H425" si="1581">SUBTOTAL(9,H417:H424)</f>
        <v>0</v>
      </c>
      <c r="I425" s="116">
        <f t="shared" ref="I425" si="1582">SUBTOTAL(9,I417:I424)</f>
        <v>2561.0148399999998</v>
      </c>
      <c r="J425" s="116">
        <f t="shared" ref="J425" si="1583">SUBTOTAL(9,J417:J424)</f>
        <v>1097.5778</v>
      </c>
      <c r="K425" s="116">
        <f t="shared" ref="K425" si="1584">SUBTOTAL(9,K417:K424)</f>
        <v>0</v>
      </c>
      <c r="L425" s="116">
        <f t="shared" ref="L425" si="1585">SUBTOTAL(9,L417:L424)</f>
        <v>0</v>
      </c>
      <c r="M425" s="116">
        <f t="shared" ref="M425" si="1586">SUBTOTAL(9,M417:M424)</f>
        <v>0</v>
      </c>
      <c r="N425" s="116">
        <f t="shared" ref="N425" si="1587">SUBTOTAL(9,N417:N424)</f>
        <v>0</v>
      </c>
      <c r="O425" s="116">
        <f t="shared" ref="O425" si="1588">SUBTOTAL(9,O417:O424)</f>
        <v>2737.9452499999998</v>
      </c>
      <c r="P425" s="116">
        <f t="shared" ref="P425" si="1589">SUBTOTAL(9,P417:P424)</f>
        <v>1173.4050999999999</v>
      </c>
      <c r="Q425" s="116">
        <f t="shared" ref="Q425" si="1590">SUBTOTAL(9,Q417:Q424)</f>
        <v>0</v>
      </c>
      <c r="R425" s="116">
        <f t="shared" ref="R425" si="1591">SUBTOTAL(9,R417:R424)</f>
        <v>0</v>
      </c>
      <c r="S425" s="116">
        <f t="shared" ref="S425" si="1592">SUBTOTAL(9,S417:S424)</f>
        <v>0</v>
      </c>
      <c r="T425" s="116">
        <f t="shared" ref="T425" si="1593">SUBTOTAL(9,T417:T424)</f>
        <v>0</v>
      </c>
      <c r="U425" s="116">
        <f t="shared" ref="U425" si="1594">SUBTOTAL(9,U417:U424)</f>
        <v>0</v>
      </c>
      <c r="V425" s="116">
        <f t="shared" ref="V425" si="1595">SUBTOTAL(9,V417:V424)</f>
        <v>0</v>
      </c>
      <c r="W425" s="116">
        <f t="shared" ref="W425" si="1596">SUBTOTAL(9,W417:W424)</f>
        <v>0</v>
      </c>
      <c r="X425" s="116">
        <f t="shared" ref="X425" si="1597">SUBTOTAL(9,X417:X424)</f>
        <v>0</v>
      </c>
      <c r="Y425" s="116">
        <f t="shared" ref="Y425" si="1598">SUBTOTAL(9,Y417:Y424)</f>
        <v>5448.8</v>
      </c>
      <c r="Z425" s="116">
        <f t="shared" ref="Z425" si="1599">SUBTOTAL(9,Z417:Z424)</f>
        <v>0</v>
      </c>
      <c r="AA425" s="116">
        <f t="shared" ref="AA425" si="1600">SUBTOTAL(9,AA417:AA424)</f>
        <v>0</v>
      </c>
      <c r="AB425" s="116">
        <f t="shared" ref="AB425" si="1601">SUBTOTAL(9,AB417:AB424)</f>
        <v>1131.7237600000001</v>
      </c>
      <c r="AC425" s="116">
        <f t="shared" ref="AC425" si="1602">SUBTOTAL(9,AC417:AC424)</f>
        <v>485.02447000000001</v>
      </c>
      <c r="AD425" s="116">
        <f t="shared" ref="AD425" si="1603">SUBTOTAL(9,AD417:AD424)</f>
        <v>0</v>
      </c>
      <c r="AE425" s="116">
        <f t="shared" ref="AE425" si="1604">SUBTOTAL(9,AE417:AE424)</f>
        <v>0</v>
      </c>
      <c r="AF425" s="116">
        <f t="shared" ref="AF425" si="1605">SUBTOTAL(9,AF417:AF424)</f>
        <v>10126.950769999999</v>
      </c>
      <c r="AG425" s="116">
        <f t="shared" ref="AG425" si="1606">SUBTOTAL(9,AG417:AG424)</f>
        <v>0</v>
      </c>
      <c r="AH425" s="116">
        <f t="shared" ref="AH425" si="1607">SUBTOTAL(9,AH417:AH424)</f>
        <v>0</v>
      </c>
      <c r="AI425" s="116">
        <f t="shared" ref="AI425" si="1608">SUBTOTAL(9,AI417:AI424)</f>
        <v>0</v>
      </c>
      <c r="AJ425" s="116">
        <f t="shared" ref="AJ425" si="1609">SUBTOTAL(9,AJ417:AJ424)</f>
        <v>0</v>
      </c>
      <c r="AK425" s="116">
        <f t="shared" ref="AK425" si="1610">SUBTOTAL(9,AK417:AK424)</f>
        <v>0</v>
      </c>
      <c r="AL425" s="116">
        <f t="shared" ref="AL425" si="1611">SUBTOTAL(9,AL417:AL424)</f>
        <v>0</v>
      </c>
      <c r="AM425" s="116">
        <f t="shared" ref="AM425" si="1612">SUBTOTAL(9,AM417:AM424)</f>
        <v>0</v>
      </c>
      <c r="AN425" s="116">
        <f t="shared" ref="AN425" si="1613">SUBTOTAL(9,AN417:AN424)</f>
        <v>0</v>
      </c>
      <c r="AO425" s="116">
        <f t="shared" ref="AO425" si="1614">SUBTOTAL(9,AO417:AO424)</f>
        <v>0</v>
      </c>
      <c r="AP425" s="116">
        <f t="shared" ref="AP425" si="1615">SUBTOTAL(9,AP417:AP424)</f>
        <v>0</v>
      </c>
      <c r="AQ425" s="116">
        <f t="shared" ref="AQ425" si="1616">SUBTOTAL(9,AQ417:AQ424)</f>
        <v>0</v>
      </c>
      <c r="AR425" s="116">
        <f t="shared" ref="AR425" si="1617">SUBTOTAL(9,AR417:AR424)</f>
        <v>0</v>
      </c>
      <c r="AS425" s="116">
        <f t="shared" ref="AS425" si="1618">SUBTOTAL(9,AS417:AS424)</f>
        <v>0</v>
      </c>
      <c r="AT425" s="116">
        <f t="shared" ref="AT425" si="1619">SUBTOTAL(9,AT417:AT424)</f>
        <v>0</v>
      </c>
      <c r="AU425" s="116">
        <f t="shared" ref="AU425" si="1620">SUBTOTAL(9,AU417:AU424)</f>
        <v>0</v>
      </c>
      <c r="AV425" s="116">
        <f t="shared" ref="AV425" si="1621">SUBTOTAL(9,AV417:AV424)</f>
        <v>0</v>
      </c>
      <c r="AW425" s="116">
        <f t="shared" ref="AW425" si="1622">SUBTOTAL(9,AW417:AW424)</f>
        <v>0</v>
      </c>
      <c r="AX425" s="116">
        <f t="shared" ref="AX425" si="1623">SUBTOTAL(9,AX417:AX424)</f>
        <v>0</v>
      </c>
      <c r="AY425" s="116">
        <f t="shared" ref="AY425" si="1624">SUBTOTAL(9,AY417:AY424)</f>
        <v>0</v>
      </c>
      <c r="AZ425" s="116">
        <f t="shared" ref="AZ425" si="1625">SUBTOTAL(9,AZ417:AZ424)</f>
        <v>0</v>
      </c>
      <c r="BA425" s="116">
        <f t="shared" ref="BA425" si="1626">SUBTOTAL(9,BA417:BA424)</f>
        <v>0</v>
      </c>
      <c r="BB425" s="116">
        <f t="shared" ref="BB425" si="1627">SUBTOTAL(9,BB417:BB424)</f>
        <v>760.2</v>
      </c>
      <c r="BC425" s="116">
        <f t="shared" ref="BC425" si="1628">SUBTOTAL(9,BC417:BC424)</f>
        <v>3222.38</v>
      </c>
      <c r="BD425" s="116">
        <f t="shared" ref="BD425" si="1629">SUBTOTAL(9,BD417:BD424)</f>
        <v>655.33666999999991</v>
      </c>
      <c r="BE425" s="116">
        <f t="shared" ref="BE425" si="1630">SUBTOTAL(9,BE417:BE424)</f>
        <v>0</v>
      </c>
      <c r="BF425" s="116">
        <f t="shared" ref="BF425" si="1631">SUBTOTAL(9,BF417:BF424)</f>
        <v>0</v>
      </c>
      <c r="BG425" s="116">
        <f t="shared" ref="BG425" si="1632">SUBTOTAL(9,BG417:BG424)</f>
        <v>0</v>
      </c>
      <c r="BH425" s="116">
        <f t="shared" ref="BH425" si="1633">SUBTOTAL(9,BH417:BH424)</f>
        <v>0</v>
      </c>
      <c r="BI425" s="116">
        <f t="shared" ref="BI425" si="1634">SUBTOTAL(9,BI417:BI424)</f>
        <v>0</v>
      </c>
      <c r="BJ425" s="116">
        <f t="shared" ref="BJ425" si="1635">SUBTOTAL(9,BJ417:BJ424)</f>
        <v>0</v>
      </c>
      <c r="BK425" s="116">
        <f t="shared" ref="BK425" si="1636">SUBTOTAL(9,BK417:BK424)</f>
        <v>0</v>
      </c>
      <c r="BL425" s="116">
        <f t="shared" ref="BL425" si="1637">SUBTOTAL(9,BL417:BL424)</f>
        <v>0</v>
      </c>
      <c r="BM425" s="116">
        <f t="shared" ref="BM425" si="1638">SUBTOTAL(9,BM417:BM424)</f>
        <v>0</v>
      </c>
      <c r="BN425" s="116">
        <f t="shared" ref="BN425" si="1639">SUBTOTAL(9,BN417:BN424)</f>
        <v>85.49</v>
      </c>
      <c r="BO425" s="116">
        <f t="shared" ref="BO425" si="1640">SUBTOTAL(9,BO417:BO424)</f>
        <v>0</v>
      </c>
      <c r="BP425" s="116">
        <f t="shared" ref="BP425" si="1641">SUBTOTAL(9,BP417:BP424)</f>
        <v>0</v>
      </c>
      <c r="BQ425" s="116">
        <f t="shared" ref="BQ425" si="1642">SUBTOTAL(9,BQ417:BQ424)</f>
        <v>0</v>
      </c>
      <c r="BR425" s="116">
        <f t="shared" ref="BR425" si="1643">SUBTOTAL(9,BR417:BR424)</f>
        <v>0</v>
      </c>
      <c r="BS425" s="116">
        <f t="shared" ref="BS425" si="1644">SUBTOTAL(9,BS417:BS424)</f>
        <v>0</v>
      </c>
    </row>
    <row r="426" spans="1:71" ht="69.75" customHeight="1" outlineLevel="1" collapsed="1" x14ac:dyDescent="0.35">
      <c r="A426" s="95" t="s">
        <v>711</v>
      </c>
      <c r="B426" s="61" t="s">
        <v>712</v>
      </c>
      <c r="C426" s="201">
        <v>242903779209</v>
      </c>
      <c r="D426" s="202">
        <f t="shared" ref="D426" si="1645">E426+F426</f>
        <v>506.60311999999999</v>
      </c>
      <c r="E426" s="62">
        <f t="shared" ref="E426" si="1646">SUMIF($G$5:$BS$5,"федеральный бюджет",G426:BS426)</f>
        <v>0</v>
      </c>
      <c r="F426" s="63">
        <f t="shared" ref="F426" si="1647">SUMIF($G$5:$BS$5,"краевой бюджет",G426:BS426)</f>
        <v>506.60311999999999</v>
      </c>
      <c r="G426" s="64"/>
      <c r="H426" s="65"/>
      <c r="I426" s="64"/>
      <c r="J426" s="65"/>
      <c r="K426" s="64"/>
      <c r="L426" s="65"/>
      <c r="M426" s="64"/>
      <c r="N426" s="65"/>
      <c r="O426" s="62"/>
      <c r="P426" s="63"/>
      <c r="Q426" s="64"/>
      <c r="R426" s="65"/>
      <c r="S426" s="64"/>
      <c r="T426" s="65"/>
      <c r="U426" s="64"/>
      <c r="V426" s="66"/>
      <c r="W426" s="64"/>
      <c r="X426" s="65"/>
      <c r="Y426" s="65"/>
      <c r="Z426" s="64"/>
      <c r="AA426" s="65"/>
      <c r="AB426" s="62"/>
      <c r="AC426" s="63"/>
      <c r="AD426" s="64"/>
      <c r="AE426" s="65"/>
      <c r="AF426" s="65">
        <v>506.60311999999999</v>
      </c>
      <c r="AG426" s="66"/>
      <c r="AH426" s="73"/>
      <c r="AI426" s="62"/>
      <c r="AJ426" s="63"/>
      <c r="AK426" s="62"/>
      <c r="AL426" s="63"/>
      <c r="AM426" s="68"/>
      <c r="AN426" s="69"/>
      <c r="AO426" s="69"/>
      <c r="AP426" s="64"/>
      <c r="AQ426" s="65"/>
      <c r="AR426" s="64"/>
      <c r="AS426" s="65"/>
      <c r="AT426" s="66"/>
      <c r="AU426" s="66"/>
      <c r="AV426" s="64"/>
      <c r="AW426" s="65"/>
      <c r="AX426" s="73"/>
      <c r="AY426" s="73"/>
      <c r="AZ426" s="65"/>
      <c r="BA426" s="66"/>
      <c r="BB426" s="66"/>
      <c r="BC426" s="66"/>
      <c r="BD426" s="73"/>
      <c r="BE426" s="64"/>
      <c r="BF426" s="65"/>
      <c r="BG426" s="70"/>
      <c r="BH426" s="66"/>
      <c r="BI426" s="70"/>
      <c r="BJ426" s="66"/>
      <c r="BK426" s="64"/>
      <c r="BL426" s="65"/>
      <c r="BM426" s="66"/>
      <c r="BN426" s="65"/>
      <c r="BO426" s="65"/>
      <c r="BP426" s="65"/>
      <c r="BQ426" s="65"/>
      <c r="BR426" s="66"/>
      <c r="BS426" s="73"/>
    </row>
    <row r="427" spans="1:71" ht="69.75" customHeight="1" outlineLevel="1" x14ac:dyDescent="0.35">
      <c r="A427" s="92" t="s">
        <v>711</v>
      </c>
      <c r="B427" s="121" t="s">
        <v>713</v>
      </c>
      <c r="C427" s="201">
        <v>242900363347</v>
      </c>
      <c r="D427" s="202">
        <f t="shared" ref="D427:D490" si="1648">E427+F427</f>
        <v>358.44524000000001</v>
      </c>
      <c r="E427" s="62">
        <f t="shared" ref="E427:E490" si="1649">SUMIF($G$5:$BS$5,"федеральный бюджет",G427:BS427)</f>
        <v>70.362020000000001</v>
      </c>
      <c r="F427" s="63">
        <f t="shared" ref="F427:F490" si="1650">SUMIF($G$5:$BS$5,"краевой бюджет",G427:BS427)</f>
        <v>288.08321999999998</v>
      </c>
      <c r="G427" s="64"/>
      <c r="H427" s="65"/>
      <c r="I427" s="64"/>
      <c r="J427" s="65"/>
      <c r="K427" s="64"/>
      <c r="L427" s="65"/>
      <c r="M427" s="64"/>
      <c r="N427" s="65"/>
      <c r="O427" s="62"/>
      <c r="P427" s="63"/>
      <c r="Q427" s="64"/>
      <c r="R427" s="65"/>
      <c r="S427" s="64"/>
      <c r="T427" s="65"/>
      <c r="U427" s="64"/>
      <c r="V427" s="66"/>
      <c r="W427" s="64"/>
      <c r="X427" s="65"/>
      <c r="Y427" s="65"/>
      <c r="Z427" s="64"/>
      <c r="AA427" s="65"/>
      <c r="AB427" s="62"/>
      <c r="AC427" s="63"/>
      <c r="AD427" s="64"/>
      <c r="AE427" s="65"/>
      <c r="AF427" s="65">
        <v>257.92806999999999</v>
      </c>
      <c r="AG427" s="66"/>
      <c r="AH427" s="73"/>
      <c r="AI427" s="62"/>
      <c r="AJ427" s="63"/>
      <c r="AK427" s="84">
        <v>70.362020000000001</v>
      </c>
      <c r="AL427" s="85">
        <v>30.155149999999999</v>
      </c>
      <c r="AM427" s="86"/>
      <c r="AN427" s="87"/>
      <c r="AO427" s="87"/>
      <c r="AP427" s="64"/>
      <c r="AQ427" s="65"/>
      <c r="AR427" s="64"/>
      <c r="AS427" s="65"/>
      <c r="AT427" s="66"/>
      <c r="AU427" s="66"/>
      <c r="AV427" s="64"/>
      <c r="AW427" s="65"/>
      <c r="AX427" s="73"/>
      <c r="AY427" s="73"/>
      <c r="AZ427" s="65"/>
      <c r="BA427" s="66"/>
      <c r="BB427" s="66"/>
      <c r="BC427" s="66"/>
      <c r="BD427" s="73"/>
      <c r="BE427" s="64"/>
      <c r="BF427" s="65"/>
      <c r="BG427" s="70"/>
      <c r="BH427" s="66"/>
      <c r="BI427" s="70"/>
      <c r="BJ427" s="66"/>
      <c r="BK427" s="64"/>
      <c r="BL427" s="65"/>
      <c r="BM427" s="66"/>
      <c r="BN427" s="65"/>
      <c r="BO427" s="65"/>
      <c r="BP427" s="65"/>
      <c r="BQ427" s="65"/>
      <c r="BR427" s="66"/>
      <c r="BS427" s="73"/>
    </row>
    <row r="428" spans="1:71" ht="69.75" customHeight="1" outlineLevel="1" x14ac:dyDescent="0.35">
      <c r="A428" s="92" t="s">
        <v>711</v>
      </c>
      <c r="B428" s="121" t="s">
        <v>714</v>
      </c>
      <c r="C428" s="201">
        <v>242900926991</v>
      </c>
      <c r="D428" s="202">
        <f t="shared" si="1648"/>
        <v>213.97620000000001</v>
      </c>
      <c r="E428" s="62">
        <f t="shared" si="1649"/>
        <v>0</v>
      </c>
      <c r="F428" s="63">
        <f t="shared" si="1650"/>
        <v>213.97620000000001</v>
      </c>
      <c r="G428" s="64"/>
      <c r="H428" s="65"/>
      <c r="I428" s="64"/>
      <c r="J428" s="65"/>
      <c r="K428" s="64"/>
      <c r="L428" s="65"/>
      <c r="M428" s="64"/>
      <c r="N428" s="65"/>
      <c r="O428" s="62"/>
      <c r="P428" s="63"/>
      <c r="Q428" s="64"/>
      <c r="R428" s="65"/>
      <c r="S428" s="64"/>
      <c r="T428" s="65"/>
      <c r="U428" s="64"/>
      <c r="V428" s="66"/>
      <c r="W428" s="64"/>
      <c r="X428" s="65"/>
      <c r="Y428" s="65"/>
      <c r="Z428" s="64"/>
      <c r="AA428" s="65"/>
      <c r="AB428" s="62"/>
      <c r="AC428" s="63"/>
      <c r="AD428" s="64"/>
      <c r="AE428" s="65"/>
      <c r="AF428" s="65">
        <v>213.97620000000001</v>
      </c>
      <c r="AG428" s="66"/>
      <c r="AH428" s="73"/>
      <c r="AI428" s="62"/>
      <c r="AJ428" s="63"/>
      <c r="AK428" s="84"/>
      <c r="AL428" s="85"/>
      <c r="AM428" s="86"/>
      <c r="AN428" s="87"/>
      <c r="AO428" s="87"/>
      <c r="AP428" s="64"/>
      <c r="AQ428" s="65"/>
      <c r="AR428" s="64"/>
      <c r="AS428" s="65"/>
      <c r="AT428" s="66"/>
      <c r="AU428" s="66"/>
      <c r="AV428" s="64"/>
      <c r="AW428" s="65"/>
      <c r="AX428" s="73"/>
      <c r="AY428" s="73"/>
      <c r="AZ428" s="65"/>
      <c r="BA428" s="66"/>
      <c r="BB428" s="66"/>
      <c r="BC428" s="66"/>
      <c r="BD428" s="73"/>
      <c r="BE428" s="64"/>
      <c r="BF428" s="65"/>
      <c r="BG428" s="70"/>
      <c r="BH428" s="66"/>
      <c r="BI428" s="70"/>
      <c r="BJ428" s="66"/>
      <c r="BK428" s="64"/>
      <c r="BL428" s="65"/>
      <c r="BM428" s="66"/>
      <c r="BN428" s="65"/>
      <c r="BO428" s="65"/>
      <c r="BP428" s="65"/>
      <c r="BQ428" s="65"/>
      <c r="BR428" s="66"/>
      <c r="BS428" s="73"/>
    </row>
    <row r="429" spans="1:71" ht="69.75" customHeight="1" outlineLevel="1" x14ac:dyDescent="0.35">
      <c r="A429" s="92" t="s">
        <v>711</v>
      </c>
      <c r="B429" s="121" t="s">
        <v>715</v>
      </c>
      <c r="C429" s="201">
        <v>242901179534</v>
      </c>
      <c r="D429" s="202">
        <f t="shared" si="1648"/>
        <v>279.904</v>
      </c>
      <c r="E429" s="62">
        <f t="shared" si="1649"/>
        <v>0</v>
      </c>
      <c r="F429" s="63">
        <f t="shared" si="1650"/>
        <v>279.904</v>
      </c>
      <c r="G429" s="64"/>
      <c r="H429" s="65"/>
      <c r="I429" s="64"/>
      <c r="J429" s="65"/>
      <c r="K429" s="64"/>
      <c r="L429" s="65"/>
      <c r="M429" s="64"/>
      <c r="N429" s="65"/>
      <c r="O429" s="62"/>
      <c r="P429" s="63"/>
      <c r="Q429" s="64"/>
      <c r="R429" s="65"/>
      <c r="S429" s="64"/>
      <c r="T429" s="65"/>
      <c r="U429" s="64"/>
      <c r="V429" s="66"/>
      <c r="W429" s="64"/>
      <c r="X429" s="65"/>
      <c r="Y429" s="65"/>
      <c r="Z429" s="64"/>
      <c r="AA429" s="65"/>
      <c r="AB429" s="62"/>
      <c r="AC429" s="63"/>
      <c r="AD429" s="64"/>
      <c r="AE429" s="65"/>
      <c r="AF429" s="65">
        <v>279.904</v>
      </c>
      <c r="AG429" s="66"/>
      <c r="AH429" s="73"/>
      <c r="AI429" s="62"/>
      <c r="AJ429" s="63"/>
      <c r="AK429" s="84"/>
      <c r="AL429" s="85"/>
      <c r="AM429" s="86"/>
      <c r="AN429" s="87"/>
      <c r="AO429" s="87"/>
      <c r="AP429" s="64"/>
      <c r="AQ429" s="65"/>
      <c r="AR429" s="64"/>
      <c r="AS429" s="65"/>
      <c r="AT429" s="66"/>
      <c r="AU429" s="66"/>
      <c r="AV429" s="64"/>
      <c r="AW429" s="65"/>
      <c r="AX429" s="73"/>
      <c r="AY429" s="73"/>
      <c r="AZ429" s="65"/>
      <c r="BA429" s="66"/>
      <c r="BB429" s="66"/>
      <c r="BC429" s="66"/>
      <c r="BD429" s="73"/>
      <c r="BE429" s="64"/>
      <c r="BF429" s="65"/>
      <c r="BG429" s="70"/>
      <c r="BH429" s="66"/>
      <c r="BI429" s="70"/>
      <c r="BJ429" s="66"/>
      <c r="BK429" s="64"/>
      <c r="BL429" s="65"/>
      <c r="BM429" s="66"/>
      <c r="BN429" s="65"/>
      <c r="BO429" s="65"/>
      <c r="BP429" s="65"/>
      <c r="BQ429" s="65"/>
      <c r="BR429" s="66"/>
      <c r="BS429" s="73"/>
    </row>
    <row r="430" spans="1:71" ht="70.5" customHeight="1" outlineLevel="1" x14ac:dyDescent="0.35">
      <c r="A430" s="82" t="s">
        <v>711</v>
      </c>
      <c r="B430" s="61" t="s">
        <v>716</v>
      </c>
      <c r="C430" s="201">
        <v>242903869639</v>
      </c>
      <c r="D430" s="202">
        <f t="shared" si="1648"/>
        <v>3780.2219100000002</v>
      </c>
      <c r="E430" s="62">
        <f t="shared" si="1649"/>
        <v>23.003520000000002</v>
      </c>
      <c r="F430" s="63">
        <f t="shared" si="1650"/>
        <v>3757.21839</v>
      </c>
      <c r="G430" s="64"/>
      <c r="H430" s="65"/>
      <c r="I430" s="64"/>
      <c r="J430" s="65"/>
      <c r="K430" s="64"/>
      <c r="L430" s="65"/>
      <c r="M430" s="64"/>
      <c r="N430" s="65"/>
      <c r="O430" s="62">
        <v>23.003520000000002</v>
      </c>
      <c r="P430" s="63">
        <v>9.8586500000000008</v>
      </c>
      <c r="Q430" s="64"/>
      <c r="R430" s="65"/>
      <c r="S430" s="64"/>
      <c r="T430" s="65"/>
      <c r="U430" s="64"/>
      <c r="V430" s="66"/>
      <c r="W430" s="64"/>
      <c r="X430" s="65"/>
      <c r="Y430" s="65">
        <v>208.88</v>
      </c>
      <c r="Z430" s="64"/>
      <c r="AA430" s="65"/>
      <c r="AB430" s="62"/>
      <c r="AC430" s="63"/>
      <c r="AD430" s="64"/>
      <c r="AE430" s="65"/>
      <c r="AF430" s="65"/>
      <c r="AG430" s="66"/>
      <c r="AH430" s="73"/>
      <c r="AI430" s="62"/>
      <c r="AJ430" s="63"/>
      <c r="AK430" s="62"/>
      <c r="AL430" s="63"/>
      <c r="AM430" s="68"/>
      <c r="AN430" s="69"/>
      <c r="AO430" s="69"/>
      <c r="AP430" s="64"/>
      <c r="AQ430" s="65"/>
      <c r="AR430" s="64"/>
      <c r="AS430" s="65"/>
      <c r="AT430" s="66"/>
      <c r="AU430" s="66"/>
      <c r="AV430" s="64"/>
      <c r="AW430" s="65"/>
      <c r="AX430" s="73"/>
      <c r="AY430" s="73"/>
      <c r="AZ430" s="65"/>
      <c r="BA430" s="66"/>
      <c r="BB430" s="66">
        <v>3538.4797400000002</v>
      </c>
      <c r="BC430" s="66"/>
      <c r="BD430" s="73"/>
      <c r="BE430" s="64"/>
      <c r="BF430" s="65"/>
      <c r="BG430" s="70"/>
      <c r="BH430" s="66"/>
      <c r="BI430" s="70"/>
      <c r="BJ430" s="66"/>
      <c r="BK430" s="64"/>
      <c r="BL430" s="65"/>
      <c r="BM430" s="66"/>
      <c r="BN430" s="65"/>
      <c r="BO430" s="65"/>
      <c r="BP430" s="65"/>
      <c r="BQ430" s="65"/>
      <c r="BR430" s="66"/>
      <c r="BS430" s="73"/>
    </row>
    <row r="431" spans="1:71" ht="70.5" customHeight="1" outlineLevel="1" x14ac:dyDescent="0.35">
      <c r="A431" s="119" t="s">
        <v>711</v>
      </c>
      <c r="B431" s="75" t="s">
        <v>717</v>
      </c>
      <c r="C431" s="201">
        <v>242901137728</v>
      </c>
      <c r="D431" s="202">
        <f t="shared" si="1648"/>
        <v>1385.37014</v>
      </c>
      <c r="E431" s="62">
        <f t="shared" si="1649"/>
        <v>396.06605999999999</v>
      </c>
      <c r="F431" s="63">
        <f t="shared" si="1650"/>
        <v>989.30408</v>
      </c>
      <c r="G431" s="64">
        <v>207.98133000000001</v>
      </c>
      <c r="H431" s="65">
        <v>89.13485</v>
      </c>
      <c r="I431" s="64"/>
      <c r="J431" s="65"/>
      <c r="K431" s="64">
        <v>7.9387100000000004</v>
      </c>
      <c r="L431" s="65">
        <v>3.4023099999999999</v>
      </c>
      <c r="M431" s="64"/>
      <c r="N431" s="65"/>
      <c r="O431" s="62">
        <v>180.14601999999999</v>
      </c>
      <c r="P431" s="63">
        <v>77.205439999999996</v>
      </c>
      <c r="Q431" s="64"/>
      <c r="R431" s="65"/>
      <c r="S431" s="64"/>
      <c r="T431" s="65"/>
      <c r="U431" s="64"/>
      <c r="V431" s="66"/>
      <c r="W431" s="64"/>
      <c r="X431" s="65"/>
      <c r="Y431" s="65">
        <v>555.52</v>
      </c>
      <c r="Z431" s="64"/>
      <c r="AA431" s="65"/>
      <c r="AB431" s="62"/>
      <c r="AC431" s="63"/>
      <c r="AD431" s="64"/>
      <c r="AE431" s="65"/>
      <c r="AF431" s="65"/>
      <c r="AG431" s="66"/>
      <c r="AH431" s="73"/>
      <c r="AI431" s="62"/>
      <c r="AJ431" s="63"/>
      <c r="AK431" s="62"/>
      <c r="AL431" s="63"/>
      <c r="AM431" s="68"/>
      <c r="AN431" s="69"/>
      <c r="AO431" s="69"/>
      <c r="AP431" s="64"/>
      <c r="AQ431" s="65"/>
      <c r="AR431" s="64"/>
      <c r="AS431" s="65"/>
      <c r="AT431" s="66"/>
      <c r="AU431" s="66"/>
      <c r="AV431" s="64"/>
      <c r="AW431" s="65"/>
      <c r="AX431" s="73"/>
      <c r="AY431" s="73"/>
      <c r="AZ431" s="65"/>
      <c r="BA431" s="66"/>
      <c r="BB431" s="66">
        <v>264.04147999999998</v>
      </c>
      <c r="BC431" s="66"/>
      <c r="BD431" s="73"/>
      <c r="BE431" s="64"/>
      <c r="BF431" s="65"/>
      <c r="BG431" s="70"/>
      <c r="BH431" s="66"/>
      <c r="BI431" s="70"/>
      <c r="BJ431" s="66"/>
      <c r="BK431" s="64"/>
      <c r="BL431" s="65"/>
      <c r="BM431" s="66"/>
      <c r="BN431" s="65"/>
      <c r="BO431" s="65"/>
      <c r="BP431" s="65"/>
      <c r="BQ431" s="65"/>
      <c r="BR431" s="66"/>
      <c r="BS431" s="73"/>
    </row>
    <row r="432" spans="1:71" ht="70.5" customHeight="1" outlineLevel="1" x14ac:dyDescent="0.35">
      <c r="A432" s="119" t="s">
        <v>711</v>
      </c>
      <c r="B432" s="75" t="s">
        <v>718</v>
      </c>
      <c r="C432" s="201">
        <v>242903721030</v>
      </c>
      <c r="D432" s="202">
        <f t="shared" si="1648"/>
        <v>8000</v>
      </c>
      <c r="E432" s="62">
        <f t="shared" si="1649"/>
        <v>0</v>
      </c>
      <c r="F432" s="63">
        <f t="shared" si="1650"/>
        <v>8000</v>
      </c>
      <c r="G432" s="64"/>
      <c r="H432" s="65"/>
      <c r="I432" s="64"/>
      <c r="J432" s="65"/>
      <c r="K432" s="64"/>
      <c r="L432" s="65"/>
      <c r="M432" s="64"/>
      <c r="N432" s="65"/>
      <c r="O432" s="62"/>
      <c r="P432" s="63"/>
      <c r="Q432" s="64"/>
      <c r="R432" s="65"/>
      <c r="S432" s="64"/>
      <c r="T432" s="65"/>
      <c r="U432" s="64"/>
      <c r="V432" s="66"/>
      <c r="W432" s="64"/>
      <c r="X432" s="65"/>
      <c r="Y432" s="65"/>
      <c r="Z432" s="64"/>
      <c r="AA432" s="65"/>
      <c r="AB432" s="62"/>
      <c r="AC432" s="63"/>
      <c r="AD432" s="64"/>
      <c r="AE432" s="65"/>
      <c r="AF432" s="65"/>
      <c r="AG432" s="66"/>
      <c r="AH432" s="73"/>
      <c r="AI432" s="62"/>
      <c r="AJ432" s="63"/>
      <c r="AK432" s="62"/>
      <c r="AL432" s="63"/>
      <c r="AM432" s="68"/>
      <c r="AN432" s="69"/>
      <c r="AO432" s="69">
        <v>8000</v>
      </c>
      <c r="AP432" s="64"/>
      <c r="AQ432" s="65"/>
      <c r="AR432" s="64"/>
      <c r="AS432" s="65"/>
      <c r="AT432" s="66"/>
      <c r="AU432" s="66"/>
      <c r="AV432" s="64"/>
      <c r="AW432" s="65"/>
      <c r="AX432" s="73"/>
      <c r="AY432" s="73"/>
      <c r="AZ432" s="65"/>
      <c r="BA432" s="66"/>
      <c r="BB432" s="66"/>
      <c r="BC432" s="66"/>
      <c r="BD432" s="73"/>
      <c r="BE432" s="64"/>
      <c r="BF432" s="65"/>
      <c r="BG432" s="70"/>
      <c r="BH432" s="66"/>
      <c r="BI432" s="70"/>
      <c r="BJ432" s="66"/>
      <c r="BK432" s="64"/>
      <c r="BL432" s="65"/>
      <c r="BM432" s="66"/>
      <c r="BN432" s="65"/>
      <c r="BO432" s="65"/>
      <c r="BP432" s="65"/>
      <c r="BQ432" s="65"/>
      <c r="BR432" s="66"/>
      <c r="BS432" s="73"/>
    </row>
    <row r="433" spans="1:71" ht="70.5" customHeight="1" outlineLevel="1" x14ac:dyDescent="0.35">
      <c r="A433" s="119" t="s">
        <v>711</v>
      </c>
      <c r="B433" s="75" t="s">
        <v>719</v>
      </c>
      <c r="C433" s="201">
        <v>242901161495</v>
      </c>
      <c r="D433" s="202">
        <f t="shared" si="1648"/>
        <v>8000</v>
      </c>
      <c r="E433" s="62">
        <f t="shared" si="1649"/>
        <v>0</v>
      </c>
      <c r="F433" s="63">
        <f t="shared" si="1650"/>
        <v>8000</v>
      </c>
      <c r="G433" s="64"/>
      <c r="H433" s="65"/>
      <c r="I433" s="64"/>
      <c r="J433" s="65"/>
      <c r="K433" s="64"/>
      <c r="L433" s="65"/>
      <c r="M433" s="64"/>
      <c r="N433" s="65"/>
      <c r="O433" s="62"/>
      <c r="P433" s="63"/>
      <c r="Q433" s="64"/>
      <c r="R433" s="65"/>
      <c r="S433" s="64"/>
      <c r="T433" s="65"/>
      <c r="U433" s="64"/>
      <c r="V433" s="66"/>
      <c r="W433" s="64"/>
      <c r="X433" s="65"/>
      <c r="Y433" s="65"/>
      <c r="Z433" s="64"/>
      <c r="AA433" s="65"/>
      <c r="AB433" s="62"/>
      <c r="AC433" s="63"/>
      <c r="AD433" s="64"/>
      <c r="AE433" s="65"/>
      <c r="AF433" s="65"/>
      <c r="AG433" s="66"/>
      <c r="AH433" s="73"/>
      <c r="AI433" s="62"/>
      <c r="AJ433" s="63"/>
      <c r="AK433" s="62"/>
      <c r="AL433" s="63"/>
      <c r="AM433" s="68"/>
      <c r="AN433" s="69"/>
      <c r="AO433" s="69">
        <v>8000</v>
      </c>
      <c r="AP433" s="64"/>
      <c r="AQ433" s="65"/>
      <c r="AR433" s="64"/>
      <c r="AS433" s="65"/>
      <c r="AT433" s="66"/>
      <c r="AU433" s="66"/>
      <c r="AV433" s="64"/>
      <c r="AW433" s="65"/>
      <c r="AX433" s="73"/>
      <c r="AY433" s="73"/>
      <c r="AZ433" s="65"/>
      <c r="BA433" s="66"/>
      <c r="BB433" s="66"/>
      <c r="BC433" s="66"/>
      <c r="BD433" s="73"/>
      <c r="BE433" s="64"/>
      <c r="BF433" s="65"/>
      <c r="BG433" s="70"/>
      <c r="BH433" s="66"/>
      <c r="BI433" s="70"/>
      <c r="BJ433" s="66"/>
      <c r="BK433" s="64"/>
      <c r="BL433" s="65"/>
      <c r="BM433" s="66"/>
      <c r="BN433" s="65"/>
      <c r="BO433" s="65"/>
      <c r="BP433" s="65"/>
      <c r="BQ433" s="65"/>
      <c r="BR433" s="66"/>
      <c r="BS433" s="73"/>
    </row>
    <row r="434" spans="1:71" ht="70.5" customHeight="1" outlineLevel="1" x14ac:dyDescent="0.35">
      <c r="A434" s="119" t="s">
        <v>711</v>
      </c>
      <c r="B434" s="75" t="s">
        <v>720</v>
      </c>
      <c r="C434" s="201">
        <v>242903591800</v>
      </c>
      <c r="D434" s="202">
        <f t="shared" si="1648"/>
        <v>8000</v>
      </c>
      <c r="E434" s="62">
        <f t="shared" si="1649"/>
        <v>0</v>
      </c>
      <c r="F434" s="63">
        <f t="shared" si="1650"/>
        <v>8000</v>
      </c>
      <c r="G434" s="64"/>
      <c r="H434" s="65"/>
      <c r="I434" s="64"/>
      <c r="J434" s="65"/>
      <c r="K434" s="64"/>
      <c r="L434" s="65"/>
      <c r="M434" s="64"/>
      <c r="N434" s="65"/>
      <c r="O434" s="62"/>
      <c r="P434" s="63"/>
      <c r="Q434" s="64"/>
      <c r="R434" s="65"/>
      <c r="S434" s="64"/>
      <c r="T434" s="65"/>
      <c r="U434" s="64"/>
      <c r="V434" s="66"/>
      <c r="W434" s="64"/>
      <c r="X434" s="65"/>
      <c r="Y434" s="65"/>
      <c r="Z434" s="64"/>
      <c r="AA434" s="65"/>
      <c r="AB434" s="62"/>
      <c r="AC434" s="63"/>
      <c r="AD434" s="64"/>
      <c r="AE434" s="65"/>
      <c r="AF434" s="65"/>
      <c r="AG434" s="66"/>
      <c r="AH434" s="73"/>
      <c r="AI434" s="62"/>
      <c r="AJ434" s="63"/>
      <c r="AK434" s="62"/>
      <c r="AL434" s="63"/>
      <c r="AM434" s="68"/>
      <c r="AN434" s="69"/>
      <c r="AO434" s="69">
        <v>8000</v>
      </c>
      <c r="AP434" s="64"/>
      <c r="AQ434" s="65"/>
      <c r="AR434" s="64"/>
      <c r="AS434" s="65"/>
      <c r="AT434" s="66"/>
      <c r="AU434" s="66"/>
      <c r="AV434" s="64"/>
      <c r="AW434" s="65"/>
      <c r="AX434" s="73"/>
      <c r="AY434" s="73"/>
      <c r="AZ434" s="65"/>
      <c r="BA434" s="66"/>
      <c r="BB434" s="66"/>
      <c r="BC434" s="66"/>
      <c r="BD434" s="73"/>
      <c r="BE434" s="64"/>
      <c r="BF434" s="65"/>
      <c r="BG434" s="70"/>
      <c r="BH434" s="66"/>
      <c r="BI434" s="70"/>
      <c r="BJ434" s="66"/>
      <c r="BK434" s="64"/>
      <c r="BL434" s="65"/>
      <c r="BM434" s="66"/>
      <c r="BN434" s="65"/>
      <c r="BO434" s="65"/>
      <c r="BP434" s="65"/>
      <c r="BQ434" s="65"/>
      <c r="BR434" s="66"/>
      <c r="BS434" s="73"/>
    </row>
    <row r="435" spans="1:71" ht="70.5" customHeight="1" outlineLevel="1" x14ac:dyDescent="0.35">
      <c r="A435" s="119" t="s">
        <v>711</v>
      </c>
      <c r="B435" s="75" t="s">
        <v>721</v>
      </c>
      <c r="C435" s="201">
        <v>242901419708</v>
      </c>
      <c r="D435" s="202">
        <f t="shared" si="1648"/>
        <v>8000</v>
      </c>
      <c r="E435" s="62">
        <f t="shared" si="1649"/>
        <v>0</v>
      </c>
      <c r="F435" s="63">
        <f t="shared" si="1650"/>
        <v>8000</v>
      </c>
      <c r="G435" s="64"/>
      <c r="H435" s="65"/>
      <c r="I435" s="64"/>
      <c r="J435" s="65"/>
      <c r="K435" s="64"/>
      <c r="L435" s="65"/>
      <c r="M435" s="64"/>
      <c r="N435" s="65"/>
      <c r="O435" s="62"/>
      <c r="P435" s="63"/>
      <c r="Q435" s="64"/>
      <c r="R435" s="65"/>
      <c r="S435" s="64"/>
      <c r="T435" s="65"/>
      <c r="U435" s="64"/>
      <c r="V435" s="66"/>
      <c r="W435" s="64"/>
      <c r="X435" s="65"/>
      <c r="Y435" s="65"/>
      <c r="Z435" s="64"/>
      <c r="AA435" s="65"/>
      <c r="AB435" s="62"/>
      <c r="AC435" s="63"/>
      <c r="AD435" s="64"/>
      <c r="AE435" s="65"/>
      <c r="AF435" s="65"/>
      <c r="AG435" s="66"/>
      <c r="AH435" s="73"/>
      <c r="AI435" s="62"/>
      <c r="AJ435" s="63"/>
      <c r="AK435" s="62"/>
      <c r="AL435" s="63"/>
      <c r="AM435" s="68"/>
      <c r="AN435" s="69"/>
      <c r="AO435" s="69">
        <v>8000</v>
      </c>
      <c r="AP435" s="64"/>
      <c r="AQ435" s="65"/>
      <c r="AR435" s="64"/>
      <c r="AS435" s="65"/>
      <c r="AT435" s="66"/>
      <c r="AU435" s="66"/>
      <c r="AV435" s="64"/>
      <c r="AW435" s="65"/>
      <c r="AX435" s="73"/>
      <c r="AY435" s="73"/>
      <c r="AZ435" s="65"/>
      <c r="BA435" s="66"/>
      <c r="BB435" s="66"/>
      <c r="BC435" s="66"/>
      <c r="BD435" s="73"/>
      <c r="BE435" s="64"/>
      <c r="BF435" s="65"/>
      <c r="BG435" s="70"/>
      <c r="BH435" s="66"/>
      <c r="BI435" s="70"/>
      <c r="BJ435" s="66"/>
      <c r="BK435" s="64"/>
      <c r="BL435" s="65"/>
      <c r="BM435" s="66"/>
      <c r="BN435" s="65"/>
      <c r="BO435" s="65"/>
      <c r="BP435" s="65"/>
      <c r="BQ435" s="65"/>
      <c r="BR435" s="66"/>
      <c r="BS435" s="73"/>
    </row>
    <row r="436" spans="1:71" ht="47.25" customHeight="1" outlineLevel="1" x14ac:dyDescent="0.35">
      <c r="A436" s="120" t="s">
        <v>711</v>
      </c>
      <c r="B436" s="117" t="s">
        <v>722</v>
      </c>
      <c r="C436" s="201">
        <v>242903696224</v>
      </c>
      <c r="D436" s="202">
        <f t="shared" si="1648"/>
        <v>22196.363149999997</v>
      </c>
      <c r="E436" s="62">
        <f t="shared" si="1649"/>
        <v>463.63615000000004</v>
      </c>
      <c r="F436" s="63">
        <f t="shared" si="1650"/>
        <v>21732.726999999999</v>
      </c>
      <c r="G436" s="64"/>
      <c r="H436" s="65"/>
      <c r="I436" s="64">
        <v>57.591239999999999</v>
      </c>
      <c r="J436" s="65">
        <v>24.68196</v>
      </c>
      <c r="K436" s="64"/>
      <c r="L436" s="65"/>
      <c r="M436" s="64"/>
      <c r="N436" s="65"/>
      <c r="O436" s="62">
        <v>327.86489</v>
      </c>
      <c r="P436" s="63">
        <v>140.51352</v>
      </c>
      <c r="Q436" s="64"/>
      <c r="R436" s="65"/>
      <c r="S436" s="64"/>
      <c r="T436" s="65"/>
      <c r="U436" s="64"/>
      <c r="V436" s="66"/>
      <c r="W436" s="64"/>
      <c r="X436" s="65"/>
      <c r="Y436" s="65">
        <v>308</v>
      </c>
      <c r="Z436" s="64"/>
      <c r="AA436" s="65"/>
      <c r="AB436" s="62"/>
      <c r="AC436" s="63"/>
      <c r="AD436" s="64"/>
      <c r="AE436" s="65"/>
      <c r="AF436" s="65">
        <v>1226.0257999999999</v>
      </c>
      <c r="AG436" s="66"/>
      <c r="AH436" s="73"/>
      <c r="AI436" s="62"/>
      <c r="AJ436" s="63"/>
      <c r="AK436" s="141">
        <v>78.180019999999999</v>
      </c>
      <c r="AL436" s="142">
        <v>33.505719999999997</v>
      </c>
      <c r="AM436" s="143"/>
      <c r="AN436" s="144"/>
      <c r="AO436" s="144"/>
      <c r="AP436" s="64"/>
      <c r="AQ436" s="65"/>
      <c r="AR436" s="64"/>
      <c r="AS436" s="65"/>
      <c r="AT436" s="66"/>
      <c r="AU436" s="66"/>
      <c r="AV436" s="64"/>
      <c r="AW436" s="65"/>
      <c r="AX436" s="73"/>
      <c r="AY436" s="73"/>
      <c r="AZ436" s="65"/>
      <c r="BA436" s="66"/>
      <c r="BB436" s="66">
        <v>20000</v>
      </c>
      <c r="BC436" s="66"/>
      <c r="BD436" s="73"/>
      <c r="BE436" s="64"/>
      <c r="BF436" s="65"/>
      <c r="BG436" s="70"/>
      <c r="BH436" s="66"/>
      <c r="BI436" s="70"/>
      <c r="BJ436" s="66"/>
      <c r="BK436" s="64"/>
      <c r="BL436" s="65"/>
      <c r="BM436" s="66"/>
      <c r="BN436" s="65"/>
      <c r="BO436" s="65"/>
      <c r="BP436" s="65"/>
      <c r="BQ436" s="65"/>
      <c r="BR436" s="66"/>
      <c r="BS436" s="73"/>
    </row>
    <row r="437" spans="1:71" ht="47.25" customHeight="1" outlineLevel="1" x14ac:dyDescent="0.35">
      <c r="A437" s="82" t="s">
        <v>711</v>
      </c>
      <c r="B437" s="88" t="s">
        <v>723</v>
      </c>
      <c r="C437" s="201" t="s">
        <v>724</v>
      </c>
      <c r="D437" s="202">
        <f t="shared" si="1648"/>
        <v>322.11879999999996</v>
      </c>
      <c r="E437" s="62">
        <f t="shared" si="1649"/>
        <v>0</v>
      </c>
      <c r="F437" s="63">
        <f t="shared" si="1650"/>
        <v>322.11879999999996</v>
      </c>
      <c r="G437" s="64"/>
      <c r="H437" s="65"/>
      <c r="I437" s="64"/>
      <c r="J437" s="65"/>
      <c r="K437" s="64"/>
      <c r="L437" s="65"/>
      <c r="M437" s="64"/>
      <c r="N437" s="65"/>
      <c r="O437" s="62"/>
      <c r="P437" s="63"/>
      <c r="Q437" s="64"/>
      <c r="R437" s="65"/>
      <c r="S437" s="64"/>
      <c r="T437" s="65"/>
      <c r="U437" s="64"/>
      <c r="V437" s="66"/>
      <c r="W437" s="64"/>
      <c r="X437" s="65"/>
      <c r="Y437" s="65">
        <v>194.32</v>
      </c>
      <c r="Z437" s="64"/>
      <c r="AA437" s="65"/>
      <c r="AB437" s="62"/>
      <c r="AC437" s="63"/>
      <c r="AD437" s="64"/>
      <c r="AE437" s="65"/>
      <c r="AF437" s="65"/>
      <c r="AG437" s="66"/>
      <c r="AH437" s="73"/>
      <c r="AI437" s="62"/>
      <c r="AJ437" s="63"/>
      <c r="AK437" s="62"/>
      <c r="AL437" s="63"/>
      <c r="AM437" s="68"/>
      <c r="AN437" s="69"/>
      <c r="AO437" s="69"/>
      <c r="AP437" s="64"/>
      <c r="AQ437" s="65"/>
      <c r="AR437" s="64"/>
      <c r="AS437" s="65"/>
      <c r="AT437" s="66"/>
      <c r="AU437" s="66"/>
      <c r="AV437" s="64"/>
      <c r="AW437" s="65"/>
      <c r="AX437" s="73"/>
      <c r="AY437" s="73"/>
      <c r="AZ437" s="65"/>
      <c r="BA437" s="66"/>
      <c r="BB437" s="66">
        <v>127.7988</v>
      </c>
      <c r="BC437" s="66"/>
      <c r="BD437" s="73"/>
      <c r="BE437" s="64"/>
      <c r="BF437" s="65"/>
      <c r="BG437" s="70"/>
      <c r="BH437" s="66"/>
      <c r="BI437" s="70"/>
      <c r="BJ437" s="66"/>
      <c r="BK437" s="64"/>
      <c r="BL437" s="65"/>
      <c r="BM437" s="66"/>
      <c r="BN437" s="65"/>
      <c r="BO437" s="65"/>
      <c r="BP437" s="65"/>
      <c r="BQ437" s="65"/>
      <c r="BR437" s="66"/>
      <c r="BS437" s="73"/>
    </row>
    <row r="438" spans="1:71" ht="47.25" customHeight="1" outlineLevel="1" x14ac:dyDescent="0.35">
      <c r="A438" s="82" t="s">
        <v>711</v>
      </c>
      <c r="B438" s="88" t="s">
        <v>725</v>
      </c>
      <c r="C438" s="201">
        <v>243904431328</v>
      </c>
      <c r="D438" s="202">
        <f t="shared" si="1648"/>
        <v>670.67604000000006</v>
      </c>
      <c r="E438" s="62">
        <f t="shared" si="1649"/>
        <v>0</v>
      </c>
      <c r="F438" s="63">
        <f t="shared" si="1650"/>
        <v>670.67604000000006</v>
      </c>
      <c r="G438" s="64"/>
      <c r="H438" s="65"/>
      <c r="I438" s="64"/>
      <c r="J438" s="65"/>
      <c r="K438" s="64"/>
      <c r="L438" s="65"/>
      <c r="M438" s="64"/>
      <c r="N438" s="65"/>
      <c r="O438" s="62"/>
      <c r="P438" s="63"/>
      <c r="Q438" s="64"/>
      <c r="R438" s="65"/>
      <c r="S438" s="64"/>
      <c r="T438" s="65"/>
      <c r="U438" s="64"/>
      <c r="V438" s="66"/>
      <c r="W438" s="64"/>
      <c r="X438" s="65"/>
      <c r="Y438" s="65"/>
      <c r="Z438" s="64"/>
      <c r="AA438" s="65"/>
      <c r="AB438" s="62"/>
      <c r="AC438" s="63"/>
      <c r="AD438" s="64"/>
      <c r="AE438" s="65"/>
      <c r="AF438" s="65">
        <v>462.17604</v>
      </c>
      <c r="AG438" s="66"/>
      <c r="AH438" s="73"/>
      <c r="AI438" s="62"/>
      <c r="AJ438" s="63"/>
      <c r="AK438" s="62"/>
      <c r="AL438" s="63"/>
      <c r="AM438" s="68"/>
      <c r="AN438" s="69"/>
      <c r="AO438" s="69"/>
      <c r="AP438" s="64"/>
      <c r="AQ438" s="65"/>
      <c r="AR438" s="64"/>
      <c r="AS438" s="65"/>
      <c r="AT438" s="66"/>
      <c r="AU438" s="66"/>
      <c r="AV438" s="64"/>
      <c r="AW438" s="65"/>
      <c r="AX438" s="73"/>
      <c r="AY438" s="73"/>
      <c r="AZ438" s="65"/>
      <c r="BA438" s="66"/>
      <c r="BB438" s="66">
        <v>208.5</v>
      </c>
      <c r="BC438" s="66"/>
      <c r="BD438" s="73"/>
      <c r="BE438" s="64"/>
      <c r="BF438" s="65"/>
      <c r="BG438" s="70"/>
      <c r="BH438" s="66"/>
      <c r="BI438" s="70"/>
      <c r="BJ438" s="66"/>
      <c r="BK438" s="64"/>
      <c r="BL438" s="65"/>
      <c r="BM438" s="66"/>
      <c r="BN438" s="65"/>
      <c r="BO438" s="65"/>
      <c r="BP438" s="65"/>
      <c r="BQ438" s="65"/>
      <c r="BR438" s="66"/>
      <c r="BS438" s="73"/>
    </row>
    <row r="439" spans="1:71" ht="47.25" customHeight="1" outlineLevel="1" x14ac:dyDescent="0.35">
      <c r="A439" s="82" t="s">
        <v>711</v>
      </c>
      <c r="B439" s="88" t="s">
        <v>726</v>
      </c>
      <c r="C439" s="201">
        <v>242901077797</v>
      </c>
      <c r="D439" s="202">
        <f t="shared" si="1648"/>
        <v>90.378380000000007</v>
      </c>
      <c r="E439" s="62">
        <f t="shared" si="1649"/>
        <v>0</v>
      </c>
      <c r="F439" s="63">
        <f t="shared" si="1650"/>
        <v>90.378380000000007</v>
      </c>
      <c r="G439" s="64"/>
      <c r="H439" s="65"/>
      <c r="I439" s="64"/>
      <c r="J439" s="65"/>
      <c r="K439" s="64"/>
      <c r="L439" s="65"/>
      <c r="M439" s="64"/>
      <c r="N439" s="65"/>
      <c r="O439" s="62"/>
      <c r="P439" s="63"/>
      <c r="Q439" s="64"/>
      <c r="R439" s="65"/>
      <c r="S439" s="64"/>
      <c r="T439" s="65"/>
      <c r="U439" s="64"/>
      <c r="V439" s="66"/>
      <c r="W439" s="64"/>
      <c r="X439" s="65"/>
      <c r="Y439" s="65"/>
      <c r="Z439" s="64"/>
      <c r="AA439" s="65"/>
      <c r="AB439" s="62"/>
      <c r="AC439" s="63"/>
      <c r="AD439" s="64"/>
      <c r="AE439" s="65"/>
      <c r="AF439" s="65">
        <v>90.378380000000007</v>
      </c>
      <c r="AG439" s="66"/>
      <c r="AH439" s="73"/>
      <c r="AI439" s="62"/>
      <c r="AJ439" s="63"/>
      <c r="AK439" s="62"/>
      <c r="AL439" s="63"/>
      <c r="AM439" s="68"/>
      <c r="AN439" s="69"/>
      <c r="AO439" s="69"/>
      <c r="AP439" s="64"/>
      <c r="AQ439" s="65"/>
      <c r="AR439" s="64"/>
      <c r="AS439" s="65"/>
      <c r="AT439" s="66"/>
      <c r="AU439" s="66"/>
      <c r="AV439" s="64"/>
      <c r="AW439" s="65"/>
      <c r="AX439" s="73"/>
      <c r="AY439" s="73"/>
      <c r="AZ439" s="65"/>
      <c r="BA439" s="66"/>
      <c r="BB439" s="66"/>
      <c r="BC439" s="66"/>
      <c r="BD439" s="73"/>
      <c r="BE439" s="64"/>
      <c r="BF439" s="65"/>
      <c r="BG439" s="70"/>
      <c r="BH439" s="66"/>
      <c r="BI439" s="70"/>
      <c r="BJ439" s="66"/>
      <c r="BK439" s="64"/>
      <c r="BL439" s="65"/>
      <c r="BM439" s="66"/>
      <c r="BN439" s="65"/>
      <c r="BO439" s="65"/>
      <c r="BP439" s="65"/>
      <c r="BQ439" s="65"/>
      <c r="BR439" s="66"/>
      <c r="BS439" s="73"/>
    </row>
    <row r="440" spans="1:71" ht="47.25" customHeight="1" outlineLevel="1" x14ac:dyDescent="0.35">
      <c r="A440" s="82" t="s">
        <v>711</v>
      </c>
      <c r="B440" s="88" t="s">
        <v>727</v>
      </c>
      <c r="C440" s="201" t="s">
        <v>728</v>
      </c>
      <c r="D440" s="202">
        <f t="shared" si="1648"/>
        <v>325.15127999999999</v>
      </c>
      <c r="E440" s="62">
        <f t="shared" si="1649"/>
        <v>100.2059</v>
      </c>
      <c r="F440" s="63">
        <f t="shared" si="1650"/>
        <v>224.94538</v>
      </c>
      <c r="G440" s="64"/>
      <c r="H440" s="65"/>
      <c r="I440" s="64">
        <v>77.715289999999996</v>
      </c>
      <c r="J440" s="65">
        <v>33.306550000000001</v>
      </c>
      <c r="K440" s="64"/>
      <c r="L440" s="65"/>
      <c r="M440" s="64"/>
      <c r="N440" s="65"/>
      <c r="O440" s="62">
        <v>22.49061</v>
      </c>
      <c r="P440" s="63">
        <v>9.6388300000000005</v>
      </c>
      <c r="Q440" s="64"/>
      <c r="R440" s="65"/>
      <c r="S440" s="64"/>
      <c r="T440" s="65"/>
      <c r="U440" s="64"/>
      <c r="V440" s="66"/>
      <c r="W440" s="64"/>
      <c r="X440" s="65"/>
      <c r="Y440" s="65">
        <v>182</v>
      </c>
      <c r="Z440" s="64"/>
      <c r="AA440" s="65"/>
      <c r="AB440" s="62"/>
      <c r="AC440" s="63"/>
      <c r="AD440" s="64"/>
      <c r="AE440" s="65"/>
      <c r="AF440" s="65"/>
      <c r="AG440" s="66"/>
      <c r="AH440" s="73"/>
      <c r="AI440" s="62"/>
      <c r="AJ440" s="63"/>
      <c r="AK440" s="62"/>
      <c r="AL440" s="63"/>
      <c r="AM440" s="68"/>
      <c r="AN440" s="69"/>
      <c r="AO440" s="69"/>
      <c r="AP440" s="64"/>
      <c r="AQ440" s="65"/>
      <c r="AR440" s="64"/>
      <c r="AS440" s="65"/>
      <c r="AT440" s="66"/>
      <c r="AU440" s="66"/>
      <c r="AV440" s="64"/>
      <c r="AW440" s="65"/>
      <c r="AX440" s="73"/>
      <c r="AY440" s="73"/>
      <c r="AZ440" s="65"/>
      <c r="BA440" s="66"/>
      <c r="BB440" s="66"/>
      <c r="BC440" s="66"/>
      <c r="BD440" s="73"/>
      <c r="BE440" s="64"/>
      <c r="BF440" s="65"/>
      <c r="BG440" s="70"/>
      <c r="BH440" s="66"/>
      <c r="BI440" s="70"/>
      <c r="BJ440" s="66"/>
      <c r="BK440" s="64"/>
      <c r="BL440" s="65"/>
      <c r="BM440" s="66"/>
      <c r="BN440" s="65"/>
      <c r="BO440" s="65"/>
      <c r="BP440" s="65"/>
      <c r="BQ440" s="65"/>
      <c r="BR440" s="66"/>
      <c r="BS440" s="73"/>
    </row>
    <row r="441" spans="1:71" ht="47.25" customHeight="1" outlineLevel="1" x14ac:dyDescent="0.35">
      <c r="A441" s="95" t="s">
        <v>711</v>
      </c>
      <c r="B441" s="61" t="s">
        <v>729</v>
      </c>
      <c r="C441" s="201" t="s">
        <v>730</v>
      </c>
      <c r="D441" s="202">
        <f t="shared" si="1648"/>
        <v>1501.28685</v>
      </c>
      <c r="E441" s="62">
        <f t="shared" si="1649"/>
        <v>137.34586999999999</v>
      </c>
      <c r="F441" s="63">
        <f t="shared" si="1650"/>
        <v>1363.9409800000001</v>
      </c>
      <c r="G441" s="64"/>
      <c r="H441" s="65"/>
      <c r="I441" s="64"/>
      <c r="J441" s="65"/>
      <c r="K441" s="64"/>
      <c r="L441" s="65"/>
      <c r="M441" s="64"/>
      <c r="N441" s="65"/>
      <c r="O441" s="62">
        <v>137.34586999999999</v>
      </c>
      <c r="P441" s="63">
        <v>58.862520000000004</v>
      </c>
      <c r="Q441" s="64"/>
      <c r="R441" s="65"/>
      <c r="S441" s="64"/>
      <c r="T441" s="65"/>
      <c r="U441" s="64"/>
      <c r="V441" s="66"/>
      <c r="W441" s="64"/>
      <c r="X441" s="65"/>
      <c r="Y441" s="65">
        <v>789.6</v>
      </c>
      <c r="Z441" s="64"/>
      <c r="AA441" s="65"/>
      <c r="AB441" s="62"/>
      <c r="AC441" s="63"/>
      <c r="AD441" s="64"/>
      <c r="AE441" s="65"/>
      <c r="AF441" s="65"/>
      <c r="AG441" s="66"/>
      <c r="AH441" s="73"/>
      <c r="AI441" s="62"/>
      <c r="AJ441" s="63"/>
      <c r="AK441" s="62"/>
      <c r="AL441" s="63"/>
      <c r="AM441" s="68"/>
      <c r="AN441" s="69"/>
      <c r="AO441" s="69"/>
      <c r="AP441" s="64"/>
      <c r="AQ441" s="65"/>
      <c r="AR441" s="64"/>
      <c r="AS441" s="65"/>
      <c r="AT441" s="66"/>
      <c r="AU441" s="66"/>
      <c r="AV441" s="64"/>
      <c r="AW441" s="65"/>
      <c r="AX441" s="73">
        <v>39.678280000000001</v>
      </c>
      <c r="AY441" s="73"/>
      <c r="AZ441" s="65"/>
      <c r="BA441" s="66"/>
      <c r="BB441" s="66"/>
      <c r="BC441" s="66"/>
      <c r="BD441" s="73"/>
      <c r="BE441" s="64"/>
      <c r="BF441" s="65"/>
      <c r="BG441" s="70"/>
      <c r="BH441" s="66"/>
      <c r="BI441" s="70"/>
      <c r="BJ441" s="66"/>
      <c r="BK441" s="64"/>
      <c r="BL441" s="65"/>
      <c r="BM441" s="66"/>
      <c r="BN441" s="65"/>
      <c r="BO441" s="65"/>
      <c r="BP441" s="65"/>
      <c r="BQ441" s="65">
        <v>475.80018000000001</v>
      </c>
      <c r="BR441" s="66"/>
      <c r="BS441" s="73"/>
    </row>
    <row r="442" spans="1:71" ht="47.25" customHeight="1" outlineLevel="1" x14ac:dyDescent="0.35">
      <c r="A442" s="92" t="s">
        <v>711</v>
      </c>
      <c r="B442" s="121" t="s">
        <v>731</v>
      </c>
      <c r="C442" s="201">
        <v>242900181347</v>
      </c>
      <c r="D442" s="202">
        <f t="shared" si="1648"/>
        <v>2792.9562599999999</v>
      </c>
      <c r="E442" s="62">
        <f t="shared" si="1649"/>
        <v>871.81890999999996</v>
      </c>
      <c r="F442" s="63">
        <f t="shared" si="1650"/>
        <v>1921.13735</v>
      </c>
      <c r="G442" s="64"/>
      <c r="H442" s="65"/>
      <c r="I442" s="64"/>
      <c r="J442" s="65"/>
      <c r="K442" s="64"/>
      <c r="L442" s="65"/>
      <c r="M442" s="64"/>
      <c r="N442" s="65"/>
      <c r="O442" s="62"/>
      <c r="P442" s="63"/>
      <c r="Q442" s="64"/>
      <c r="R442" s="65"/>
      <c r="S442" s="64"/>
      <c r="T442" s="65"/>
      <c r="U442" s="64"/>
      <c r="V442" s="66"/>
      <c r="W442" s="64"/>
      <c r="X442" s="65"/>
      <c r="Y442" s="65"/>
      <c r="Z442" s="64"/>
      <c r="AA442" s="65"/>
      <c r="AB442" s="62"/>
      <c r="AC442" s="63"/>
      <c r="AD442" s="64"/>
      <c r="AE442" s="65"/>
      <c r="AF442" s="65">
        <v>1547.5006699999999</v>
      </c>
      <c r="AG442" s="66"/>
      <c r="AH442" s="73"/>
      <c r="AI442" s="62"/>
      <c r="AJ442" s="63"/>
      <c r="AK442" s="141">
        <v>871.81890999999996</v>
      </c>
      <c r="AL442" s="142">
        <v>373.63668000000001</v>
      </c>
      <c r="AM442" s="143"/>
      <c r="AN442" s="144"/>
      <c r="AO442" s="144"/>
      <c r="AP442" s="64"/>
      <c r="AQ442" s="65"/>
      <c r="AR442" s="64"/>
      <c r="AS442" s="65"/>
      <c r="AT442" s="66"/>
      <c r="AU442" s="66"/>
      <c r="AV442" s="64"/>
      <c r="AW442" s="65"/>
      <c r="AX442" s="73"/>
      <c r="AY442" s="73"/>
      <c r="AZ442" s="65"/>
      <c r="BA442" s="66"/>
      <c r="BB442" s="66"/>
      <c r="BC442" s="66"/>
      <c r="BD442" s="73"/>
      <c r="BE442" s="64"/>
      <c r="BF442" s="65"/>
      <c r="BG442" s="70"/>
      <c r="BH442" s="66"/>
      <c r="BI442" s="70"/>
      <c r="BJ442" s="66"/>
      <c r="BK442" s="64"/>
      <c r="BL442" s="65"/>
      <c r="BM442" s="66"/>
      <c r="BN442" s="65"/>
      <c r="BO442" s="65"/>
      <c r="BP442" s="65"/>
      <c r="BQ442" s="65"/>
      <c r="BR442" s="66"/>
      <c r="BS442" s="73"/>
    </row>
    <row r="443" spans="1:71" ht="47.25" customHeight="1" outlineLevel="1" x14ac:dyDescent="0.35">
      <c r="A443" s="95" t="s">
        <v>711</v>
      </c>
      <c r="B443" s="61" t="s">
        <v>732</v>
      </c>
      <c r="C443" s="201">
        <v>242903817253</v>
      </c>
      <c r="D443" s="202">
        <f t="shared" si="1648"/>
        <v>116.83793</v>
      </c>
      <c r="E443" s="62">
        <f t="shared" si="1649"/>
        <v>15.93055</v>
      </c>
      <c r="F443" s="63">
        <f t="shared" si="1650"/>
        <v>100.90738</v>
      </c>
      <c r="G443" s="64"/>
      <c r="H443" s="65"/>
      <c r="I443" s="64"/>
      <c r="J443" s="65"/>
      <c r="K443" s="64"/>
      <c r="L443" s="65"/>
      <c r="M443" s="64"/>
      <c r="N443" s="65"/>
      <c r="O443" s="62">
        <v>15.93055</v>
      </c>
      <c r="P443" s="63">
        <v>6.8273799999999998</v>
      </c>
      <c r="Q443" s="64"/>
      <c r="R443" s="65"/>
      <c r="S443" s="64"/>
      <c r="T443" s="65"/>
      <c r="U443" s="64"/>
      <c r="V443" s="66"/>
      <c r="W443" s="64"/>
      <c r="X443" s="65"/>
      <c r="Y443" s="65">
        <v>94.08</v>
      </c>
      <c r="Z443" s="64"/>
      <c r="AA443" s="65"/>
      <c r="AB443" s="62"/>
      <c r="AC443" s="63"/>
      <c r="AD443" s="64"/>
      <c r="AE443" s="65"/>
      <c r="AF443" s="65"/>
      <c r="AG443" s="66"/>
      <c r="AH443" s="73"/>
      <c r="AI443" s="62"/>
      <c r="AJ443" s="63"/>
      <c r="AK443" s="62"/>
      <c r="AL443" s="63"/>
      <c r="AM443" s="68"/>
      <c r="AN443" s="69"/>
      <c r="AO443" s="69"/>
      <c r="AP443" s="64"/>
      <c r="AQ443" s="65"/>
      <c r="AR443" s="64"/>
      <c r="AS443" s="65"/>
      <c r="AT443" s="66"/>
      <c r="AU443" s="66"/>
      <c r="AV443" s="64"/>
      <c r="AW443" s="65"/>
      <c r="AX443" s="73"/>
      <c r="AY443" s="73"/>
      <c r="AZ443" s="65"/>
      <c r="BA443" s="66"/>
      <c r="BB443" s="66"/>
      <c r="BC443" s="66"/>
      <c r="BD443" s="73"/>
      <c r="BE443" s="64"/>
      <c r="BF443" s="65"/>
      <c r="BG443" s="70"/>
      <c r="BH443" s="66"/>
      <c r="BI443" s="70"/>
      <c r="BJ443" s="66"/>
      <c r="BK443" s="64"/>
      <c r="BL443" s="65"/>
      <c r="BM443" s="66"/>
      <c r="BN443" s="65"/>
      <c r="BO443" s="65"/>
      <c r="BP443" s="65"/>
      <c r="BQ443" s="65"/>
      <c r="BR443" s="66"/>
      <c r="BS443" s="73"/>
    </row>
    <row r="444" spans="1:71" ht="47.25" customHeight="1" outlineLevel="1" x14ac:dyDescent="0.35">
      <c r="A444" s="120" t="s">
        <v>711</v>
      </c>
      <c r="B444" s="117" t="s">
        <v>733</v>
      </c>
      <c r="C444" s="201" t="s">
        <v>734</v>
      </c>
      <c r="D444" s="202">
        <f t="shared" si="1648"/>
        <v>1426.55665</v>
      </c>
      <c r="E444" s="62">
        <f t="shared" si="1649"/>
        <v>900.58964999999989</v>
      </c>
      <c r="F444" s="63">
        <f t="shared" si="1650"/>
        <v>525.96699999999998</v>
      </c>
      <c r="G444" s="64"/>
      <c r="H444" s="65"/>
      <c r="I444" s="64">
        <v>51.503140000000002</v>
      </c>
      <c r="J444" s="65">
        <v>22.072790000000001</v>
      </c>
      <c r="K444" s="64"/>
      <c r="L444" s="65"/>
      <c r="M444" s="64"/>
      <c r="N444" s="65"/>
      <c r="O444" s="62">
        <v>79.850949999999997</v>
      </c>
      <c r="P444" s="63">
        <v>34.221829999999997</v>
      </c>
      <c r="Q444" s="64"/>
      <c r="R444" s="65"/>
      <c r="S444" s="64"/>
      <c r="T444" s="65"/>
      <c r="U444" s="64"/>
      <c r="V444" s="66"/>
      <c r="W444" s="64"/>
      <c r="X444" s="65"/>
      <c r="Y444" s="65">
        <v>140</v>
      </c>
      <c r="Z444" s="64"/>
      <c r="AA444" s="65"/>
      <c r="AB444" s="62"/>
      <c r="AC444" s="63"/>
      <c r="AD444" s="64"/>
      <c r="AE444" s="65"/>
      <c r="AF444" s="65"/>
      <c r="AG444" s="66"/>
      <c r="AH444" s="73"/>
      <c r="AI444" s="62"/>
      <c r="AJ444" s="63"/>
      <c r="AK444" s="141">
        <v>769.23555999999996</v>
      </c>
      <c r="AL444" s="142">
        <v>329.67237999999998</v>
      </c>
      <c r="AM444" s="143"/>
      <c r="AN444" s="144"/>
      <c r="AO444" s="144"/>
      <c r="AP444" s="64"/>
      <c r="AQ444" s="65"/>
      <c r="AR444" s="64"/>
      <c r="AS444" s="65"/>
      <c r="AT444" s="66"/>
      <c r="AU444" s="66"/>
      <c r="AV444" s="64"/>
      <c r="AW444" s="65"/>
      <c r="AX444" s="73"/>
      <c r="AY444" s="73"/>
      <c r="AZ444" s="65"/>
      <c r="BA444" s="66"/>
      <c r="BB444" s="66"/>
      <c r="BC444" s="66"/>
      <c r="BD444" s="73"/>
      <c r="BE444" s="64"/>
      <c r="BF444" s="65"/>
      <c r="BG444" s="70"/>
      <c r="BH444" s="66"/>
      <c r="BI444" s="70"/>
      <c r="BJ444" s="66"/>
      <c r="BK444" s="64"/>
      <c r="BL444" s="65"/>
      <c r="BM444" s="66"/>
      <c r="BN444" s="65"/>
      <c r="BO444" s="65"/>
      <c r="BP444" s="65"/>
      <c r="BQ444" s="65"/>
      <c r="BR444" s="66"/>
      <c r="BS444" s="73"/>
    </row>
    <row r="445" spans="1:71" ht="47.25" customHeight="1" outlineLevel="1" x14ac:dyDescent="0.35">
      <c r="A445" s="82" t="s">
        <v>711</v>
      </c>
      <c r="B445" s="88" t="s">
        <v>735</v>
      </c>
      <c r="C445" s="201" t="s">
        <v>736</v>
      </c>
      <c r="D445" s="202">
        <f t="shared" si="1648"/>
        <v>115.57427</v>
      </c>
      <c r="E445" s="62">
        <f t="shared" si="1649"/>
        <v>29.941990000000001</v>
      </c>
      <c r="F445" s="63">
        <f t="shared" si="1650"/>
        <v>85.632279999999994</v>
      </c>
      <c r="G445" s="64"/>
      <c r="H445" s="65"/>
      <c r="I445" s="64"/>
      <c r="J445" s="65"/>
      <c r="K445" s="64"/>
      <c r="L445" s="65"/>
      <c r="M445" s="64"/>
      <c r="N445" s="65"/>
      <c r="O445" s="62">
        <v>29.941990000000001</v>
      </c>
      <c r="P445" s="63">
        <v>12.832280000000001</v>
      </c>
      <c r="Q445" s="64"/>
      <c r="R445" s="65"/>
      <c r="S445" s="64"/>
      <c r="T445" s="65"/>
      <c r="U445" s="64"/>
      <c r="V445" s="66"/>
      <c r="W445" s="64"/>
      <c r="X445" s="65"/>
      <c r="Y445" s="65">
        <v>72.8</v>
      </c>
      <c r="Z445" s="64"/>
      <c r="AA445" s="65"/>
      <c r="AB445" s="62"/>
      <c r="AC445" s="63"/>
      <c r="AD445" s="64"/>
      <c r="AE445" s="65"/>
      <c r="AF445" s="65"/>
      <c r="AG445" s="66"/>
      <c r="AH445" s="73"/>
      <c r="AI445" s="62"/>
      <c r="AJ445" s="63"/>
      <c r="AK445" s="62"/>
      <c r="AL445" s="63"/>
      <c r="AM445" s="68"/>
      <c r="AN445" s="69"/>
      <c r="AO445" s="69"/>
      <c r="AP445" s="64"/>
      <c r="AQ445" s="65"/>
      <c r="AR445" s="64"/>
      <c r="AS445" s="65"/>
      <c r="AT445" s="66"/>
      <c r="AU445" s="66"/>
      <c r="AV445" s="64"/>
      <c r="AW445" s="65"/>
      <c r="AX445" s="73"/>
      <c r="AY445" s="73"/>
      <c r="AZ445" s="65"/>
      <c r="BA445" s="66"/>
      <c r="BB445" s="66"/>
      <c r="BC445" s="66"/>
      <c r="BD445" s="73"/>
      <c r="BE445" s="64"/>
      <c r="BF445" s="65"/>
      <c r="BG445" s="70"/>
      <c r="BH445" s="66"/>
      <c r="BI445" s="70"/>
      <c r="BJ445" s="66"/>
      <c r="BK445" s="64"/>
      <c r="BL445" s="65"/>
      <c r="BM445" s="66"/>
      <c r="BN445" s="65"/>
      <c r="BO445" s="65"/>
      <c r="BP445" s="65"/>
      <c r="BQ445" s="65"/>
      <c r="BR445" s="66"/>
      <c r="BS445" s="73"/>
    </row>
    <row r="446" spans="1:71" ht="47.25" customHeight="1" outlineLevel="1" x14ac:dyDescent="0.35">
      <c r="A446" s="95" t="s">
        <v>711</v>
      </c>
      <c r="B446" s="61" t="s">
        <v>737</v>
      </c>
      <c r="C446" s="201" t="s">
        <v>738</v>
      </c>
      <c r="D446" s="202">
        <f t="shared" si="1648"/>
        <v>450.34741999999994</v>
      </c>
      <c r="E446" s="62">
        <f t="shared" si="1649"/>
        <v>178.82719</v>
      </c>
      <c r="F446" s="63">
        <f t="shared" si="1650"/>
        <v>271.52022999999997</v>
      </c>
      <c r="G446" s="64"/>
      <c r="H446" s="65"/>
      <c r="I446" s="64">
        <v>71.637420000000006</v>
      </c>
      <c r="J446" s="65">
        <v>30.701750000000001</v>
      </c>
      <c r="K446" s="64"/>
      <c r="L446" s="65"/>
      <c r="M446" s="64"/>
      <c r="N446" s="65"/>
      <c r="O446" s="62">
        <v>107.18977</v>
      </c>
      <c r="P446" s="63">
        <v>45.938479999999998</v>
      </c>
      <c r="Q446" s="64"/>
      <c r="R446" s="65"/>
      <c r="S446" s="64"/>
      <c r="T446" s="65"/>
      <c r="U446" s="64"/>
      <c r="V446" s="66"/>
      <c r="W446" s="64"/>
      <c r="X446" s="65"/>
      <c r="Y446" s="65">
        <v>194.88</v>
      </c>
      <c r="Z446" s="64"/>
      <c r="AA446" s="65"/>
      <c r="AB446" s="62"/>
      <c r="AC446" s="63"/>
      <c r="AD446" s="64"/>
      <c r="AE446" s="65"/>
      <c r="AF446" s="65"/>
      <c r="AG446" s="66"/>
      <c r="AH446" s="73"/>
      <c r="AI446" s="62"/>
      <c r="AJ446" s="63"/>
      <c r="AK446" s="62"/>
      <c r="AL446" s="63"/>
      <c r="AM446" s="68"/>
      <c r="AN446" s="69"/>
      <c r="AO446" s="69"/>
      <c r="AP446" s="64"/>
      <c r="AQ446" s="65"/>
      <c r="AR446" s="64"/>
      <c r="AS446" s="65"/>
      <c r="AT446" s="66"/>
      <c r="AU446" s="66"/>
      <c r="AV446" s="64"/>
      <c r="AW446" s="65"/>
      <c r="AX446" s="73"/>
      <c r="AY446" s="73"/>
      <c r="AZ446" s="65"/>
      <c r="BA446" s="66"/>
      <c r="BB446" s="66"/>
      <c r="BC446" s="66"/>
      <c r="BD446" s="73"/>
      <c r="BE446" s="64"/>
      <c r="BF446" s="65"/>
      <c r="BG446" s="70"/>
      <c r="BH446" s="66"/>
      <c r="BI446" s="70"/>
      <c r="BJ446" s="66"/>
      <c r="BK446" s="64"/>
      <c r="BL446" s="65"/>
      <c r="BM446" s="66"/>
      <c r="BN446" s="65"/>
      <c r="BO446" s="65"/>
      <c r="BP446" s="65"/>
      <c r="BQ446" s="65"/>
      <c r="BR446" s="66"/>
      <c r="BS446" s="73"/>
    </row>
    <row r="447" spans="1:71" ht="47.25" customHeight="1" outlineLevel="1" x14ac:dyDescent="0.35">
      <c r="A447" s="95" t="s">
        <v>711</v>
      </c>
      <c r="B447" s="61" t="s">
        <v>739</v>
      </c>
      <c r="C447" s="201">
        <v>242900039492</v>
      </c>
      <c r="D447" s="202">
        <f t="shared" si="1648"/>
        <v>1083.1639599999999</v>
      </c>
      <c r="E447" s="62">
        <f t="shared" si="1649"/>
        <v>0</v>
      </c>
      <c r="F447" s="63">
        <f t="shared" si="1650"/>
        <v>1083.1639599999999</v>
      </c>
      <c r="G447" s="64"/>
      <c r="H447" s="65"/>
      <c r="I447" s="64"/>
      <c r="J447" s="65"/>
      <c r="K447" s="64"/>
      <c r="L447" s="65"/>
      <c r="M447" s="64"/>
      <c r="N447" s="65"/>
      <c r="O447" s="62"/>
      <c r="P447" s="63"/>
      <c r="Q447" s="64"/>
      <c r="R447" s="65"/>
      <c r="S447" s="64"/>
      <c r="T447" s="65"/>
      <c r="U447" s="64"/>
      <c r="V447" s="66"/>
      <c r="W447" s="64"/>
      <c r="X447" s="65"/>
      <c r="Y447" s="65"/>
      <c r="Z447" s="64"/>
      <c r="AA447" s="65"/>
      <c r="AB447" s="62"/>
      <c r="AC447" s="63"/>
      <c r="AD447" s="64"/>
      <c r="AE447" s="65"/>
      <c r="AF447" s="65">
        <v>452.24158999999997</v>
      </c>
      <c r="AG447" s="66"/>
      <c r="AH447" s="73"/>
      <c r="AI447" s="62"/>
      <c r="AJ447" s="63"/>
      <c r="AK447" s="62"/>
      <c r="AL447" s="63"/>
      <c r="AM447" s="68"/>
      <c r="AN447" s="69"/>
      <c r="AO447" s="69"/>
      <c r="AP447" s="64"/>
      <c r="AQ447" s="65"/>
      <c r="AR447" s="64"/>
      <c r="AS447" s="65"/>
      <c r="AT447" s="66"/>
      <c r="AU447" s="66"/>
      <c r="AV447" s="64"/>
      <c r="AW447" s="65"/>
      <c r="AX447" s="73"/>
      <c r="AY447" s="73"/>
      <c r="AZ447" s="65"/>
      <c r="BA447" s="66"/>
      <c r="BB447" s="66"/>
      <c r="BC447" s="66"/>
      <c r="BD447" s="73"/>
      <c r="BE447" s="64"/>
      <c r="BF447" s="65"/>
      <c r="BG447" s="70"/>
      <c r="BH447" s="66"/>
      <c r="BI447" s="70"/>
      <c r="BJ447" s="66"/>
      <c r="BK447" s="64"/>
      <c r="BL447" s="65"/>
      <c r="BM447" s="66"/>
      <c r="BN447" s="65"/>
      <c r="BO447" s="65"/>
      <c r="BP447" s="65"/>
      <c r="BQ447" s="65">
        <v>630.92237</v>
      </c>
      <c r="BR447" s="66"/>
      <c r="BS447" s="73"/>
    </row>
    <row r="448" spans="1:71" ht="47.25" customHeight="1" outlineLevel="1" x14ac:dyDescent="0.35">
      <c r="A448" s="82" t="s">
        <v>711</v>
      </c>
      <c r="B448" s="88" t="s">
        <v>740</v>
      </c>
      <c r="C448" s="201" t="s">
        <v>741</v>
      </c>
      <c r="D448" s="202">
        <f t="shared" si="1648"/>
        <v>590.58818999999994</v>
      </c>
      <c r="E448" s="62">
        <f t="shared" si="1649"/>
        <v>81.443739999999991</v>
      </c>
      <c r="F448" s="63">
        <f t="shared" si="1650"/>
        <v>509.14445000000001</v>
      </c>
      <c r="G448" s="64"/>
      <c r="H448" s="65"/>
      <c r="I448" s="64">
        <v>37.403649999999999</v>
      </c>
      <c r="J448" s="65">
        <v>16.03013</v>
      </c>
      <c r="K448" s="64"/>
      <c r="L448" s="65"/>
      <c r="M448" s="64"/>
      <c r="N448" s="65"/>
      <c r="O448" s="62">
        <v>44.040089999999999</v>
      </c>
      <c r="P448" s="63">
        <v>18.874320000000001</v>
      </c>
      <c r="Q448" s="64"/>
      <c r="R448" s="65"/>
      <c r="S448" s="64"/>
      <c r="T448" s="65"/>
      <c r="U448" s="64"/>
      <c r="V448" s="66"/>
      <c r="W448" s="64"/>
      <c r="X448" s="65"/>
      <c r="Y448" s="65">
        <v>114.24</v>
      </c>
      <c r="Z448" s="64"/>
      <c r="AA448" s="65"/>
      <c r="AB448" s="62"/>
      <c r="AC448" s="63"/>
      <c r="AD448" s="64"/>
      <c r="AE448" s="65"/>
      <c r="AF448" s="65"/>
      <c r="AG448" s="66"/>
      <c r="AH448" s="73"/>
      <c r="AI448" s="62"/>
      <c r="AJ448" s="63"/>
      <c r="AK448" s="62"/>
      <c r="AL448" s="63"/>
      <c r="AM448" s="68"/>
      <c r="AN448" s="69"/>
      <c r="AO448" s="69"/>
      <c r="AP448" s="64"/>
      <c r="AQ448" s="65"/>
      <c r="AR448" s="64"/>
      <c r="AS448" s="65"/>
      <c r="AT448" s="66"/>
      <c r="AU448" s="66"/>
      <c r="AV448" s="64"/>
      <c r="AW448" s="65"/>
      <c r="AX448" s="73"/>
      <c r="AY448" s="73"/>
      <c r="AZ448" s="65"/>
      <c r="BA448" s="66"/>
      <c r="BB448" s="66">
        <v>360</v>
      </c>
      <c r="BC448" s="66"/>
      <c r="BD448" s="73"/>
      <c r="BE448" s="64"/>
      <c r="BF448" s="65"/>
      <c r="BG448" s="70"/>
      <c r="BH448" s="66"/>
      <c r="BI448" s="70"/>
      <c r="BJ448" s="66"/>
      <c r="BK448" s="64"/>
      <c r="BL448" s="65"/>
      <c r="BM448" s="66"/>
      <c r="BN448" s="65"/>
      <c r="BO448" s="65"/>
      <c r="BP448" s="65"/>
      <c r="BQ448" s="65"/>
      <c r="BR448" s="66"/>
      <c r="BS448" s="73"/>
    </row>
    <row r="449" spans="1:71" ht="47.25" customHeight="1" outlineLevel="1" x14ac:dyDescent="0.35">
      <c r="A449" s="82" t="s">
        <v>711</v>
      </c>
      <c r="B449" s="88" t="s">
        <v>742</v>
      </c>
      <c r="C449" s="201" t="s">
        <v>743</v>
      </c>
      <c r="D449" s="202">
        <f t="shared" si="1648"/>
        <v>291.88243</v>
      </c>
      <c r="E449" s="62">
        <f t="shared" si="1649"/>
        <v>74.957700000000003</v>
      </c>
      <c r="F449" s="63">
        <f t="shared" si="1650"/>
        <v>216.92473000000001</v>
      </c>
      <c r="G449" s="64"/>
      <c r="H449" s="65"/>
      <c r="I449" s="64">
        <v>60.351399999999998</v>
      </c>
      <c r="J449" s="65">
        <v>25.864879999999999</v>
      </c>
      <c r="K449" s="64"/>
      <c r="L449" s="65"/>
      <c r="M449" s="64"/>
      <c r="N449" s="65"/>
      <c r="O449" s="62">
        <v>14.606299999999999</v>
      </c>
      <c r="P449" s="63">
        <v>6.2598500000000001</v>
      </c>
      <c r="Q449" s="64"/>
      <c r="R449" s="65"/>
      <c r="S449" s="64"/>
      <c r="T449" s="65"/>
      <c r="U449" s="64"/>
      <c r="V449" s="66"/>
      <c r="W449" s="64"/>
      <c r="X449" s="65"/>
      <c r="Y449" s="65">
        <v>184.8</v>
      </c>
      <c r="Z449" s="64"/>
      <c r="AA449" s="65"/>
      <c r="AB449" s="62"/>
      <c r="AC449" s="63"/>
      <c r="AD449" s="64"/>
      <c r="AE449" s="65"/>
      <c r="AF449" s="65"/>
      <c r="AG449" s="66"/>
      <c r="AH449" s="73"/>
      <c r="AI449" s="62"/>
      <c r="AJ449" s="63"/>
      <c r="AK449" s="62"/>
      <c r="AL449" s="63"/>
      <c r="AM449" s="68"/>
      <c r="AN449" s="69"/>
      <c r="AO449" s="69"/>
      <c r="AP449" s="64"/>
      <c r="AQ449" s="65"/>
      <c r="AR449" s="64"/>
      <c r="AS449" s="65"/>
      <c r="AT449" s="66"/>
      <c r="AU449" s="66"/>
      <c r="AV449" s="64"/>
      <c r="AW449" s="65"/>
      <c r="AX449" s="73"/>
      <c r="AY449" s="73"/>
      <c r="AZ449" s="65"/>
      <c r="BA449" s="66"/>
      <c r="BB449" s="66"/>
      <c r="BC449" s="66"/>
      <c r="BD449" s="73"/>
      <c r="BE449" s="64"/>
      <c r="BF449" s="65"/>
      <c r="BG449" s="70"/>
      <c r="BH449" s="66"/>
      <c r="BI449" s="70"/>
      <c r="BJ449" s="66"/>
      <c r="BK449" s="64"/>
      <c r="BL449" s="65"/>
      <c r="BM449" s="66"/>
      <c r="BN449" s="65"/>
      <c r="BO449" s="65"/>
      <c r="BP449" s="65"/>
      <c r="BQ449" s="65"/>
      <c r="BR449" s="66"/>
      <c r="BS449" s="73"/>
    </row>
    <row r="450" spans="1:71" ht="47.25" customHeight="1" outlineLevel="1" x14ac:dyDescent="0.35">
      <c r="A450" s="82" t="s">
        <v>711</v>
      </c>
      <c r="B450" s="88" t="s">
        <v>744</v>
      </c>
      <c r="C450" s="201">
        <v>242900264882</v>
      </c>
      <c r="D450" s="202">
        <f t="shared" si="1648"/>
        <v>290.98932000000002</v>
      </c>
      <c r="E450" s="62">
        <f t="shared" si="1649"/>
        <v>95.892520000000005</v>
      </c>
      <c r="F450" s="63">
        <f t="shared" si="1650"/>
        <v>195.0968</v>
      </c>
      <c r="G450" s="64"/>
      <c r="H450" s="65"/>
      <c r="I450" s="64">
        <v>52.506520000000002</v>
      </c>
      <c r="J450" s="65">
        <v>22.502800000000001</v>
      </c>
      <c r="K450" s="64"/>
      <c r="L450" s="65"/>
      <c r="M450" s="64"/>
      <c r="N450" s="65"/>
      <c r="O450" s="62">
        <v>43.386000000000003</v>
      </c>
      <c r="P450" s="63">
        <v>18.594000000000001</v>
      </c>
      <c r="Q450" s="64"/>
      <c r="R450" s="65"/>
      <c r="S450" s="64"/>
      <c r="T450" s="65"/>
      <c r="U450" s="64"/>
      <c r="V450" s="66"/>
      <c r="W450" s="64"/>
      <c r="X450" s="65"/>
      <c r="Y450" s="65">
        <v>154</v>
      </c>
      <c r="Z450" s="64"/>
      <c r="AA450" s="65"/>
      <c r="AB450" s="62"/>
      <c r="AC450" s="63"/>
      <c r="AD450" s="64"/>
      <c r="AE450" s="65"/>
      <c r="AF450" s="65"/>
      <c r="AG450" s="66"/>
      <c r="AH450" s="73"/>
      <c r="AI450" s="62"/>
      <c r="AJ450" s="63"/>
      <c r="AK450" s="62"/>
      <c r="AL450" s="63"/>
      <c r="AM450" s="68"/>
      <c r="AN450" s="69"/>
      <c r="AO450" s="69"/>
      <c r="AP450" s="64"/>
      <c r="AQ450" s="65"/>
      <c r="AR450" s="64"/>
      <c r="AS450" s="65"/>
      <c r="AT450" s="66"/>
      <c r="AU450" s="66"/>
      <c r="AV450" s="64"/>
      <c r="AW450" s="65"/>
      <c r="AX450" s="73"/>
      <c r="AY450" s="73"/>
      <c r="AZ450" s="65"/>
      <c r="BA450" s="66"/>
      <c r="BB450" s="66"/>
      <c r="BC450" s="66"/>
      <c r="BD450" s="73"/>
      <c r="BE450" s="64"/>
      <c r="BF450" s="65"/>
      <c r="BG450" s="70"/>
      <c r="BH450" s="66"/>
      <c r="BI450" s="70"/>
      <c r="BJ450" s="66"/>
      <c r="BK450" s="64"/>
      <c r="BL450" s="65"/>
      <c r="BM450" s="66"/>
      <c r="BN450" s="65"/>
      <c r="BO450" s="65"/>
      <c r="BP450" s="65"/>
      <c r="BQ450" s="65"/>
      <c r="BR450" s="66"/>
      <c r="BS450" s="73"/>
    </row>
    <row r="451" spans="1:71" ht="47.25" customHeight="1" outlineLevel="1" x14ac:dyDescent="0.35">
      <c r="A451" s="82" t="s">
        <v>711</v>
      </c>
      <c r="B451" s="88" t="s">
        <v>745</v>
      </c>
      <c r="C451" s="201">
        <v>242900695303</v>
      </c>
      <c r="D451" s="202">
        <f t="shared" si="1648"/>
        <v>258.47744999999998</v>
      </c>
      <c r="E451" s="62">
        <f t="shared" si="1649"/>
        <v>180.93421000000001</v>
      </c>
      <c r="F451" s="63">
        <f t="shared" si="1650"/>
        <v>77.543239999999997</v>
      </c>
      <c r="G451" s="64"/>
      <c r="H451" s="65"/>
      <c r="I451" s="64"/>
      <c r="J451" s="65"/>
      <c r="K451" s="64"/>
      <c r="L451" s="65"/>
      <c r="M451" s="64"/>
      <c r="N451" s="65"/>
      <c r="O451" s="62">
        <v>180.93421000000001</v>
      </c>
      <c r="P451" s="63">
        <v>77.543239999999997</v>
      </c>
      <c r="Q451" s="64"/>
      <c r="R451" s="65"/>
      <c r="S451" s="64"/>
      <c r="T451" s="65"/>
      <c r="U451" s="64"/>
      <c r="V451" s="66"/>
      <c r="W451" s="64"/>
      <c r="X451" s="65"/>
      <c r="Y451" s="65"/>
      <c r="Z451" s="64"/>
      <c r="AA451" s="65"/>
      <c r="AB451" s="62"/>
      <c r="AC451" s="63"/>
      <c r="AD451" s="64"/>
      <c r="AE451" s="65"/>
      <c r="AF451" s="65"/>
      <c r="AG451" s="66"/>
      <c r="AH451" s="73"/>
      <c r="AI451" s="62"/>
      <c r="AJ451" s="63"/>
      <c r="AK451" s="62"/>
      <c r="AL451" s="63"/>
      <c r="AM451" s="68"/>
      <c r="AN451" s="69"/>
      <c r="AO451" s="69"/>
      <c r="AP451" s="64"/>
      <c r="AQ451" s="65"/>
      <c r="AR451" s="64"/>
      <c r="AS451" s="65"/>
      <c r="AT451" s="66"/>
      <c r="AU451" s="66"/>
      <c r="AV451" s="64"/>
      <c r="AW451" s="65"/>
      <c r="AX451" s="73"/>
      <c r="AY451" s="73"/>
      <c r="AZ451" s="65"/>
      <c r="BA451" s="66"/>
      <c r="BB451" s="66"/>
      <c r="BC451" s="66"/>
      <c r="BD451" s="73"/>
      <c r="BE451" s="64"/>
      <c r="BF451" s="65"/>
      <c r="BG451" s="70"/>
      <c r="BH451" s="66"/>
      <c r="BI451" s="70"/>
      <c r="BJ451" s="66"/>
      <c r="BK451" s="64"/>
      <c r="BL451" s="65"/>
      <c r="BM451" s="66"/>
      <c r="BN451" s="65"/>
      <c r="BO451" s="65"/>
      <c r="BP451" s="65"/>
      <c r="BQ451" s="65"/>
      <c r="BR451" s="66"/>
      <c r="BS451" s="73"/>
    </row>
    <row r="452" spans="1:71" ht="47.25" customHeight="1" outlineLevel="1" x14ac:dyDescent="0.35">
      <c r="A452" s="82" t="s">
        <v>711</v>
      </c>
      <c r="B452" s="88" t="s">
        <v>746</v>
      </c>
      <c r="C452" s="201">
        <v>242903659889</v>
      </c>
      <c r="D452" s="202">
        <f t="shared" si="1648"/>
        <v>268.98327999999998</v>
      </c>
      <c r="E452" s="62">
        <f t="shared" si="1649"/>
        <v>0</v>
      </c>
      <c r="F452" s="63">
        <f t="shared" si="1650"/>
        <v>268.98327999999998</v>
      </c>
      <c r="G452" s="64"/>
      <c r="H452" s="65"/>
      <c r="I452" s="64"/>
      <c r="J452" s="65"/>
      <c r="K452" s="64"/>
      <c r="L452" s="65"/>
      <c r="M452" s="64"/>
      <c r="N452" s="65"/>
      <c r="O452" s="62"/>
      <c r="P452" s="63"/>
      <c r="Q452" s="64"/>
      <c r="R452" s="65"/>
      <c r="S452" s="64"/>
      <c r="T452" s="65"/>
      <c r="U452" s="64"/>
      <c r="V452" s="66"/>
      <c r="W452" s="64"/>
      <c r="X452" s="65"/>
      <c r="Y452" s="65"/>
      <c r="Z452" s="64"/>
      <c r="AA452" s="65"/>
      <c r="AB452" s="62"/>
      <c r="AC452" s="63"/>
      <c r="AD452" s="64"/>
      <c r="AE452" s="65"/>
      <c r="AF452" s="65">
        <v>268.98327999999998</v>
      </c>
      <c r="AG452" s="66"/>
      <c r="AH452" s="73"/>
      <c r="AI452" s="62"/>
      <c r="AJ452" s="63"/>
      <c r="AK452" s="62"/>
      <c r="AL452" s="63"/>
      <c r="AM452" s="68"/>
      <c r="AN452" s="69"/>
      <c r="AO452" s="69"/>
      <c r="AP452" s="64"/>
      <c r="AQ452" s="65"/>
      <c r="AR452" s="64"/>
      <c r="AS452" s="65"/>
      <c r="AT452" s="66"/>
      <c r="AU452" s="66"/>
      <c r="AV452" s="64"/>
      <c r="AW452" s="65"/>
      <c r="AX452" s="73"/>
      <c r="AY452" s="73"/>
      <c r="AZ452" s="65"/>
      <c r="BA452" s="66"/>
      <c r="BB452" s="66"/>
      <c r="BC452" s="66"/>
      <c r="BD452" s="73"/>
      <c r="BE452" s="64"/>
      <c r="BF452" s="65"/>
      <c r="BG452" s="70"/>
      <c r="BH452" s="66"/>
      <c r="BI452" s="70"/>
      <c r="BJ452" s="66"/>
      <c r="BK452" s="64"/>
      <c r="BL452" s="65"/>
      <c r="BM452" s="66"/>
      <c r="BN452" s="65"/>
      <c r="BO452" s="65"/>
      <c r="BP452" s="65"/>
      <c r="BQ452" s="65"/>
      <c r="BR452" s="66"/>
      <c r="BS452" s="73"/>
    </row>
    <row r="453" spans="1:71" ht="47.25" customHeight="1" outlineLevel="1" x14ac:dyDescent="0.35">
      <c r="A453" s="82" t="s">
        <v>747</v>
      </c>
      <c r="B453" s="88" t="s">
        <v>748</v>
      </c>
      <c r="C453" s="201">
        <v>242900697886</v>
      </c>
      <c r="D453" s="202">
        <f t="shared" si="1648"/>
        <v>377.79126999999994</v>
      </c>
      <c r="E453" s="62">
        <f t="shared" si="1649"/>
        <v>110.00588999999999</v>
      </c>
      <c r="F453" s="63">
        <f t="shared" si="1650"/>
        <v>267.78537999999998</v>
      </c>
      <c r="G453" s="145"/>
      <c r="H453" s="146"/>
      <c r="I453" s="145">
        <v>72.341949999999997</v>
      </c>
      <c r="J453" s="146">
        <v>31.003689999999999</v>
      </c>
      <c r="K453" s="145"/>
      <c r="L453" s="146"/>
      <c r="M453" s="145"/>
      <c r="N453" s="146"/>
      <c r="O453" s="62">
        <v>37.663939999999997</v>
      </c>
      <c r="P453" s="63">
        <v>16.141690000000001</v>
      </c>
      <c r="Q453" s="64"/>
      <c r="R453" s="65"/>
      <c r="S453" s="145"/>
      <c r="T453" s="146"/>
      <c r="U453" s="64"/>
      <c r="V453" s="66"/>
      <c r="W453" s="145"/>
      <c r="X453" s="146"/>
      <c r="Y453" s="146">
        <v>220.64</v>
      </c>
      <c r="Z453" s="145"/>
      <c r="AA453" s="146"/>
      <c r="AB453" s="145"/>
      <c r="AC453" s="146"/>
      <c r="AD453" s="145"/>
      <c r="AE453" s="146"/>
      <c r="AF453" s="146"/>
      <c r="AG453" s="66"/>
      <c r="AH453" s="73"/>
      <c r="AI453" s="145"/>
      <c r="AJ453" s="146"/>
      <c r="AK453" s="145"/>
      <c r="AL453" s="146"/>
      <c r="AM453" s="147"/>
      <c r="AN453" s="148"/>
      <c r="AO453" s="148"/>
      <c r="AP453" s="145"/>
      <c r="AQ453" s="146"/>
      <c r="AR453" s="64"/>
      <c r="AS453" s="65"/>
      <c r="AT453" s="66"/>
      <c r="AU453" s="66"/>
      <c r="AV453" s="64"/>
      <c r="AW453" s="65"/>
      <c r="AX453" s="73"/>
      <c r="AY453" s="73"/>
      <c r="AZ453" s="65"/>
      <c r="BA453" s="66"/>
      <c r="BB453" s="66"/>
      <c r="BC453" s="66"/>
      <c r="BD453" s="73"/>
      <c r="BE453" s="64"/>
      <c r="BF453" s="65"/>
      <c r="BG453" s="70"/>
      <c r="BH453" s="66"/>
      <c r="BI453" s="70"/>
      <c r="BJ453" s="66"/>
      <c r="BK453" s="145"/>
      <c r="BL453" s="146"/>
      <c r="BM453" s="66"/>
      <c r="BN453" s="65"/>
      <c r="BO453" s="65"/>
      <c r="BP453" s="146"/>
      <c r="BQ453" s="65"/>
      <c r="BR453" s="66"/>
      <c r="BS453" s="73"/>
    </row>
    <row r="454" spans="1:71" ht="47.25" customHeight="1" outlineLevel="1" x14ac:dyDescent="0.35">
      <c r="A454" s="82" t="s">
        <v>711</v>
      </c>
      <c r="B454" s="88" t="s">
        <v>749</v>
      </c>
      <c r="C454" s="201" t="s">
        <v>750</v>
      </c>
      <c r="D454" s="202">
        <f t="shared" si="1648"/>
        <v>173.04382000000001</v>
      </c>
      <c r="E454" s="62">
        <f t="shared" si="1649"/>
        <v>21.170680000000001</v>
      </c>
      <c r="F454" s="63">
        <f t="shared" si="1650"/>
        <v>151.87314000000001</v>
      </c>
      <c r="G454" s="64"/>
      <c r="H454" s="65"/>
      <c r="I454" s="64"/>
      <c r="J454" s="65"/>
      <c r="K454" s="64"/>
      <c r="L454" s="65"/>
      <c r="M454" s="64"/>
      <c r="N454" s="65"/>
      <c r="O454" s="62">
        <v>21.170680000000001</v>
      </c>
      <c r="P454" s="63">
        <v>9.0731400000000004</v>
      </c>
      <c r="Q454" s="64"/>
      <c r="R454" s="65"/>
      <c r="S454" s="64"/>
      <c r="T454" s="65"/>
      <c r="U454" s="64"/>
      <c r="V454" s="66"/>
      <c r="W454" s="64"/>
      <c r="X454" s="65"/>
      <c r="Y454" s="65">
        <v>142.80000000000001</v>
      </c>
      <c r="Z454" s="64"/>
      <c r="AA454" s="65"/>
      <c r="AB454" s="62"/>
      <c r="AC454" s="63"/>
      <c r="AD454" s="64"/>
      <c r="AE454" s="65"/>
      <c r="AF454" s="65"/>
      <c r="AG454" s="66"/>
      <c r="AH454" s="73"/>
      <c r="AI454" s="62"/>
      <c r="AJ454" s="63"/>
      <c r="AK454" s="62"/>
      <c r="AL454" s="63"/>
      <c r="AM454" s="68"/>
      <c r="AN454" s="69"/>
      <c r="AO454" s="69"/>
      <c r="AP454" s="64"/>
      <c r="AQ454" s="65"/>
      <c r="AR454" s="64"/>
      <c r="AS454" s="65"/>
      <c r="AT454" s="66"/>
      <c r="AU454" s="66"/>
      <c r="AV454" s="64"/>
      <c r="AW454" s="65"/>
      <c r="AX454" s="73"/>
      <c r="AY454" s="73"/>
      <c r="AZ454" s="65"/>
      <c r="BA454" s="66"/>
      <c r="BB454" s="66"/>
      <c r="BC454" s="66"/>
      <c r="BD454" s="73"/>
      <c r="BE454" s="64"/>
      <c r="BF454" s="65"/>
      <c r="BG454" s="70"/>
      <c r="BH454" s="66"/>
      <c r="BI454" s="70"/>
      <c r="BJ454" s="66"/>
      <c r="BK454" s="64"/>
      <c r="BL454" s="65"/>
      <c r="BM454" s="66"/>
      <c r="BN454" s="65"/>
      <c r="BO454" s="65"/>
      <c r="BP454" s="65"/>
      <c r="BQ454" s="65"/>
      <c r="BR454" s="66"/>
      <c r="BS454" s="73"/>
    </row>
    <row r="455" spans="1:71" ht="47.25" customHeight="1" outlineLevel="1" x14ac:dyDescent="0.35">
      <c r="A455" s="120" t="s">
        <v>711</v>
      </c>
      <c r="B455" s="117" t="s">
        <v>751</v>
      </c>
      <c r="C455" s="201">
        <v>242900331000</v>
      </c>
      <c r="D455" s="202">
        <f t="shared" si="1648"/>
        <v>1288.6213</v>
      </c>
      <c r="E455" s="62">
        <f t="shared" si="1649"/>
        <v>123.97118</v>
      </c>
      <c r="F455" s="63">
        <f t="shared" si="1650"/>
        <v>1164.65012</v>
      </c>
      <c r="G455" s="64"/>
      <c r="H455" s="65"/>
      <c r="I455" s="64"/>
      <c r="J455" s="65"/>
      <c r="K455" s="64"/>
      <c r="L455" s="65"/>
      <c r="M455" s="64"/>
      <c r="N455" s="65"/>
      <c r="O455" s="62"/>
      <c r="P455" s="63"/>
      <c r="Q455" s="64"/>
      <c r="R455" s="65"/>
      <c r="S455" s="64"/>
      <c r="T455" s="65"/>
      <c r="U455" s="64"/>
      <c r="V455" s="66"/>
      <c r="W455" s="64"/>
      <c r="X455" s="65"/>
      <c r="Y455" s="65"/>
      <c r="Z455" s="64"/>
      <c r="AA455" s="65"/>
      <c r="AB455" s="62"/>
      <c r="AC455" s="63"/>
      <c r="AD455" s="64"/>
      <c r="AE455" s="65"/>
      <c r="AF455" s="65">
        <v>1111.51962</v>
      </c>
      <c r="AG455" s="66"/>
      <c r="AH455" s="73"/>
      <c r="AI455" s="62"/>
      <c r="AJ455" s="63"/>
      <c r="AK455" s="141">
        <v>123.97118</v>
      </c>
      <c r="AL455" s="142">
        <v>53.130499999999998</v>
      </c>
      <c r="AM455" s="143"/>
      <c r="AN455" s="144"/>
      <c r="AO455" s="144"/>
      <c r="AP455" s="64"/>
      <c r="AQ455" s="65"/>
      <c r="AR455" s="64"/>
      <c r="AS455" s="65"/>
      <c r="AT455" s="66"/>
      <c r="AU455" s="66"/>
      <c r="AV455" s="64"/>
      <c r="AW455" s="65"/>
      <c r="AX455" s="73"/>
      <c r="AY455" s="73"/>
      <c r="AZ455" s="65"/>
      <c r="BA455" s="66"/>
      <c r="BB455" s="66"/>
      <c r="BC455" s="66"/>
      <c r="BD455" s="73"/>
      <c r="BE455" s="64"/>
      <c r="BF455" s="65"/>
      <c r="BG455" s="70"/>
      <c r="BH455" s="66"/>
      <c r="BI455" s="70"/>
      <c r="BJ455" s="66"/>
      <c r="BK455" s="64"/>
      <c r="BL455" s="65"/>
      <c r="BM455" s="66"/>
      <c r="BN455" s="65"/>
      <c r="BO455" s="65"/>
      <c r="BP455" s="65"/>
      <c r="BQ455" s="65"/>
      <c r="BR455" s="66"/>
      <c r="BS455" s="73"/>
    </row>
    <row r="456" spans="1:71" ht="47.25" customHeight="1" outlineLevel="1" x14ac:dyDescent="0.35">
      <c r="A456" s="120" t="s">
        <v>711</v>
      </c>
      <c r="B456" s="117" t="s">
        <v>752</v>
      </c>
      <c r="C456" s="201">
        <v>242901323107</v>
      </c>
      <c r="D456" s="202">
        <f t="shared" si="1648"/>
        <v>530.89230999999995</v>
      </c>
      <c r="E456" s="62">
        <f t="shared" si="1649"/>
        <v>0</v>
      </c>
      <c r="F456" s="63">
        <f t="shared" si="1650"/>
        <v>530.89230999999995</v>
      </c>
      <c r="G456" s="64"/>
      <c r="H456" s="65"/>
      <c r="I456" s="64"/>
      <c r="J456" s="65"/>
      <c r="K456" s="64"/>
      <c r="L456" s="65"/>
      <c r="M456" s="64"/>
      <c r="N456" s="65"/>
      <c r="O456" s="62"/>
      <c r="P456" s="63"/>
      <c r="Q456" s="64"/>
      <c r="R456" s="65"/>
      <c r="S456" s="64"/>
      <c r="T456" s="65"/>
      <c r="U456" s="64"/>
      <c r="V456" s="66"/>
      <c r="W456" s="64"/>
      <c r="X456" s="65"/>
      <c r="Y456" s="65"/>
      <c r="Z456" s="64"/>
      <c r="AA456" s="65"/>
      <c r="AB456" s="62"/>
      <c r="AC456" s="63"/>
      <c r="AD456" s="64"/>
      <c r="AE456" s="65"/>
      <c r="AF456" s="65">
        <v>530.89230999999995</v>
      </c>
      <c r="AG456" s="66"/>
      <c r="AH456" s="73"/>
      <c r="AI456" s="62"/>
      <c r="AJ456" s="63"/>
      <c r="AK456" s="141"/>
      <c r="AL456" s="142"/>
      <c r="AM456" s="143"/>
      <c r="AN456" s="144"/>
      <c r="AO456" s="144"/>
      <c r="AP456" s="64"/>
      <c r="AQ456" s="65"/>
      <c r="AR456" s="64"/>
      <c r="AS456" s="65"/>
      <c r="AT456" s="66"/>
      <c r="AU456" s="66"/>
      <c r="AV456" s="64"/>
      <c r="AW456" s="65"/>
      <c r="AX456" s="73"/>
      <c r="AY456" s="73"/>
      <c r="AZ456" s="65"/>
      <c r="BA456" s="66"/>
      <c r="BB456" s="66"/>
      <c r="BC456" s="66"/>
      <c r="BD456" s="73"/>
      <c r="BE456" s="64"/>
      <c r="BF456" s="65"/>
      <c r="BG456" s="70"/>
      <c r="BH456" s="66"/>
      <c r="BI456" s="70"/>
      <c r="BJ456" s="66"/>
      <c r="BK456" s="64"/>
      <c r="BL456" s="65"/>
      <c r="BM456" s="66"/>
      <c r="BN456" s="65"/>
      <c r="BO456" s="65"/>
      <c r="BP456" s="65"/>
      <c r="BQ456" s="65"/>
      <c r="BR456" s="66"/>
      <c r="BS456" s="73"/>
    </row>
    <row r="457" spans="1:71" ht="47.25" customHeight="1" outlineLevel="1" x14ac:dyDescent="0.35">
      <c r="A457" s="82" t="s">
        <v>711</v>
      </c>
      <c r="B457" s="88" t="s">
        <v>753</v>
      </c>
      <c r="C457" s="201" t="s">
        <v>754</v>
      </c>
      <c r="D457" s="202">
        <f t="shared" si="1648"/>
        <v>531.16455999999994</v>
      </c>
      <c r="E457" s="62">
        <f t="shared" si="1649"/>
        <v>167.9752</v>
      </c>
      <c r="F457" s="63">
        <f t="shared" si="1650"/>
        <v>363.18935999999997</v>
      </c>
      <c r="G457" s="64"/>
      <c r="H457" s="65"/>
      <c r="I457" s="64">
        <v>107.12656</v>
      </c>
      <c r="J457" s="65">
        <v>45.911380000000001</v>
      </c>
      <c r="K457" s="64"/>
      <c r="L457" s="65"/>
      <c r="M457" s="64"/>
      <c r="N457" s="65"/>
      <c r="O457" s="62">
        <v>60.848640000000003</v>
      </c>
      <c r="P457" s="63">
        <v>26.07798</v>
      </c>
      <c r="Q457" s="64"/>
      <c r="R457" s="65"/>
      <c r="S457" s="64"/>
      <c r="T457" s="65"/>
      <c r="U457" s="64"/>
      <c r="V457" s="66"/>
      <c r="W457" s="64"/>
      <c r="X457" s="65"/>
      <c r="Y457" s="65">
        <v>291.2</v>
      </c>
      <c r="Z457" s="64"/>
      <c r="AA457" s="65"/>
      <c r="AB457" s="62"/>
      <c r="AC457" s="63"/>
      <c r="AD457" s="64"/>
      <c r="AE457" s="65"/>
      <c r="AF457" s="65"/>
      <c r="AG457" s="66"/>
      <c r="AH457" s="73"/>
      <c r="AI457" s="62"/>
      <c r="AJ457" s="63"/>
      <c r="AK457" s="62"/>
      <c r="AL457" s="63"/>
      <c r="AM457" s="68"/>
      <c r="AN457" s="69"/>
      <c r="AO457" s="69"/>
      <c r="AP457" s="64"/>
      <c r="AQ457" s="65"/>
      <c r="AR457" s="64"/>
      <c r="AS457" s="65"/>
      <c r="AT457" s="66"/>
      <c r="AU457" s="66"/>
      <c r="AV457" s="64"/>
      <c r="AW457" s="65"/>
      <c r="AX457" s="73"/>
      <c r="AY457" s="73"/>
      <c r="AZ457" s="65"/>
      <c r="BA457" s="66"/>
      <c r="BB457" s="66"/>
      <c r="BC457" s="66"/>
      <c r="BD457" s="73"/>
      <c r="BE457" s="64"/>
      <c r="BF457" s="65"/>
      <c r="BG457" s="70"/>
      <c r="BH457" s="66"/>
      <c r="BI457" s="70"/>
      <c r="BJ457" s="66"/>
      <c r="BK457" s="64"/>
      <c r="BL457" s="65"/>
      <c r="BM457" s="66"/>
      <c r="BN457" s="65"/>
      <c r="BO457" s="65"/>
      <c r="BP457" s="65"/>
      <c r="BQ457" s="65"/>
      <c r="BR457" s="66"/>
      <c r="BS457" s="73"/>
    </row>
    <row r="458" spans="1:71" ht="47.25" customHeight="1" outlineLevel="1" x14ac:dyDescent="0.35">
      <c r="A458" s="82" t="s">
        <v>711</v>
      </c>
      <c r="B458" s="88" t="s">
        <v>755</v>
      </c>
      <c r="C458" s="201" t="s">
        <v>756</v>
      </c>
      <c r="D458" s="202">
        <f t="shared" si="1648"/>
        <v>1556.1577200000002</v>
      </c>
      <c r="E458" s="62">
        <f t="shared" si="1649"/>
        <v>570.30240000000003</v>
      </c>
      <c r="F458" s="63">
        <f t="shared" si="1650"/>
        <v>985.85532000000012</v>
      </c>
      <c r="G458" s="64"/>
      <c r="H458" s="65"/>
      <c r="I458" s="64"/>
      <c r="J458" s="65"/>
      <c r="K458" s="64"/>
      <c r="L458" s="65"/>
      <c r="M458" s="64"/>
      <c r="N458" s="65"/>
      <c r="O458" s="62">
        <v>570.30240000000003</v>
      </c>
      <c r="P458" s="63">
        <v>244.41532000000001</v>
      </c>
      <c r="Q458" s="64"/>
      <c r="R458" s="65"/>
      <c r="S458" s="64"/>
      <c r="T458" s="65"/>
      <c r="U458" s="64"/>
      <c r="V458" s="66"/>
      <c r="W458" s="64"/>
      <c r="X458" s="65"/>
      <c r="Y458" s="65">
        <v>741.44</v>
      </c>
      <c r="Z458" s="64"/>
      <c r="AA458" s="65"/>
      <c r="AB458" s="62"/>
      <c r="AC458" s="63"/>
      <c r="AD458" s="64"/>
      <c r="AE458" s="65"/>
      <c r="AF458" s="65"/>
      <c r="AG458" s="66"/>
      <c r="AH458" s="73"/>
      <c r="AI458" s="62"/>
      <c r="AJ458" s="63"/>
      <c r="AK458" s="62"/>
      <c r="AL458" s="63"/>
      <c r="AM458" s="68"/>
      <c r="AN458" s="69"/>
      <c r="AO458" s="69"/>
      <c r="AP458" s="64"/>
      <c r="AQ458" s="65"/>
      <c r="AR458" s="64"/>
      <c r="AS458" s="65"/>
      <c r="AT458" s="66"/>
      <c r="AU458" s="66"/>
      <c r="AV458" s="64"/>
      <c r="AW458" s="65"/>
      <c r="AX458" s="73"/>
      <c r="AY458" s="73"/>
      <c r="AZ458" s="65"/>
      <c r="BA458" s="66"/>
      <c r="BB458" s="66"/>
      <c r="BC458" s="66"/>
      <c r="BD458" s="73"/>
      <c r="BE458" s="64"/>
      <c r="BF458" s="65"/>
      <c r="BG458" s="70"/>
      <c r="BH458" s="66"/>
      <c r="BI458" s="70"/>
      <c r="BJ458" s="66"/>
      <c r="BK458" s="64"/>
      <c r="BL458" s="65"/>
      <c r="BM458" s="66"/>
      <c r="BN458" s="65"/>
      <c r="BO458" s="65"/>
      <c r="BP458" s="65"/>
      <c r="BQ458" s="65"/>
      <c r="BR458" s="66"/>
      <c r="BS458" s="73"/>
    </row>
    <row r="459" spans="1:71" ht="47.25" customHeight="1" outlineLevel="1" x14ac:dyDescent="0.35">
      <c r="A459" s="82" t="s">
        <v>711</v>
      </c>
      <c r="B459" s="88" t="s">
        <v>757</v>
      </c>
      <c r="C459" s="201" t="s">
        <v>758</v>
      </c>
      <c r="D459" s="202">
        <f t="shared" si="1648"/>
        <v>1081.0913499999999</v>
      </c>
      <c r="E459" s="62">
        <f t="shared" si="1649"/>
        <v>319.68394999999998</v>
      </c>
      <c r="F459" s="63">
        <f t="shared" si="1650"/>
        <v>761.40739999999994</v>
      </c>
      <c r="G459" s="64"/>
      <c r="H459" s="65"/>
      <c r="I459" s="64">
        <v>256.81894999999997</v>
      </c>
      <c r="J459" s="65">
        <v>110.06525999999999</v>
      </c>
      <c r="K459" s="64"/>
      <c r="L459" s="65"/>
      <c r="M459" s="64"/>
      <c r="N459" s="65"/>
      <c r="O459" s="62">
        <v>62.865000000000002</v>
      </c>
      <c r="P459" s="63">
        <v>26.942139999999998</v>
      </c>
      <c r="Q459" s="64"/>
      <c r="R459" s="65"/>
      <c r="S459" s="64"/>
      <c r="T459" s="65"/>
      <c r="U459" s="64"/>
      <c r="V459" s="66"/>
      <c r="W459" s="64"/>
      <c r="X459" s="65"/>
      <c r="Y459" s="65">
        <v>624.4</v>
      </c>
      <c r="Z459" s="64"/>
      <c r="AA459" s="65"/>
      <c r="AB459" s="62"/>
      <c r="AC459" s="63"/>
      <c r="AD459" s="64"/>
      <c r="AE459" s="65"/>
      <c r="AF459" s="65"/>
      <c r="AG459" s="66"/>
      <c r="AH459" s="73"/>
      <c r="AI459" s="62"/>
      <c r="AJ459" s="63"/>
      <c r="AK459" s="62"/>
      <c r="AL459" s="63"/>
      <c r="AM459" s="68"/>
      <c r="AN459" s="69"/>
      <c r="AO459" s="69"/>
      <c r="AP459" s="64"/>
      <c r="AQ459" s="65"/>
      <c r="AR459" s="64"/>
      <c r="AS459" s="65"/>
      <c r="AT459" s="66"/>
      <c r="AU459" s="66"/>
      <c r="AV459" s="64"/>
      <c r="AW459" s="65"/>
      <c r="AX459" s="73"/>
      <c r="AY459" s="73"/>
      <c r="AZ459" s="65"/>
      <c r="BA459" s="66"/>
      <c r="BB459" s="66"/>
      <c r="BC459" s="66"/>
      <c r="BD459" s="73"/>
      <c r="BE459" s="64"/>
      <c r="BF459" s="65"/>
      <c r="BG459" s="70"/>
      <c r="BH459" s="66"/>
      <c r="BI459" s="70"/>
      <c r="BJ459" s="66"/>
      <c r="BK459" s="64"/>
      <c r="BL459" s="65"/>
      <c r="BM459" s="66"/>
      <c r="BN459" s="65"/>
      <c r="BO459" s="65"/>
      <c r="BP459" s="65"/>
      <c r="BQ459" s="65"/>
      <c r="BR459" s="66"/>
      <c r="BS459" s="73"/>
    </row>
    <row r="460" spans="1:71" ht="47.25" customHeight="1" outlineLevel="1" x14ac:dyDescent="0.35">
      <c r="A460" s="97" t="s">
        <v>747</v>
      </c>
      <c r="B460" s="88" t="s">
        <v>759</v>
      </c>
      <c r="C460" s="201">
        <v>242903892412</v>
      </c>
      <c r="D460" s="202">
        <f t="shared" si="1648"/>
        <v>290.62927000000002</v>
      </c>
      <c r="E460" s="62">
        <f t="shared" si="1649"/>
        <v>81.920490000000001</v>
      </c>
      <c r="F460" s="63">
        <f t="shared" si="1650"/>
        <v>208.70877999999999</v>
      </c>
      <c r="G460" s="64"/>
      <c r="H460" s="65"/>
      <c r="I460" s="64"/>
      <c r="J460" s="65"/>
      <c r="K460" s="64"/>
      <c r="L460" s="65"/>
      <c r="M460" s="64"/>
      <c r="N460" s="65"/>
      <c r="O460" s="62">
        <v>81.920490000000001</v>
      </c>
      <c r="P460" s="63">
        <v>35.108780000000003</v>
      </c>
      <c r="Q460" s="64"/>
      <c r="R460" s="65"/>
      <c r="S460" s="64"/>
      <c r="T460" s="65"/>
      <c r="U460" s="64"/>
      <c r="V460" s="66"/>
      <c r="W460" s="64"/>
      <c r="X460" s="65"/>
      <c r="Y460" s="65">
        <v>173.6</v>
      </c>
      <c r="Z460" s="64"/>
      <c r="AA460" s="65"/>
      <c r="AB460" s="62"/>
      <c r="AC460" s="63"/>
      <c r="AD460" s="64"/>
      <c r="AE460" s="65"/>
      <c r="AF460" s="65"/>
      <c r="AG460" s="66"/>
      <c r="AH460" s="73"/>
      <c r="AI460" s="62"/>
      <c r="AJ460" s="63"/>
      <c r="AK460" s="62"/>
      <c r="AL460" s="63"/>
      <c r="AM460" s="68"/>
      <c r="AN460" s="69"/>
      <c r="AO460" s="69"/>
      <c r="AP460" s="64"/>
      <c r="AQ460" s="65"/>
      <c r="AR460" s="64"/>
      <c r="AS460" s="65"/>
      <c r="AT460" s="66"/>
      <c r="AU460" s="66"/>
      <c r="AV460" s="64"/>
      <c r="AW460" s="65"/>
      <c r="AX460" s="73"/>
      <c r="AY460" s="73"/>
      <c r="AZ460" s="65"/>
      <c r="BA460" s="66"/>
      <c r="BB460" s="66"/>
      <c r="BC460" s="66"/>
      <c r="BD460" s="73"/>
      <c r="BE460" s="64"/>
      <c r="BF460" s="65"/>
      <c r="BG460" s="70"/>
      <c r="BH460" s="66"/>
      <c r="BI460" s="70"/>
      <c r="BJ460" s="66"/>
      <c r="BK460" s="64"/>
      <c r="BL460" s="65"/>
      <c r="BM460" s="66"/>
      <c r="BN460" s="65"/>
      <c r="BO460" s="65"/>
      <c r="BP460" s="65"/>
      <c r="BQ460" s="65"/>
      <c r="BR460" s="66"/>
      <c r="BS460" s="73"/>
    </row>
    <row r="461" spans="1:71" ht="47.25" customHeight="1" outlineLevel="1" x14ac:dyDescent="0.35">
      <c r="A461" s="82" t="s">
        <v>711</v>
      </c>
      <c r="B461" s="88" t="s">
        <v>760</v>
      </c>
      <c r="C461" s="201">
        <v>242901111198</v>
      </c>
      <c r="D461" s="202">
        <f t="shared" si="1648"/>
        <v>611.85626999999999</v>
      </c>
      <c r="E461" s="62">
        <f t="shared" si="1649"/>
        <v>0</v>
      </c>
      <c r="F461" s="63">
        <f t="shared" si="1650"/>
        <v>611.85626999999999</v>
      </c>
      <c r="G461" s="64"/>
      <c r="H461" s="65"/>
      <c r="I461" s="64"/>
      <c r="J461" s="65"/>
      <c r="K461" s="64"/>
      <c r="L461" s="65"/>
      <c r="M461" s="64"/>
      <c r="N461" s="65"/>
      <c r="O461" s="62"/>
      <c r="P461" s="63"/>
      <c r="Q461" s="64"/>
      <c r="R461" s="65"/>
      <c r="S461" s="64"/>
      <c r="T461" s="65"/>
      <c r="U461" s="64"/>
      <c r="V461" s="66"/>
      <c r="W461" s="64"/>
      <c r="X461" s="65"/>
      <c r="Y461" s="65"/>
      <c r="Z461" s="64"/>
      <c r="AA461" s="65"/>
      <c r="AB461" s="62"/>
      <c r="AC461" s="63"/>
      <c r="AD461" s="64"/>
      <c r="AE461" s="65"/>
      <c r="AF461" s="65">
        <v>611.85626999999999</v>
      </c>
      <c r="AG461" s="66"/>
      <c r="AH461" s="73"/>
      <c r="AI461" s="62"/>
      <c r="AJ461" s="63"/>
      <c r="AK461" s="62"/>
      <c r="AL461" s="63"/>
      <c r="AM461" s="68"/>
      <c r="AN461" s="69"/>
      <c r="AO461" s="69"/>
      <c r="AP461" s="64"/>
      <c r="AQ461" s="65"/>
      <c r="AR461" s="64"/>
      <c r="AS461" s="65"/>
      <c r="AT461" s="66"/>
      <c r="AU461" s="66"/>
      <c r="AV461" s="64"/>
      <c r="AW461" s="65"/>
      <c r="AX461" s="73"/>
      <c r="AY461" s="73"/>
      <c r="AZ461" s="65"/>
      <c r="BA461" s="66"/>
      <c r="BB461" s="66"/>
      <c r="BC461" s="66"/>
      <c r="BD461" s="73"/>
      <c r="BE461" s="64"/>
      <c r="BF461" s="65"/>
      <c r="BG461" s="70"/>
      <c r="BH461" s="66"/>
      <c r="BI461" s="70"/>
      <c r="BJ461" s="66"/>
      <c r="BK461" s="64"/>
      <c r="BL461" s="65"/>
      <c r="BM461" s="66"/>
      <c r="BN461" s="65"/>
      <c r="BO461" s="65"/>
      <c r="BP461" s="65"/>
      <c r="BQ461" s="65"/>
      <c r="BR461" s="66"/>
      <c r="BS461" s="73"/>
    </row>
    <row r="462" spans="1:71" ht="47.25" customHeight="1" outlineLevel="1" x14ac:dyDescent="0.35">
      <c r="A462" s="82" t="s">
        <v>711</v>
      </c>
      <c r="B462" s="88" t="s">
        <v>761</v>
      </c>
      <c r="C462" s="201">
        <v>242903688128</v>
      </c>
      <c r="D462" s="202">
        <f t="shared" si="1648"/>
        <v>4132.7169899999999</v>
      </c>
      <c r="E462" s="62">
        <f t="shared" si="1649"/>
        <v>580.1789</v>
      </c>
      <c r="F462" s="63">
        <f t="shared" si="1650"/>
        <v>3552.53809</v>
      </c>
      <c r="G462" s="64"/>
      <c r="H462" s="65"/>
      <c r="I462" s="64">
        <v>245.41965999999999</v>
      </c>
      <c r="J462" s="65">
        <v>105.17985</v>
      </c>
      <c r="K462" s="64"/>
      <c r="L462" s="65"/>
      <c r="M462" s="64"/>
      <c r="N462" s="65"/>
      <c r="O462" s="62">
        <v>334.75923999999998</v>
      </c>
      <c r="P462" s="63">
        <v>143.46824000000001</v>
      </c>
      <c r="Q462" s="64"/>
      <c r="R462" s="65"/>
      <c r="S462" s="64"/>
      <c r="T462" s="65"/>
      <c r="U462" s="64"/>
      <c r="V462" s="66"/>
      <c r="W462" s="64"/>
      <c r="X462" s="65"/>
      <c r="Y462" s="65">
        <v>878.64</v>
      </c>
      <c r="Z462" s="64"/>
      <c r="AA462" s="65"/>
      <c r="AB462" s="62"/>
      <c r="AC462" s="63"/>
      <c r="AD462" s="64"/>
      <c r="AE462" s="65"/>
      <c r="AF462" s="65"/>
      <c r="AG462" s="66"/>
      <c r="AH462" s="73"/>
      <c r="AI462" s="62"/>
      <c r="AJ462" s="63"/>
      <c r="AK462" s="62"/>
      <c r="AL462" s="63"/>
      <c r="AM462" s="68"/>
      <c r="AN462" s="69"/>
      <c r="AO462" s="69"/>
      <c r="AP462" s="64"/>
      <c r="AQ462" s="65"/>
      <c r="AR462" s="64"/>
      <c r="AS462" s="65"/>
      <c r="AT462" s="66"/>
      <c r="AU462" s="66"/>
      <c r="AV462" s="64"/>
      <c r="AW462" s="65"/>
      <c r="AX462" s="73"/>
      <c r="AY462" s="73"/>
      <c r="AZ462" s="65"/>
      <c r="BA462" s="66"/>
      <c r="BB462" s="66">
        <v>2425.25</v>
      </c>
      <c r="BC462" s="66"/>
      <c r="BD462" s="73"/>
      <c r="BE462" s="64"/>
      <c r="BF462" s="65"/>
      <c r="BG462" s="70"/>
      <c r="BH462" s="66"/>
      <c r="BI462" s="70"/>
      <c r="BJ462" s="66"/>
      <c r="BK462" s="64"/>
      <c r="BL462" s="65"/>
      <c r="BM462" s="66"/>
      <c r="BN462" s="65"/>
      <c r="BO462" s="65"/>
      <c r="BP462" s="65"/>
      <c r="BQ462" s="65"/>
      <c r="BR462" s="66"/>
      <c r="BS462" s="73"/>
    </row>
    <row r="463" spans="1:71" ht="47.25" customHeight="1" outlineLevel="1" x14ac:dyDescent="0.35">
      <c r="A463" s="82" t="s">
        <v>711</v>
      </c>
      <c r="B463" s="88" t="s">
        <v>762</v>
      </c>
      <c r="C463" s="201" t="s">
        <v>763</v>
      </c>
      <c r="D463" s="202">
        <f t="shared" si="1648"/>
        <v>1138.9335000000001</v>
      </c>
      <c r="E463" s="62">
        <f t="shared" si="1649"/>
        <v>96.322100000000006</v>
      </c>
      <c r="F463" s="63">
        <f t="shared" si="1650"/>
        <v>1042.6114</v>
      </c>
      <c r="G463" s="64"/>
      <c r="H463" s="65"/>
      <c r="I463" s="64"/>
      <c r="J463" s="65"/>
      <c r="K463" s="64"/>
      <c r="L463" s="65"/>
      <c r="M463" s="64"/>
      <c r="N463" s="65"/>
      <c r="O463" s="62">
        <v>96.322100000000006</v>
      </c>
      <c r="P463" s="63">
        <v>41.280900000000003</v>
      </c>
      <c r="Q463" s="64"/>
      <c r="R463" s="65"/>
      <c r="S463" s="64"/>
      <c r="T463" s="65"/>
      <c r="U463" s="64"/>
      <c r="V463" s="66"/>
      <c r="W463" s="64"/>
      <c r="X463" s="65"/>
      <c r="Y463" s="65">
        <v>700</v>
      </c>
      <c r="Z463" s="64"/>
      <c r="AA463" s="65"/>
      <c r="AB463" s="62"/>
      <c r="AC463" s="63"/>
      <c r="AD463" s="64"/>
      <c r="AE463" s="65"/>
      <c r="AF463" s="65"/>
      <c r="AG463" s="66"/>
      <c r="AH463" s="73"/>
      <c r="AI463" s="62"/>
      <c r="AJ463" s="63"/>
      <c r="AK463" s="62"/>
      <c r="AL463" s="63"/>
      <c r="AM463" s="68"/>
      <c r="AN463" s="69"/>
      <c r="AO463" s="69"/>
      <c r="AP463" s="64"/>
      <c r="AQ463" s="65"/>
      <c r="AR463" s="64"/>
      <c r="AS463" s="65"/>
      <c r="AT463" s="66"/>
      <c r="AU463" s="66"/>
      <c r="AV463" s="64"/>
      <c r="AW463" s="65"/>
      <c r="AX463" s="73"/>
      <c r="AY463" s="73"/>
      <c r="AZ463" s="65"/>
      <c r="BA463" s="66"/>
      <c r="BB463" s="66">
        <v>301.33049999999997</v>
      </c>
      <c r="BC463" s="66"/>
      <c r="BD463" s="73"/>
      <c r="BE463" s="64"/>
      <c r="BF463" s="65"/>
      <c r="BG463" s="70"/>
      <c r="BH463" s="66"/>
      <c r="BI463" s="70"/>
      <c r="BJ463" s="66"/>
      <c r="BK463" s="64"/>
      <c r="BL463" s="65"/>
      <c r="BM463" s="66"/>
      <c r="BN463" s="65"/>
      <c r="BO463" s="65"/>
      <c r="BP463" s="65"/>
      <c r="BQ463" s="65"/>
      <c r="BR463" s="66"/>
      <c r="BS463" s="73"/>
    </row>
    <row r="464" spans="1:71" ht="50.25" customHeight="1" outlineLevel="1" x14ac:dyDescent="0.35">
      <c r="A464" s="82" t="s">
        <v>711</v>
      </c>
      <c r="B464" s="75" t="s">
        <v>764</v>
      </c>
      <c r="C464" s="201">
        <v>242903975242</v>
      </c>
      <c r="D464" s="202">
        <f t="shared" si="1648"/>
        <v>756.18617999999992</v>
      </c>
      <c r="E464" s="62">
        <f t="shared" si="1649"/>
        <v>171.01432</v>
      </c>
      <c r="F464" s="63">
        <f t="shared" si="1650"/>
        <v>585.17185999999992</v>
      </c>
      <c r="G464" s="64"/>
      <c r="H464" s="65"/>
      <c r="I464" s="64">
        <v>55.938600000000001</v>
      </c>
      <c r="J464" s="65">
        <v>23.973690000000001</v>
      </c>
      <c r="K464" s="64"/>
      <c r="L464" s="65"/>
      <c r="M464" s="64"/>
      <c r="N464" s="65"/>
      <c r="O464" s="62">
        <v>115.07572</v>
      </c>
      <c r="P464" s="63">
        <v>49.318170000000002</v>
      </c>
      <c r="Q464" s="64"/>
      <c r="R464" s="65"/>
      <c r="S464" s="64"/>
      <c r="T464" s="65"/>
      <c r="U464" s="64"/>
      <c r="V464" s="66"/>
      <c r="W464" s="64"/>
      <c r="X464" s="65"/>
      <c r="Y464" s="65">
        <v>376.88</v>
      </c>
      <c r="Z464" s="64"/>
      <c r="AA464" s="65"/>
      <c r="AB464" s="62"/>
      <c r="AC464" s="63"/>
      <c r="AD464" s="64"/>
      <c r="AE464" s="65"/>
      <c r="AF464" s="65"/>
      <c r="AG464" s="66"/>
      <c r="AH464" s="73"/>
      <c r="AI464" s="62"/>
      <c r="AJ464" s="63"/>
      <c r="AK464" s="62"/>
      <c r="AL464" s="63"/>
      <c r="AM464" s="68"/>
      <c r="AN464" s="69"/>
      <c r="AO464" s="69"/>
      <c r="AP464" s="64"/>
      <c r="AQ464" s="65"/>
      <c r="AR464" s="64"/>
      <c r="AS464" s="65"/>
      <c r="AT464" s="66"/>
      <c r="AU464" s="66"/>
      <c r="AV464" s="64"/>
      <c r="AW464" s="65"/>
      <c r="AX464" s="73"/>
      <c r="AY464" s="73"/>
      <c r="AZ464" s="65"/>
      <c r="BA464" s="66"/>
      <c r="BB464" s="66">
        <v>135</v>
      </c>
      <c r="BC464" s="66"/>
      <c r="BD464" s="73"/>
      <c r="BE464" s="64"/>
      <c r="BF464" s="65"/>
      <c r="BG464" s="70"/>
      <c r="BH464" s="66"/>
      <c r="BI464" s="70"/>
      <c r="BJ464" s="66"/>
      <c r="BK464" s="64"/>
      <c r="BL464" s="65"/>
      <c r="BM464" s="66"/>
      <c r="BN464" s="65"/>
      <c r="BO464" s="65"/>
      <c r="BP464" s="65"/>
      <c r="BQ464" s="65"/>
      <c r="BR464" s="66"/>
      <c r="BS464" s="73"/>
    </row>
    <row r="465" spans="1:71" ht="47.25" customHeight="1" outlineLevel="1" x14ac:dyDescent="0.35">
      <c r="A465" s="82" t="s">
        <v>711</v>
      </c>
      <c r="B465" s="88" t="s">
        <v>765</v>
      </c>
      <c r="C465" s="201" t="s">
        <v>766</v>
      </c>
      <c r="D465" s="202">
        <f t="shared" si="1648"/>
        <v>879.68883000000005</v>
      </c>
      <c r="E465" s="62">
        <f t="shared" si="1649"/>
        <v>91.908479999999997</v>
      </c>
      <c r="F465" s="63">
        <f t="shared" si="1650"/>
        <v>787.78035</v>
      </c>
      <c r="G465" s="64"/>
      <c r="H465" s="65"/>
      <c r="I465" s="64">
        <v>68.337919999999997</v>
      </c>
      <c r="J465" s="65">
        <v>29.287680000000002</v>
      </c>
      <c r="K465" s="64"/>
      <c r="L465" s="65"/>
      <c r="M465" s="64"/>
      <c r="N465" s="65"/>
      <c r="O465" s="62">
        <v>23.57056</v>
      </c>
      <c r="P465" s="63">
        <v>10.101660000000001</v>
      </c>
      <c r="Q465" s="64"/>
      <c r="R465" s="65"/>
      <c r="S465" s="64"/>
      <c r="T465" s="65"/>
      <c r="U465" s="64"/>
      <c r="V465" s="66"/>
      <c r="W465" s="64"/>
      <c r="X465" s="65"/>
      <c r="Y465" s="65">
        <v>162.4</v>
      </c>
      <c r="Z465" s="64"/>
      <c r="AA465" s="65"/>
      <c r="AB465" s="62"/>
      <c r="AC465" s="63"/>
      <c r="AD465" s="64"/>
      <c r="AE465" s="65"/>
      <c r="AF465" s="65"/>
      <c r="AG465" s="66"/>
      <c r="AH465" s="73"/>
      <c r="AI465" s="62"/>
      <c r="AJ465" s="63"/>
      <c r="AK465" s="62"/>
      <c r="AL465" s="63"/>
      <c r="AM465" s="68"/>
      <c r="AN465" s="69"/>
      <c r="AO465" s="69"/>
      <c r="AP465" s="64"/>
      <c r="AQ465" s="65"/>
      <c r="AR465" s="64"/>
      <c r="AS465" s="65"/>
      <c r="AT465" s="66"/>
      <c r="AU465" s="66"/>
      <c r="AV465" s="64"/>
      <c r="AW465" s="65"/>
      <c r="AX465" s="73"/>
      <c r="AY465" s="73"/>
      <c r="AZ465" s="65"/>
      <c r="BA465" s="66"/>
      <c r="BB465" s="66">
        <v>585.99100999999996</v>
      </c>
      <c r="BC465" s="66"/>
      <c r="BD465" s="73"/>
      <c r="BE465" s="64"/>
      <c r="BF465" s="65"/>
      <c r="BG465" s="70"/>
      <c r="BH465" s="66"/>
      <c r="BI465" s="70"/>
      <c r="BJ465" s="66"/>
      <c r="BK465" s="64"/>
      <c r="BL465" s="65"/>
      <c r="BM465" s="66"/>
      <c r="BN465" s="65"/>
      <c r="BO465" s="65"/>
      <c r="BP465" s="65"/>
      <c r="BQ465" s="65"/>
      <c r="BR465" s="66"/>
      <c r="BS465" s="73"/>
    </row>
    <row r="466" spans="1:71" ht="47.25" customHeight="1" outlineLevel="1" x14ac:dyDescent="0.35">
      <c r="A466" s="82" t="s">
        <v>711</v>
      </c>
      <c r="B466" s="88" t="s">
        <v>767</v>
      </c>
      <c r="C466" s="201" t="s">
        <v>768</v>
      </c>
      <c r="D466" s="202">
        <f t="shared" si="1648"/>
        <v>492.45681999999999</v>
      </c>
      <c r="E466" s="62">
        <f t="shared" si="1649"/>
        <v>176.15976999999998</v>
      </c>
      <c r="F466" s="63">
        <f t="shared" si="1650"/>
        <v>316.29705000000001</v>
      </c>
      <c r="G466" s="64"/>
      <c r="H466" s="65"/>
      <c r="I466" s="64">
        <v>90.357129999999998</v>
      </c>
      <c r="J466" s="65">
        <v>38.724490000000003</v>
      </c>
      <c r="K466" s="64"/>
      <c r="L466" s="65"/>
      <c r="M466" s="64"/>
      <c r="N466" s="65"/>
      <c r="O466" s="62">
        <v>85.802639999999997</v>
      </c>
      <c r="P466" s="63">
        <v>36.772559999999999</v>
      </c>
      <c r="Q466" s="64"/>
      <c r="R466" s="65"/>
      <c r="S466" s="64"/>
      <c r="T466" s="65"/>
      <c r="U466" s="64"/>
      <c r="V466" s="66"/>
      <c r="W466" s="64"/>
      <c r="X466" s="65"/>
      <c r="Y466" s="65">
        <v>240.8</v>
      </c>
      <c r="Z466" s="64"/>
      <c r="AA466" s="65"/>
      <c r="AB466" s="62"/>
      <c r="AC466" s="63"/>
      <c r="AD466" s="64"/>
      <c r="AE466" s="65"/>
      <c r="AF466" s="65"/>
      <c r="AG466" s="66"/>
      <c r="AH466" s="73"/>
      <c r="AI466" s="62"/>
      <c r="AJ466" s="63"/>
      <c r="AK466" s="62"/>
      <c r="AL466" s="63"/>
      <c r="AM466" s="68"/>
      <c r="AN466" s="69"/>
      <c r="AO466" s="69"/>
      <c r="AP466" s="64"/>
      <c r="AQ466" s="65"/>
      <c r="AR466" s="64"/>
      <c r="AS466" s="65"/>
      <c r="AT466" s="66"/>
      <c r="AU466" s="66"/>
      <c r="AV466" s="64"/>
      <c r="AW466" s="65"/>
      <c r="AX466" s="73"/>
      <c r="AY466" s="73"/>
      <c r="AZ466" s="65"/>
      <c r="BA466" s="66"/>
      <c r="BB466" s="66"/>
      <c r="BC466" s="66"/>
      <c r="BD466" s="73"/>
      <c r="BE466" s="64"/>
      <c r="BF466" s="65"/>
      <c r="BG466" s="70"/>
      <c r="BH466" s="66"/>
      <c r="BI466" s="70"/>
      <c r="BJ466" s="66"/>
      <c r="BK466" s="64"/>
      <c r="BL466" s="65"/>
      <c r="BM466" s="66"/>
      <c r="BN466" s="65"/>
      <c r="BO466" s="65"/>
      <c r="BP466" s="65"/>
      <c r="BQ466" s="65"/>
      <c r="BR466" s="66"/>
      <c r="BS466" s="73"/>
    </row>
    <row r="467" spans="1:71" ht="47.25" customHeight="1" outlineLevel="1" x14ac:dyDescent="0.35">
      <c r="A467" s="82" t="s">
        <v>711</v>
      </c>
      <c r="B467" s="88" t="s">
        <v>769</v>
      </c>
      <c r="C467" s="201">
        <v>246527605726</v>
      </c>
      <c r="D467" s="202">
        <f t="shared" si="1648"/>
        <v>311.13296000000003</v>
      </c>
      <c r="E467" s="62">
        <f t="shared" si="1649"/>
        <v>0</v>
      </c>
      <c r="F467" s="63">
        <f t="shared" si="1650"/>
        <v>311.13296000000003</v>
      </c>
      <c r="G467" s="64"/>
      <c r="H467" s="65"/>
      <c r="I467" s="64"/>
      <c r="J467" s="65"/>
      <c r="K467" s="64"/>
      <c r="L467" s="65"/>
      <c r="M467" s="64"/>
      <c r="N467" s="65"/>
      <c r="O467" s="62"/>
      <c r="P467" s="63"/>
      <c r="Q467" s="64"/>
      <c r="R467" s="65"/>
      <c r="S467" s="64"/>
      <c r="T467" s="65"/>
      <c r="U467" s="64"/>
      <c r="V467" s="66"/>
      <c r="W467" s="64"/>
      <c r="X467" s="65"/>
      <c r="Y467" s="65"/>
      <c r="Z467" s="64"/>
      <c r="AA467" s="65"/>
      <c r="AB467" s="62"/>
      <c r="AC467" s="63"/>
      <c r="AD467" s="64"/>
      <c r="AE467" s="65"/>
      <c r="AF467" s="65">
        <v>311.13296000000003</v>
      </c>
      <c r="AG467" s="66"/>
      <c r="AH467" s="73"/>
      <c r="AI467" s="62"/>
      <c r="AJ467" s="63"/>
      <c r="AK467" s="62"/>
      <c r="AL467" s="63"/>
      <c r="AM467" s="68"/>
      <c r="AN467" s="69"/>
      <c r="AO467" s="69"/>
      <c r="AP467" s="64"/>
      <c r="AQ467" s="65"/>
      <c r="AR467" s="64"/>
      <c r="AS467" s="65"/>
      <c r="AT467" s="66"/>
      <c r="AU467" s="66"/>
      <c r="AV467" s="64"/>
      <c r="AW467" s="65"/>
      <c r="AX467" s="73"/>
      <c r="AY467" s="73"/>
      <c r="AZ467" s="65"/>
      <c r="BA467" s="66"/>
      <c r="BB467" s="66"/>
      <c r="BC467" s="66"/>
      <c r="BD467" s="73"/>
      <c r="BE467" s="64"/>
      <c r="BF467" s="65"/>
      <c r="BG467" s="70"/>
      <c r="BH467" s="66"/>
      <c r="BI467" s="70"/>
      <c r="BJ467" s="66"/>
      <c r="BK467" s="64"/>
      <c r="BL467" s="65"/>
      <c r="BM467" s="66"/>
      <c r="BN467" s="65"/>
      <c r="BO467" s="65"/>
      <c r="BP467" s="65"/>
      <c r="BQ467" s="65"/>
      <c r="BR467" s="66"/>
      <c r="BS467" s="73"/>
    </row>
    <row r="468" spans="1:71" ht="47.25" customHeight="1" outlineLevel="1" x14ac:dyDescent="0.35">
      <c r="A468" s="82" t="s">
        <v>711</v>
      </c>
      <c r="B468" s="88" t="s">
        <v>770</v>
      </c>
      <c r="C468" s="201">
        <v>242900009949</v>
      </c>
      <c r="D468" s="202">
        <f t="shared" si="1648"/>
        <v>264.32091000000003</v>
      </c>
      <c r="E468" s="62">
        <f t="shared" si="1649"/>
        <v>0</v>
      </c>
      <c r="F468" s="63">
        <f t="shared" si="1650"/>
        <v>264.32091000000003</v>
      </c>
      <c r="G468" s="64"/>
      <c r="H468" s="65"/>
      <c r="I468" s="64"/>
      <c r="J468" s="65"/>
      <c r="K468" s="64"/>
      <c r="L468" s="65"/>
      <c r="M468" s="64"/>
      <c r="N468" s="65"/>
      <c r="O468" s="62"/>
      <c r="P468" s="63"/>
      <c r="Q468" s="64"/>
      <c r="R468" s="65"/>
      <c r="S468" s="64"/>
      <c r="T468" s="65"/>
      <c r="U468" s="64"/>
      <c r="V468" s="66"/>
      <c r="W468" s="64"/>
      <c r="X468" s="65"/>
      <c r="Y468" s="65"/>
      <c r="Z468" s="64"/>
      <c r="AA468" s="65"/>
      <c r="AB468" s="62"/>
      <c r="AC468" s="63"/>
      <c r="AD468" s="64"/>
      <c r="AE468" s="65"/>
      <c r="AF468" s="65">
        <v>264.32091000000003</v>
      </c>
      <c r="AG468" s="66"/>
      <c r="AH468" s="73"/>
      <c r="AI468" s="62"/>
      <c r="AJ468" s="63"/>
      <c r="AK468" s="62"/>
      <c r="AL468" s="63"/>
      <c r="AM468" s="68"/>
      <c r="AN468" s="69"/>
      <c r="AO468" s="69"/>
      <c r="AP468" s="64"/>
      <c r="AQ468" s="65"/>
      <c r="AR468" s="64"/>
      <c r="AS468" s="65"/>
      <c r="AT468" s="66"/>
      <c r="AU468" s="66"/>
      <c r="AV468" s="64"/>
      <c r="AW468" s="65"/>
      <c r="AX468" s="73"/>
      <c r="AY468" s="73"/>
      <c r="AZ468" s="65"/>
      <c r="BA468" s="66"/>
      <c r="BB468" s="66"/>
      <c r="BC468" s="66"/>
      <c r="BD468" s="73"/>
      <c r="BE468" s="64"/>
      <c r="BF468" s="65"/>
      <c r="BG468" s="70"/>
      <c r="BH468" s="66"/>
      <c r="BI468" s="70"/>
      <c r="BJ468" s="66"/>
      <c r="BK468" s="64"/>
      <c r="BL468" s="65"/>
      <c r="BM468" s="66"/>
      <c r="BN468" s="65"/>
      <c r="BO468" s="65"/>
      <c r="BP468" s="65"/>
      <c r="BQ468" s="65"/>
      <c r="BR468" s="66"/>
      <c r="BS468" s="73"/>
    </row>
    <row r="469" spans="1:71" ht="47.25" customHeight="1" outlineLevel="1" x14ac:dyDescent="0.35">
      <c r="A469" s="82" t="s">
        <v>711</v>
      </c>
      <c r="B469" s="88" t="s">
        <v>771</v>
      </c>
      <c r="C469" s="201">
        <v>242900565495</v>
      </c>
      <c r="D469" s="202">
        <f t="shared" si="1648"/>
        <v>224.15273999999999</v>
      </c>
      <c r="E469" s="62">
        <f t="shared" si="1649"/>
        <v>0</v>
      </c>
      <c r="F469" s="63">
        <f t="shared" si="1650"/>
        <v>224.15273999999999</v>
      </c>
      <c r="G469" s="64"/>
      <c r="H469" s="65"/>
      <c r="I469" s="64"/>
      <c r="J469" s="65"/>
      <c r="K469" s="64"/>
      <c r="L469" s="65"/>
      <c r="M469" s="64"/>
      <c r="N469" s="65"/>
      <c r="O469" s="62"/>
      <c r="P469" s="63"/>
      <c r="Q469" s="64"/>
      <c r="R469" s="65"/>
      <c r="S469" s="64"/>
      <c r="T469" s="65"/>
      <c r="U469" s="64"/>
      <c r="V469" s="66"/>
      <c r="W469" s="64"/>
      <c r="X469" s="65"/>
      <c r="Y469" s="65"/>
      <c r="Z469" s="64"/>
      <c r="AA469" s="65"/>
      <c r="AB469" s="62"/>
      <c r="AC469" s="63"/>
      <c r="AD469" s="64"/>
      <c r="AE469" s="65"/>
      <c r="AF469" s="65">
        <v>224.15273999999999</v>
      </c>
      <c r="AG469" s="66"/>
      <c r="AH469" s="73"/>
      <c r="AI469" s="62"/>
      <c r="AJ469" s="63"/>
      <c r="AK469" s="62"/>
      <c r="AL469" s="63"/>
      <c r="AM469" s="68"/>
      <c r="AN469" s="69"/>
      <c r="AO469" s="69"/>
      <c r="AP469" s="64"/>
      <c r="AQ469" s="65"/>
      <c r="AR469" s="64"/>
      <c r="AS469" s="65"/>
      <c r="AT469" s="66"/>
      <c r="AU469" s="66"/>
      <c r="AV469" s="64"/>
      <c r="AW469" s="65"/>
      <c r="AX469" s="73"/>
      <c r="AY469" s="73"/>
      <c r="AZ469" s="65"/>
      <c r="BA469" s="66"/>
      <c r="BB469" s="66"/>
      <c r="BC469" s="66"/>
      <c r="BD469" s="73"/>
      <c r="BE469" s="64"/>
      <c r="BF469" s="65"/>
      <c r="BG469" s="70"/>
      <c r="BH469" s="66"/>
      <c r="BI469" s="70"/>
      <c r="BJ469" s="66"/>
      <c r="BK469" s="64"/>
      <c r="BL469" s="65"/>
      <c r="BM469" s="66"/>
      <c r="BN469" s="65"/>
      <c r="BO469" s="65"/>
      <c r="BP469" s="65"/>
      <c r="BQ469" s="65"/>
      <c r="BR469" s="66"/>
      <c r="BS469" s="73"/>
    </row>
    <row r="470" spans="1:71" ht="47.25" customHeight="1" outlineLevel="1" x14ac:dyDescent="0.35">
      <c r="A470" s="82" t="s">
        <v>711</v>
      </c>
      <c r="B470" s="88" t="s">
        <v>772</v>
      </c>
      <c r="C470" s="201">
        <v>242901161495</v>
      </c>
      <c r="D470" s="202">
        <f t="shared" si="1648"/>
        <v>53.796660000000003</v>
      </c>
      <c r="E470" s="62">
        <f t="shared" si="1649"/>
        <v>0</v>
      </c>
      <c r="F470" s="63">
        <f t="shared" si="1650"/>
        <v>53.796660000000003</v>
      </c>
      <c r="G470" s="64"/>
      <c r="H470" s="65"/>
      <c r="I470" s="64"/>
      <c r="J470" s="65"/>
      <c r="K470" s="64"/>
      <c r="L470" s="65"/>
      <c r="M470" s="64"/>
      <c r="N470" s="65"/>
      <c r="O470" s="62"/>
      <c r="P470" s="63"/>
      <c r="Q470" s="64"/>
      <c r="R470" s="65"/>
      <c r="S470" s="64"/>
      <c r="T470" s="65"/>
      <c r="U470" s="64"/>
      <c r="V470" s="66"/>
      <c r="W470" s="64"/>
      <c r="X470" s="65"/>
      <c r="Y470" s="65"/>
      <c r="Z470" s="64"/>
      <c r="AA470" s="65"/>
      <c r="AB470" s="62"/>
      <c r="AC470" s="63"/>
      <c r="AD470" s="64"/>
      <c r="AE470" s="65"/>
      <c r="AF470" s="65">
        <v>53.796660000000003</v>
      </c>
      <c r="AG470" s="66"/>
      <c r="AH470" s="73"/>
      <c r="AI470" s="62"/>
      <c r="AJ470" s="63"/>
      <c r="AK470" s="62"/>
      <c r="AL470" s="63"/>
      <c r="AM470" s="68"/>
      <c r="AN470" s="69"/>
      <c r="AO470" s="69"/>
      <c r="AP470" s="64"/>
      <c r="AQ470" s="65"/>
      <c r="AR470" s="64"/>
      <c r="AS470" s="65"/>
      <c r="AT470" s="66"/>
      <c r="AU470" s="66"/>
      <c r="AV470" s="64"/>
      <c r="AW470" s="65"/>
      <c r="AX470" s="73"/>
      <c r="AY470" s="73"/>
      <c r="AZ470" s="65"/>
      <c r="BA470" s="66"/>
      <c r="BB470" s="66"/>
      <c r="BC470" s="66"/>
      <c r="BD470" s="73"/>
      <c r="BE470" s="64"/>
      <c r="BF470" s="65"/>
      <c r="BG470" s="70"/>
      <c r="BH470" s="66"/>
      <c r="BI470" s="70"/>
      <c r="BJ470" s="66"/>
      <c r="BK470" s="64"/>
      <c r="BL470" s="65"/>
      <c r="BM470" s="66"/>
      <c r="BN470" s="65"/>
      <c r="BO470" s="65"/>
      <c r="BP470" s="65"/>
      <c r="BQ470" s="65"/>
      <c r="BR470" s="66"/>
      <c r="BS470" s="73"/>
    </row>
    <row r="471" spans="1:71" ht="47.25" customHeight="1" outlineLevel="1" x14ac:dyDescent="0.35">
      <c r="A471" s="82" t="s">
        <v>711</v>
      </c>
      <c r="B471" s="88" t="s">
        <v>773</v>
      </c>
      <c r="C471" s="201" t="s">
        <v>774</v>
      </c>
      <c r="D471" s="202">
        <f t="shared" si="1648"/>
        <v>95.2</v>
      </c>
      <c r="E471" s="62">
        <f t="shared" si="1649"/>
        <v>0</v>
      </c>
      <c r="F471" s="63">
        <f t="shared" si="1650"/>
        <v>95.2</v>
      </c>
      <c r="G471" s="64"/>
      <c r="H471" s="65"/>
      <c r="I471" s="64"/>
      <c r="J471" s="65"/>
      <c r="K471" s="64"/>
      <c r="L471" s="65"/>
      <c r="M471" s="64"/>
      <c r="N471" s="65"/>
      <c r="O471" s="62"/>
      <c r="P471" s="63"/>
      <c r="Q471" s="64"/>
      <c r="R471" s="65"/>
      <c r="S471" s="64"/>
      <c r="T471" s="65"/>
      <c r="U471" s="64"/>
      <c r="V471" s="66"/>
      <c r="W471" s="64"/>
      <c r="X471" s="65"/>
      <c r="Y471" s="65">
        <v>95.2</v>
      </c>
      <c r="Z471" s="64"/>
      <c r="AA471" s="65"/>
      <c r="AB471" s="62"/>
      <c r="AC471" s="63"/>
      <c r="AD471" s="64"/>
      <c r="AE471" s="65"/>
      <c r="AF471" s="65"/>
      <c r="AG471" s="66"/>
      <c r="AH471" s="73"/>
      <c r="AI471" s="62"/>
      <c r="AJ471" s="63"/>
      <c r="AK471" s="62"/>
      <c r="AL471" s="63"/>
      <c r="AM471" s="68"/>
      <c r="AN471" s="69"/>
      <c r="AO471" s="69"/>
      <c r="AP471" s="64"/>
      <c r="AQ471" s="65"/>
      <c r="AR471" s="64"/>
      <c r="AS471" s="65"/>
      <c r="AT471" s="66"/>
      <c r="AU471" s="66"/>
      <c r="AV471" s="64"/>
      <c r="AW471" s="65"/>
      <c r="AX471" s="73"/>
      <c r="AY471" s="73"/>
      <c r="AZ471" s="65"/>
      <c r="BA471" s="66"/>
      <c r="BB471" s="66"/>
      <c r="BC471" s="66"/>
      <c r="BD471" s="73"/>
      <c r="BE471" s="64"/>
      <c r="BF471" s="65"/>
      <c r="BG471" s="70"/>
      <c r="BH471" s="66"/>
      <c r="BI471" s="70"/>
      <c r="BJ471" s="66"/>
      <c r="BK471" s="64"/>
      <c r="BL471" s="65"/>
      <c r="BM471" s="66"/>
      <c r="BN471" s="65"/>
      <c r="BO471" s="65"/>
      <c r="BP471" s="65"/>
      <c r="BQ471" s="65"/>
      <c r="BR471" s="66"/>
      <c r="BS471" s="73"/>
    </row>
    <row r="472" spans="1:71" ht="47.25" customHeight="1" outlineLevel="1" x14ac:dyDescent="0.35">
      <c r="A472" s="120" t="s">
        <v>711</v>
      </c>
      <c r="B472" s="117" t="s">
        <v>775</v>
      </c>
      <c r="C472" s="201">
        <v>242903541118</v>
      </c>
      <c r="D472" s="202">
        <f t="shared" si="1648"/>
        <v>2497.8803800000001</v>
      </c>
      <c r="E472" s="62">
        <f t="shared" si="1649"/>
        <v>1395.5133599999999</v>
      </c>
      <c r="F472" s="63">
        <f t="shared" si="1650"/>
        <v>1102.3670200000001</v>
      </c>
      <c r="G472" s="64"/>
      <c r="H472" s="65"/>
      <c r="I472" s="64"/>
      <c r="J472" s="65"/>
      <c r="K472" s="64"/>
      <c r="L472" s="65"/>
      <c r="M472" s="64"/>
      <c r="N472" s="65"/>
      <c r="O472" s="62"/>
      <c r="P472" s="63"/>
      <c r="Q472" s="64"/>
      <c r="R472" s="65"/>
      <c r="S472" s="64"/>
      <c r="T472" s="65"/>
      <c r="U472" s="64"/>
      <c r="V472" s="66"/>
      <c r="W472" s="64"/>
      <c r="X472" s="65"/>
      <c r="Y472" s="65"/>
      <c r="Z472" s="64"/>
      <c r="AA472" s="65"/>
      <c r="AB472" s="62"/>
      <c r="AC472" s="63"/>
      <c r="AD472" s="64"/>
      <c r="AE472" s="65"/>
      <c r="AF472" s="65">
        <v>504.28985999999998</v>
      </c>
      <c r="AG472" s="66"/>
      <c r="AH472" s="73"/>
      <c r="AI472" s="62"/>
      <c r="AJ472" s="63"/>
      <c r="AK472" s="149">
        <v>1395.5133599999999</v>
      </c>
      <c r="AL472" s="150">
        <v>598.07716000000005</v>
      </c>
      <c r="AM472" s="151"/>
      <c r="AN472" s="152"/>
      <c r="AO472" s="152"/>
      <c r="AP472" s="64"/>
      <c r="AQ472" s="65"/>
      <c r="AR472" s="64"/>
      <c r="AS472" s="65"/>
      <c r="AT472" s="66"/>
      <c r="AU472" s="66"/>
      <c r="AV472" s="64"/>
      <c r="AW472" s="65"/>
      <c r="AX472" s="73"/>
      <c r="AY472" s="73"/>
      <c r="AZ472" s="65"/>
      <c r="BA472" s="66"/>
      <c r="BB472" s="66"/>
      <c r="BC472" s="66"/>
      <c r="BD472" s="73"/>
      <c r="BE472" s="64"/>
      <c r="BF472" s="65"/>
      <c r="BG472" s="70"/>
      <c r="BH472" s="66"/>
      <c r="BI472" s="70"/>
      <c r="BJ472" s="66"/>
      <c r="BK472" s="64"/>
      <c r="BL472" s="65"/>
      <c r="BM472" s="66"/>
      <c r="BN472" s="65"/>
      <c r="BO472" s="65"/>
      <c r="BP472" s="65"/>
      <c r="BQ472" s="65"/>
      <c r="BR472" s="66"/>
      <c r="BS472" s="73"/>
    </row>
    <row r="473" spans="1:71" ht="47.25" customHeight="1" outlineLevel="1" x14ac:dyDescent="0.35">
      <c r="A473" s="82" t="s">
        <v>711</v>
      </c>
      <c r="B473" s="88" t="s">
        <v>776</v>
      </c>
      <c r="C473" s="201" t="s">
        <v>777</v>
      </c>
      <c r="D473" s="202">
        <f t="shared" si="1648"/>
        <v>710.15346</v>
      </c>
      <c r="E473" s="62">
        <f t="shared" si="1649"/>
        <v>145.52868000000001</v>
      </c>
      <c r="F473" s="63">
        <f t="shared" si="1650"/>
        <v>564.62477999999999</v>
      </c>
      <c r="G473" s="64"/>
      <c r="H473" s="65"/>
      <c r="I473" s="64">
        <v>68.779690000000002</v>
      </c>
      <c r="J473" s="65">
        <v>29.47701</v>
      </c>
      <c r="K473" s="64"/>
      <c r="L473" s="65"/>
      <c r="M473" s="64"/>
      <c r="N473" s="65"/>
      <c r="O473" s="62">
        <v>76.748990000000006</v>
      </c>
      <c r="P473" s="63">
        <v>32.892420000000001</v>
      </c>
      <c r="Q473" s="64"/>
      <c r="R473" s="65"/>
      <c r="S473" s="64"/>
      <c r="T473" s="65"/>
      <c r="U473" s="64"/>
      <c r="V473" s="66"/>
      <c r="W473" s="64"/>
      <c r="X473" s="65"/>
      <c r="Y473" s="65">
        <v>175.84</v>
      </c>
      <c r="Z473" s="64"/>
      <c r="AA473" s="65"/>
      <c r="AB473" s="62"/>
      <c r="AC473" s="63"/>
      <c r="AD473" s="64"/>
      <c r="AE473" s="65"/>
      <c r="AF473" s="65"/>
      <c r="AG473" s="66"/>
      <c r="AH473" s="73"/>
      <c r="AI473" s="62"/>
      <c r="AJ473" s="63"/>
      <c r="AK473" s="62"/>
      <c r="AL473" s="63"/>
      <c r="AM473" s="68"/>
      <c r="AN473" s="69"/>
      <c r="AO473" s="69"/>
      <c r="AP473" s="64"/>
      <c r="AQ473" s="65"/>
      <c r="AR473" s="64"/>
      <c r="AS473" s="65"/>
      <c r="AT473" s="66"/>
      <c r="AU473" s="66"/>
      <c r="AV473" s="64"/>
      <c r="AW473" s="65"/>
      <c r="AX473" s="73"/>
      <c r="AY473" s="73"/>
      <c r="AZ473" s="65"/>
      <c r="BA473" s="66"/>
      <c r="BB473" s="66">
        <v>326.41534999999999</v>
      </c>
      <c r="BC473" s="66"/>
      <c r="BD473" s="73"/>
      <c r="BE473" s="64"/>
      <c r="BF473" s="65"/>
      <c r="BG473" s="70"/>
      <c r="BH473" s="66"/>
      <c r="BI473" s="70"/>
      <c r="BJ473" s="66"/>
      <c r="BK473" s="64"/>
      <c r="BL473" s="65"/>
      <c r="BM473" s="66"/>
      <c r="BN473" s="65"/>
      <c r="BO473" s="65"/>
      <c r="BP473" s="65"/>
      <c r="BQ473" s="65"/>
      <c r="BR473" s="66"/>
      <c r="BS473" s="73"/>
    </row>
    <row r="474" spans="1:71" ht="47.25" customHeight="1" outlineLevel="1" x14ac:dyDescent="0.35">
      <c r="A474" s="82" t="s">
        <v>711</v>
      </c>
      <c r="B474" s="88" t="s">
        <v>778</v>
      </c>
      <c r="C474" s="201" t="s">
        <v>779</v>
      </c>
      <c r="D474" s="202">
        <f t="shared" si="1648"/>
        <v>1281.30618</v>
      </c>
      <c r="E474" s="62">
        <f t="shared" si="1649"/>
        <v>184.59656000000001</v>
      </c>
      <c r="F474" s="63">
        <f t="shared" si="1650"/>
        <v>1096.7096200000001</v>
      </c>
      <c r="G474" s="64"/>
      <c r="H474" s="65"/>
      <c r="I474" s="64">
        <v>85.961640000000003</v>
      </c>
      <c r="J474" s="65">
        <v>36.840710000000001</v>
      </c>
      <c r="K474" s="64"/>
      <c r="L474" s="65"/>
      <c r="M474" s="64"/>
      <c r="N474" s="65"/>
      <c r="O474" s="62">
        <v>98.634919999999994</v>
      </c>
      <c r="P474" s="63">
        <v>42.272109999999998</v>
      </c>
      <c r="Q474" s="64"/>
      <c r="R474" s="65"/>
      <c r="S474" s="64"/>
      <c r="T474" s="65"/>
      <c r="U474" s="64"/>
      <c r="V474" s="66"/>
      <c r="W474" s="64"/>
      <c r="X474" s="65"/>
      <c r="Y474" s="65">
        <v>204.4</v>
      </c>
      <c r="Z474" s="64"/>
      <c r="AA474" s="65"/>
      <c r="AB474" s="62"/>
      <c r="AC474" s="63"/>
      <c r="AD474" s="64"/>
      <c r="AE474" s="65"/>
      <c r="AF474" s="65"/>
      <c r="AG474" s="66"/>
      <c r="AH474" s="73"/>
      <c r="AI474" s="62"/>
      <c r="AJ474" s="63"/>
      <c r="AK474" s="62"/>
      <c r="AL474" s="63"/>
      <c r="AM474" s="68"/>
      <c r="AN474" s="69"/>
      <c r="AO474" s="69"/>
      <c r="AP474" s="64"/>
      <c r="AQ474" s="65"/>
      <c r="AR474" s="64"/>
      <c r="AS474" s="65"/>
      <c r="AT474" s="66"/>
      <c r="AU474" s="66"/>
      <c r="AV474" s="64"/>
      <c r="AW474" s="65"/>
      <c r="AX474" s="73"/>
      <c r="AY474" s="73"/>
      <c r="AZ474" s="65"/>
      <c r="BA474" s="66"/>
      <c r="BB474" s="66">
        <v>813.19680000000005</v>
      </c>
      <c r="BC474" s="66"/>
      <c r="BD474" s="73"/>
      <c r="BE474" s="64"/>
      <c r="BF474" s="65"/>
      <c r="BG474" s="70"/>
      <c r="BH474" s="66"/>
      <c r="BI474" s="70"/>
      <c r="BJ474" s="66"/>
      <c r="BK474" s="64"/>
      <c r="BL474" s="65"/>
      <c r="BM474" s="66"/>
      <c r="BN474" s="65"/>
      <c r="BO474" s="65"/>
      <c r="BP474" s="65"/>
      <c r="BQ474" s="65"/>
      <c r="BR474" s="66"/>
      <c r="BS474" s="73"/>
    </row>
    <row r="475" spans="1:71" ht="47.25" customHeight="1" outlineLevel="1" x14ac:dyDescent="0.35">
      <c r="A475" s="82" t="s">
        <v>711</v>
      </c>
      <c r="B475" s="88" t="s">
        <v>780</v>
      </c>
      <c r="C475" s="201" t="s">
        <v>781</v>
      </c>
      <c r="D475" s="202">
        <f t="shared" si="1648"/>
        <v>2898.1723599999996</v>
      </c>
      <c r="E475" s="62">
        <f t="shared" si="1649"/>
        <v>84.499179999999996</v>
      </c>
      <c r="F475" s="63">
        <f t="shared" si="1650"/>
        <v>2813.6731799999998</v>
      </c>
      <c r="G475" s="64"/>
      <c r="H475" s="65"/>
      <c r="I475" s="64"/>
      <c r="J475" s="65"/>
      <c r="K475" s="64"/>
      <c r="L475" s="65"/>
      <c r="M475" s="64"/>
      <c r="N475" s="65"/>
      <c r="O475" s="62">
        <v>84.499179999999996</v>
      </c>
      <c r="P475" s="63">
        <v>36.213929999999998</v>
      </c>
      <c r="Q475" s="64"/>
      <c r="R475" s="65"/>
      <c r="S475" s="64"/>
      <c r="T475" s="65"/>
      <c r="U475" s="64"/>
      <c r="V475" s="66"/>
      <c r="W475" s="64"/>
      <c r="X475" s="65"/>
      <c r="Y475" s="65">
        <v>176.4</v>
      </c>
      <c r="Z475" s="64"/>
      <c r="AA475" s="65"/>
      <c r="AB475" s="62"/>
      <c r="AC475" s="63"/>
      <c r="AD475" s="64"/>
      <c r="AE475" s="65"/>
      <c r="AF475" s="65"/>
      <c r="AG475" s="66"/>
      <c r="AH475" s="73"/>
      <c r="AI475" s="62"/>
      <c r="AJ475" s="63"/>
      <c r="AK475" s="62"/>
      <c r="AL475" s="63"/>
      <c r="AM475" s="68"/>
      <c r="AN475" s="69"/>
      <c r="AO475" s="69"/>
      <c r="AP475" s="64"/>
      <c r="AQ475" s="65"/>
      <c r="AR475" s="64"/>
      <c r="AS475" s="65"/>
      <c r="AT475" s="66"/>
      <c r="AU475" s="66"/>
      <c r="AV475" s="64"/>
      <c r="AW475" s="65"/>
      <c r="AX475" s="73"/>
      <c r="AY475" s="73"/>
      <c r="AZ475" s="65"/>
      <c r="BA475" s="66"/>
      <c r="BB475" s="66">
        <v>2601.0592499999998</v>
      </c>
      <c r="BC475" s="66"/>
      <c r="BD475" s="73"/>
      <c r="BE475" s="64"/>
      <c r="BF475" s="65"/>
      <c r="BG475" s="70"/>
      <c r="BH475" s="66"/>
      <c r="BI475" s="70"/>
      <c r="BJ475" s="66"/>
      <c r="BK475" s="64"/>
      <c r="BL475" s="65"/>
      <c r="BM475" s="66"/>
      <c r="BN475" s="65"/>
      <c r="BO475" s="65"/>
      <c r="BP475" s="65"/>
      <c r="BQ475" s="65"/>
      <c r="BR475" s="66"/>
      <c r="BS475" s="73"/>
    </row>
    <row r="476" spans="1:71" ht="47.25" customHeight="1" outlineLevel="1" x14ac:dyDescent="0.35">
      <c r="A476" s="82" t="s">
        <v>711</v>
      </c>
      <c r="B476" s="88" t="s">
        <v>782</v>
      </c>
      <c r="C476" s="201" t="s">
        <v>783</v>
      </c>
      <c r="D476" s="202">
        <f t="shared" si="1648"/>
        <v>1671.6894299999999</v>
      </c>
      <c r="E476" s="62">
        <f t="shared" si="1649"/>
        <v>444.85241000000002</v>
      </c>
      <c r="F476" s="63">
        <f t="shared" si="1650"/>
        <v>1226.8370199999999</v>
      </c>
      <c r="G476" s="64">
        <v>165.29164</v>
      </c>
      <c r="H476" s="65">
        <v>70.839280000000002</v>
      </c>
      <c r="I476" s="64">
        <v>135.73356999999999</v>
      </c>
      <c r="J476" s="65">
        <v>58.171520000000001</v>
      </c>
      <c r="K476" s="64">
        <v>49.921439999999997</v>
      </c>
      <c r="L476" s="65">
        <v>21.3949</v>
      </c>
      <c r="M476" s="64"/>
      <c r="N476" s="65"/>
      <c r="O476" s="62">
        <v>93.905760000000001</v>
      </c>
      <c r="P476" s="63">
        <v>40.24532</v>
      </c>
      <c r="Q476" s="64"/>
      <c r="R476" s="65"/>
      <c r="S476" s="64"/>
      <c r="T476" s="65"/>
      <c r="U476" s="64"/>
      <c r="V476" s="66"/>
      <c r="W476" s="64"/>
      <c r="X476" s="65"/>
      <c r="Y476" s="65">
        <v>268.8</v>
      </c>
      <c r="Z476" s="64"/>
      <c r="AA476" s="65"/>
      <c r="AB476" s="62"/>
      <c r="AC476" s="63"/>
      <c r="AD476" s="64"/>
      <c r="AE476" s="65"/>
      <c r="AF476" s="65"/>
      <c r="AG476" s="66"/>
      <c r="AH476" s="73"/>
      <c r="AI476" s="62"/>
      <c r="AJ476" s="63"/>
      <c r="AK476" s="62"/>
      <c r="AL476" s="63"/>
      <c r="AM476" s="68"/>
      <c r="AN476" s="69"/>
      <c r="AO476" s="69"/>
      <c r="AP476" s="64"/>
      <c r="AQ476" s="65"/>
      <c r="AR476" s="64"/>
      <c r="AS476" s="65"/>
      <c r="AT476" s="66"/>
      <c r="AU476" s="66"/>
      <c r="AV476" s="64"/>
      <c r="AW476" s="65"/>
      <c r="AX476" s="73"/>
      <c r="AY476" s="73"/>
      <c r="AZ476" s="65"/>
      <c r="BA476" s="66"/>
      <c r="BB476" s="66">
        <v>508.47</v>
      </c>
      <c r="BC476" s="66"/>
      <c r="BD476" s="73"/>
      <c r="BE476" s="64"/>
      <c r="BF476" s="65"/>
      <c r="BG476" s="70"/>
      <c r="BH476" s="66"/>
      <c r="BI476" s="70"/>
      <c r="BJ476" s="66"/>
      <c r="BK476" s="64"/>
      <c r="BL476" s="65"/>
      <c r="BM476" s="66"/>
      <c r="BN476" s="65"/>
      <c r="BO476" s="65"/>
      <c r="BP476" s="65"/>
      <c r="BQ476" s="65">
        <v>258.916</v>
      </c>
      <c r="BR476" s="66"/>
      <c r="BS476" s="73"/>
    </row>
    <row r="477" spans="1:71" ht="47.25" customHeight="1" outlineLevel="1" x14ac:dyDescent="0.35">
      <c r="A477" s="82" t="s">
        <v>711</v>
      </c>
      <c r="B477" s="88" t="s">
        <v>784</v>
      </c>
      <c r="C477" s="201" t="s">
        <v>785</v>
      </c>
      <c r="D477" s="202">
        <f t="shared" si="1648"/>
        <v>1020.32512</v>
      </c>
      <c r="E477" s="62">
        <f t="shared" si="1649"/>
        <v>191.29257999999999</v>
      </c>
      <c r="F477" s="63">
        <f t="shared" si="1650"/>
        <v>829.03254000000004</v>
      </c>
      <c r="G477" s="64"/>
      <c r="H477" s="65"/>
      <c r="I477" s="64">
        <v>87.177940000000007</v>
      </c>
      <c r="J477" s="65">
        <v>37.361980000000003</v>
      </c>
      <c r="K477" s="64"/>
      <c r="L477" s="65"/>
      <c r="M477" s="64"/>
      <c r="N477" s="65"/>
      <c r="O477" s="62">
        <v>104.11463999999999</v>
      </c>
      <c r="P477" s="63">
        <v>44.620559999999998</v>
      </c>
      <c r="Q477" s="64"/>
      <c r="R477" s="65"/>
      <c r="S477" s="64"/>
      <c r="T477" s="65"/>
      <c r="U477" s="64"/>
      <c r="V477" s="66"/>
      <c r="W477" s="64"/>
      <c r="X477" s="65"/>
      <c r="Y477" s="65">
        <v>324.8</v>
      </c>
      <c r="Z477" s="64"/>
      <c r="AA477" s="65"/>
      <c r="AB477" s="62"/>
      <c r="AC477" s="63"/>
      <c r="AD477" s="64"/>
      <c r="AE477" s="65"/>
      <c r="AF477" s="65"/>
      <c r="AG477" s="66"/>
      <c r="AH477" s="73"/>
      <c r="AI477" s="62"/>
      <c r="AJ477" s="63"/>
      <c r="AK477" s="62"/>
      <c r="AL477" s="63"/>
      <c r="AM477" s="68"/>
      <c r="AN477" s="69"/>
      <c r="AO477" s="69"/>
      <c r="AP477" s="64"/>
      <c r="AQ477" s="65"/>
      <c r="AR477" s="64"/>
      <c r="AS477" s="65"/>
      <c r="AT477" s="66"/>
      <c r="AU477" s="66"/>
      <c r="AV477" s="64"/>
      <c r="AW477" s="65"/>
      <c r="AX477" s="73"/>
      <c r="AY477" s="73"/>
      <c r="AZ477" s="65"/>
      <c r="BA477" s="66"/>
      <c r="BB477" s="66">
        <v>422.25</v>
      </c>
      <c r="BC477" s="66"/>
      <c r="BD477" s="73"/>
      <c r="BE477" s="64"/>
      <c r="BF477" s="65"/>
      <c r="BG477" s="70"/>
      <c r="BH477" s="66"/>
      <c r="BI477" s="70"/>
      <c r="BJ477" s="66"/>
      <c r="BK477" s="64"/>
      <c r="BL477" s="65"/>
      <c r="BM477" s="66"/>
      <c r="BN477" s="65"/>
      <c r="BO477" s="65"/>
      <c r="BP477" s="65"/>
      <c r="BQ477" s="65"/>
      <c r="BR477" s="66"/>
      <c r="BS477" s="73"/>
    </row>
    <row r="478" spans="1:71" ht="47.25" customHeight="1" outlineLevel="1" x14ac:dyDescent="0.35">
      <c r="A478" s="82" t="s">
        <v>711</v>
      </c>
      <c r="B478" s="88" t="s">
        <v>786</v>
      </c>
      <c r="C478" s="201">
        <v>242904052399</v>
      </c>
      <c r="D478" s="202">
        <f t="shared" si="1648"/>
        <v>3149.49836</v>
      </c>
      <c r="E478" s="62">
        <f t="shared" si="1649"/>
        <v>0</v>
      </c>
      <c r="F478" s="63">
        <f t="shared" si="1650"/>
        <v>3149.49836</v>
      </c>
      <c r="G478" s="64"/>
      <c r="H478" s="65"/>
      <c r="I478" s="64"/>
      <c r="J478" s="65"/>
      <c r="K478" s="64"/>
      <c r="L478" s="65"/>
      <c r="M478" s="64"/>
      <c r="N478" s="65"/>
      <c r="O478" s="62"/>
      <c r="P478" s="63"/>
      <c r="Q478" s="64"/>
      <c r="R478" s="65"/>
      <c r="S478" s="64"/>
      <c r="T478" s="65"/>
      <c r="U478" s="64"/>
      <c r="V478" s="66"/>
      <c r="W478" s="64"/>
      <c r="X478" s="65"/>
      <c r="Y478" s="65"/>
      <c r="Z478" s="64"/>
      <c r="AA478" s="65"/>
      <c r="AB478" s="62"/>
      <c r="AC478" s="63"/>
      <c r="AD478" s="64"/>
      <c r="AE478" s="65"/>
      <c r="AF478" s="65">
        <v>3149.49836</v>
      </c>
      <c r="AG478" s="66"/>
      <c r="AH478" s="73"/>
      <c r="AI478" s="62"/>
      <c r="AJ478" s="63"/>
      <c r="AK478" s="62"/>
      <c r="AL478" s="63"/>
      <c r="AM478" s="68"/>
      <c r="AN478" s="69"/>
      <c r="AO478" s="69"/>
      <c r="AP478" s="64"/>
      <c r="AQ478" s="65"/>
      <c r="AR478" s="64"/>
      <c r="AS478" s="65"/>
      <c r="AT478" s="66"/>
      <c r="AU478" s="66"/>
      <c r="AV478" s="64"/>
      <c r="AW478" s="65"/>
      <c r="AX478" s="73"/>
      <c r="AY478" s="73"/>
      <c r="AZ478" s="65"/>
      <c r="BA478" s="66"/>
      <c r="BB478" s="66"/>
      <c r="BC478" s="66"/>
      <c r="BD478" s="73"/>
      <c r="BE478" s="64"/>
      <c r="BF478" s="65"/>
      <c r="BG478" s="70"/>
      <c r="BH478" s="66"/>
      <c r="BI478" s="70"/>
      <c r="BJ478" s="66"/>
      <c r="BK478" s="64"/>
      <c r="BL478" s="65"/>
      <c r="BM478" s="66"/>
      <c r="BN478" s="65"/>
      <c r="BO478" s="65"/>
      <c r="BP478" s="65"/>
      <c r="BQ478" s="65"/>
      <c r="BR478" s="66"/>
      <c r="BS478" s="73"/>
    </row>
    <row r="479" spans="1:71" ht="47.25" customHeight="1" outlineLevel="1" x14ac:dyDescent="0.35">
      <c r="A479" s="82" t="s">
        <v>711</v>
      </c>
      <c r="B479" s="88" t="s">
        <v>787</v>
      </c>
      <c r="C479" s="201">
        <v>242904021714</v>
      </c>
      <c r="D479" s="202">
        <f t="shared" si="1648"/>
        <v>1781.2073</v>
      </c>
      <c r="E479" s="62">
        <f t="shared" si="1649"/>
        <v>0</v>
      </c>
      <c r="F479" s="63">
        <f t="shared" si="1650"/>
        <v>1781.2073</v>
      </c>
      <c r="G479" s="64"/>
      <c r="H479" s="65"/>
      <c r="I479" s="64"/>
      <c r="J479" s="65"/>
      <c r="K479" s="64"/>
      <c r="L479" s="65"/>
      <c r="M479" s="64"/>
      <c r="N479" s="65"/>
      <c r="O479" s="62"/>
      <c r="P479" s="63"/>
      <c r="Q479" s="64"/>
      <c r="R479" s="65"/>
      <c r="S479" s="64"/>
      <c r="T479" s="65"/>
      <c r="U479" s="64"/>
      <c r="V479" s="66"/>
      <c r="W479" s="64"/>
      <c r="X479" s="65"/>
      <c r="Y479" s="65"/>
      <c r="Z479" s="64"/>
      <c r="AA479" s="65"/>
      <c r="AB479" s="62"/>
      <c r="AC479" s="63"/>
      <c r="AD479" s="64"/>
      <c r="AE479" s="65"/>
      <c r="AF479" s="65">
        <v>1781.2073</v>
      </c>
      <c r="AG479" s="66"/>
      <c r="AH479" s="73"/>
      <c r="AI479" s="62"/>
      <c r="AJ479" s="63"/>
      <c r="AK479" s="62"/>
      <c r="AL479" s="63"/>
      <c r="AM479" s="68"/>
      <c r="AN479" s="69"/>
      <c r="AO479" s="69"/>
      <c r="AP479" s="64"/>
      <c r="AQ479" s="65"/>
      <c r="AR479" s="64"/>
      <c r="AS479" s="65"/>
      <c r="AT479" s="66"/>
      <c r="AU479" s="66"/>
      <c r="AV479" s="64"/>
      <c r="AW479" s="65"/>
      <c r="AX479" s="73"/>
      <c r="AY479" s="73"/>
      <c r="AZ479" s="65"/>
      <c r="BA479" s="66"/>
      <c r="BB479" s="66"/>
      <c r="BC479" s="66"/>
      <c r="BD479" s="73"/>
      <c r="BE479" s="64"/>
      <c r="BF479" s="65"/>
      <c r="BG479" s="70"/>
      <c r="BH479" s="66"/>
      <c r="BI479" s="70"/>
      <c r="BJ479" s="66"/>
      <c r="BK479" s="64"/>
      <c r="BL479" s="65"/>
      <c r="BM479" s="66"/>
      <c r="BN479" s="65"/>
      <c r="BO479" s="65"/>
      <c r="BP479" s="65"/>
      <c r="BQ479" s="65"/>
      <c r="BR479" s="66"/>
      <c r="BS479" s="73"/>
    </row>
    <row r="480" spans="1:71" ht="47.25" customHeight="1" outlineLevel="1" x14ac:dyDescent="0.35">
      <c r="A480" s="120" t="s">
        <v>711</v>
      </c>
      <c r="B480" s="117" t="s">
        <v>788</v>
      </c>
      <c r="C480" s="201">
        <v>242903557968</v>
      </c>
      <c r="D480" s="202">
        <f t="shared" si="1648"/>
        <v>208.69279</v>
      </c>
      <c r="E480" s="62">
        <f t="shared" si="1649"/>
        <v>146.08494999999999</v>
      </c>
      <c r="F480" s="63">
        <f t="shared" si="1650"/>
        <v>62.607840000000003</v>
      </c>
      <c r="G480" s="64"/>
      <c r="H480" s="65"/>
      <c r="I480" s="64"/>
      <c r="J480" s="65"/>
      <c r="K480" s="64"/>
      <c r="L480" s="65"/>
      <c r="M480" s="64"/>
      <c r="N480" s="65"/>
      <c r="O480" s="62"/>
      <c r="P480" s="63"/>
      <c r="Q480" s="64"/>
      <c r="R480" s="65"/>
      <c r="S480" s="64"/>
      <c r="T480" s="65"/>
      <c r="U480" s="64"/>
      <c r="V480" s="66"/>
      <c r="W480" s="64"/>
      <c r="X480" s="65"/>
      <c r="Y480" s="65"/>
      <c r="Z480" s="64"/>
      <c r="AA480" s="65"/>
      <c r="AB480" s="62"/>
      <c r="AC480" s="63"/>
      <c r="AD480" s="64"/>
      <c r="AE480" s="65"/>
      <c r="AF480" s="65"/>
      <c r="AG480" s="66"/>
      <c r="AH480" s="73"/>
      <c r="AI480" s="62"/>
      <c r="AJ480" s="63"/>
      <c r="AK480" s="153">
        <v>146.08494999999999</v>
      </c>
      <c r="AL480" s="154">
        <v>62.607840000000003</v>
      </c>
      <c r="AM480" s="155"/>
      <c r="AN480" s="156"/>
      <c r="AO480" s="156"/>
      <c r="AP480" s="64"/>
      <c r="AQ480" s="65"/>
      <c r="AR480" s="64"/>
      <c r="AS480" s="65"/>
      <c r="AT480" s="66"/>
      <c r="AU480" s="66"/>
      <c r="AV480" s="64"/>
      <c r="AW480" s="65"/>
      <c r="AX480" s="73"/>
      <c r="AY480" s="73"/>
      <c r="AZ480" s="65"/>
      <c r="BA480" s="66"/>
      <c r="BB480" s="66"/>
      <c r="BC480" s="66"/>
      <c r="BD480" s="73"/>
      <c r="BE480" s="64"/>
      <c r="BF480" s="65"/>
      <c r="BG480" s="70"/>
      <c r="BH480" s="66"/>
      <c r="BI480" s="70"/>
      <c r="BJ480" s="66"/>
      <c r="BK480" s="64"/>
      <c r="BL480" s="65"/>
      <c r="BM480" s="66"/>
      <c r="BN480" s="65"/>
      <c r="BO480" s="65"/>
      <c r="BP480" s="65"/>
      <c r="BQ480" s="65"/>
      <c r="BR480" s="66"/>
      <c r="BS480" s="73"/>
    </row>
    <row r="481" spans="1:71" ht="47.25" customHeight="1" outlineLevel="1" x14ac:dyDescent="0.35">
      <c r="A481" s="82" t="s">
        <v>711</v>
      </c>
      <c r="B481" s="88" t="s">
        <v>789</v>
      </c>
      <c r="C481" s="201" t="s">
        <v>790</v>
      </c>
      <c r="D481" s="202">
        <f t="shared" si="1648"/>
        <v>525.88523999999995</v>
      </c>
      <c r="E481" s="62">
        <f t="shared" si="1649"/>
        <v>114.91567000000001</v>
      </c>
      <c r="F481" s="63">
        <f t="shared" si="1650"/>
        <v>410.96956999999998</v>
      </c>
      <c r="G481" s="64"/>
      <c r="H481" s="65"/>
      <c r="I481" s="64">
        <v>74.576570000000004</v>
      </c>
      <c r="J481" s="65">
        <v>31.961379999999998</v>
      </c>
      <c r="K481" s="64"/>
      <c r="L481" s="65"/>
      <c r="M481" s="64"/>
      <c r="N481" s="65"/>
      <c r="O481" s="62">
        <v>40.339100000000002</v>
      </c>
      <c r="P481" s="63">
        <v>17.28819</v>
      </c>
      <c r="Q481" s="64"/>
      <c r="R481" s="65"/>
      <c r="S481" s="64"/>
      <c r="T481" s="65"/>
      <c r="U481" s="64"/>
      <c r="V481" s="66"/>
      <c r="W481" s="64"/>
      <c r="X481" s="65"/>
      <c r="Y481" s="65">
        <v>202.72</v>
      </c>
      <c r="Z481" s="64"/>
      <c r="AA481" s="65"/>
      <c r="AB481" s="62"/>
      <c r="AC481" s="63"/>
      <c r="AD481" s="64"/>
      <c r="AE481" s="65"/>
      <c r="AF481" s="65"/>
      <c r="AG481" s="66"/>
      <c r="AH481" s="73"/>
      <c r="AI481" s="62"/>
      <c r="AJ481" s="63"/>
      <c r="AK481" s="62"/>
      <c r="AL481" s="63"/>
      <c r="AM481" s="68"/>
      <c r="AN481" s="69"/>
      <c r="AO481" s="69"/>
      <c r="AP481" s="64"/>
      <c r="AQ481" s="65"/>
      <c r="AR481" s="64"/>
      <c r="AS481" s="65"/>
      <c r="AT481" s="66"/>
      <c r="AU481" s="66"/>
      <c r="AV481" s="64"/>
      <c r="AW481" s="65"/>
      <c r="AX481" s="73"/>
      <c r="AY481" s="73"/>
      <c r="AZ481" s="65"/>
      <c r="BA481" s="66"/>
      <c r="BB481" s="66">
        <v>159</v>
      </c>
      <c r="BC481" s="66"/>
      <c r="BD481" s="73"/>
      <c r="BE481" s="64"/>
      <c r="BF481" s="65"/>
      <c r="BG481" s="70"/>
      <c r="BH481" s="66"/>
      <c r="BI481" s="70"/>
      <c r="BJ481" s="66"/>
      <c r="BK481" s="64"/>
      <c r="BL481" s="65"/>
      <c r="BM481" s="66"/>
      <c r="BN481" s="65"/>
      <c r="BO481" s="65"/>
      <c r="BP481" s="65"/>
      <c r="BQ481" s="65"/>
      <c r="BR481" s="66"/>
      <c r="BS481" s="73"/>
    </row>
    <row r="482" spans="1:71" ht="47.25" customHeight="1" outlineLevel="1" x14ac:dyDescent="0.35">
      <c r="A482" s="82" t="s">
        <v>711</v>
      </c>
      <c r="B482" s="88" t="s">
        <v>791</v>
      </c>
      <c r="C482" s="201">
        <v>242900732481</v>
      </c>
      <c r="D482" s="202">
        <f t="shared" si="1648"/>
        <v>155</v>
      </c>
      <c r="E482" s="62">
        <f t="shared" si="1649"/>
        <v>0</v>
      </c>
      <c r="F482" s="63">
        <f t="shared" si="1650"/>
        <v>155</v>
      </c>
      <c r="G482" s="64"/>
      <c r="H482" s="65"/>
      <c r="I482" s="64"/>
      <c r="J482" s="65"/>
      <c r="K482" s="64"/>
      <c r="L482" s="65"/>
      <c r="M482" s="64"/>
      <c r="N482" s="65"/>
      <c r="O482" s="62"/>
      <c r="P482" s="63"/>
      <c r="Q482" s="64"/>
      <c r="R482" s="65"/>
      <c r="S482" s="64"/>
      <c r="T482" s="65"/>
      <c r="U482" s="64"/>
      <c r="V482" s="66"/>
      <c r="W482" s="64"/>
      <c r="X482" s="65"/>
      <c r="Y482" s="65"/>
      <c r="Z482" s="64"/>
      <c r="AA482" s="65"/>
      <c r="AB482" s="62"/>
      <c r="AC482" s="63"/>
      <c r="AD482" s="64"/>
      <c r="AE482" s="65"/>
      <c r="AF482" s="65"/>
      <c r="AG482" s="66"/>
      <c r="AH482" s="73"/>
      <c r="AI482" s="62"/>
      <c r="AJ482" s="63"/>
      <c r="AK482" s="62"/>
      <c r="AL482" s="63"/>
      <c r="AM482" s="68"/>
      <c r="AN482" s="69"/>
      <c r="AO482" s="69"/>
      <c r="AP482" s="64"/>
      <c r="AQ482" s="65"/>
      <c r="AR482" s="64"/>
      <c r="AS482" s="65"/>
      <c r="AT482" s="66"/>
      <c r="AU482" s="66"/>
      <c r="AV482" s="64"/>
      <c r="AW482" s="65"/>
      <c r="AX482" s="73"/>
      <c r="AY482" s="73"/>
      <c r="AZ482" s="65"/>
      <c r="BA482" s="66"/>
      <c r="BB482" s="66"/>
      <c r="BC482" s="66"/>
      <c r="BD482" s="73">
        <v>155</v>
      </c>
      <c r="BE482" s="64"/>
      <c r="BF482" s="65"/>
      <c r="BG482" s="70"/>
      <c r="BH482" s="66"/>
      <c r="BI482" s="70"/>
      <c r="BJ482" s="66"/>
      <c r="BK482" s="64"/>
      <c r="BL482" s="65"/>
      <c r="BM482" s="66"/>
      <c r="BN482" s="65"/>
      <c r="BO482" s="65"/>
      <c r="BP482" s="65"/>
      <c r="BQ482" s="65"/>
      <c r="BR482" s="66"/>
      <c r="BS482" s="73"/>
    </row>
    <row r="483" spans="1:71" ht="29.25" customHeight="1" outlineLevel="1" x14ac:dyDescent="0.35">
      <c r="A483" s="82" t="s">
        <v>711</v>
      </c>
      <c r="B483" s="88" t="s">
        <v>792</v>
      </c>
      <c r="C483" s="201" t="s">
        <v>793</v>
      </c>
      <c r="D483" s="202">
        <f t="shared" si="1648"/>
        <v>261.06824</v>
      </c>
      <c r="E483" s="62">
        <f t="shared" si="1649"/>
        <v>0</v>
      </c>
      <c r="F483" s="63">
        <f t="shared" si="1650"/>
        <v>261.06824</v>
      </c>
      <c r="G483" s="64"/>
      <c r="H483" s="65"/>
      <c r="I483" s="64"/>
      <c r="J483" s="65"/>
      <c r="K483" s="64"/>
      <c r="L483" s="65"/>
      <c r="M483" s="64"/>
      <c r="N483" s="65"/>
      <c r="O483" s="62"/>
      <c r="P483" s="63"/>
      <c r="Q483" s="64"/>
      <c r="R483" s="65"/>
      <c r="S483" s="64"/>
      <c r="T483" s="65"/>
      <c r="U483" s="64"/>
      <c r="V483" s="66"/>
      <c r="W483" s="64"/>
      <c r="X483" s="65"/>
      <c r="Y483" s="65"/>
      <c r="Z483" s="64"/>
      <c r="AA483" s="65"/>
      <c r="AB483" s="62"/>
      <c r="AC483" s="63"/>
      <c r="AD483" s="64"/>
      <c r="AE483" s="65"/>
      <c r="AF483" s="65"/>
      <c r="AG483" s="66"/>
      <c r="AH483" s="73"/>
      <c r="AI483" s="62"/>
      <c r="AJ483" s="63"/>
      <c r="AK483" s="62"/>
      <c r="AL483" s="63"/>
      <c r="AM483" s="68"/>
      <c r="AN483" s="69"/>
      <c r="AO483" s="69"/>
      <c r="AP483" s="64"/>
      <c r="AQ483" s="65"/>
      <c r="AR483" s="64"/>
      <c r="AS483" s="65"/>
      <c r="AT483" s="66"/>
      <c r="AU483" s="66"/>
      <c r="AV483" s="64"/>
      <c r="AW483" s="65"/>
      <c r="AX483" s="73"/>
      <c r="AY483" s="73"/>
      <c r="AZ483" s="65"/>
      <c r="BA483" s="66"/>
      <c r="BB483" s="66"/>
      <c r="BC483" s="66"/>
      <c r="BD483" s="73"/>
      <c r="BE483" s="64"/>
      <c r="BF483" s="65"/>
      <c r="BG483" s="70"/>
      <c r="BH483" s="66"/>
      <c r="BI483" s="70"/>
      <c r="BJ483" s="66"/>
      <c r="BK483" s="64"/>
      <c r="BL483" s="65"/>
      <c r="BM483" s="66"/>
      <c r="BN483" s="65"/>
      <c r="BO483" s="65"/>
      <c r="BP483" s="65"/>
      <c r="BQ483" s="65">
        <v>261.06824</v>
      </c>
      <c r="BR483" s="66"/>
      <c r="BS483" s="73"/>
    </row>
    <row r="484" spans="1:71" ht="29.25" customHeight="1" outlineLevel="1" x14ac:dyDescent="0.35">
      <c r="A484" s="82" t="s">
        <v>711</v>
      </c>
      <c r="B484" s="88" t="s">
        <v>794</v>
      </c>
      <c r="C484" s="201" t="s">
        <v>795</v>
      </c>
      <c r="D484" s="202">
        <f t="shared" si="1648"/>
        <v>4311.1778400000003</v>
      </c>
      <c r="E484" s="62">
        <f t="shared" si="1649"/>
        <v>1082.2660900000001</v>
      </c>
      <c r="F484" s="63">
        <f t="shared" si="1650"/>
        <v>3228.9117500000002</v>
      </c>
      <c r="G484" s="64"/>
      <c r="H484" s="65"/>
      <c r="I484" s="64">
        <v>685.03313000000003</v>
      </c>
      <c r="J484" s="65">
        <v>293.58562999999998</v>
      </c>
      <c r="K484" s="64"/>
      <c r="L484" s="65"/>
      <c r="M484" s="64"/>
      <c r="N484" s="65"/>
      <c r="O484" s="62">
        <v>397.23295999999999</v>
      </c>
      <c r="P484" s="63">
        <v>170.24270000000001</v>
      </c>
      <c r="Q484" s="64"/>
      <c r="R484" s="65"/>
      <c r="S484" s="64"/>
      <c r="T484" s="65"/>
      <c r="U484" s="64"/>
      <c r="V484" s="66"/>
      <c r="W484" s="64"/>
      <c r="X484" s="65"/>
      <c r="Y484" s="65">
        <v>1551.76</v>
      </c>
      <c r="Z484" s="64"/>
      <c r="AA484" s="65"/>
      <c r="AB484" s="62"/>
      <c r="AC484" s="63"/>
      <c r="AD484" s="64"/>
      <c r="AE484" s="65"/>
      <c r="AF484" s="65"/>
      <c r="AG484" s="66"/>
      <c r="AH484" s="73"/>
      <c r="AI484" s="62"/>
      <c r="AJ484" s="63"/>
      <c r="AK484" s="62"/>
      <c r="AL484" s="63"/>
      <c r="AM484" s="68"/>
      <c r="AN484" s="69"/>
      <c r="AO484" s="69"/>
      <c r="AP484" s="64"/>
      <c r="AQ484" s="65"/>
      <c r="AR484" s="64"/>
      <c r="AS484" s="65"/>
      <c r="AT484" s="66"/>
      <c r="AU484" s="66"/>
      <c r="AV484" s="64"/>
      <c r="AW484" s="65"/>
      <c r="AX484" s="73"/>
      <c r="AY484" s="73"/>
      <c r="AZ484" s="65"/>
      <c r="BA484" s="66"/>
      <c r="BB484" s="66"/>
      <c r="BC484" s="66">
        <f>542.5+539.15675</f>
        <v>1081.6567500000001</v>
      </c>
      <c r="BD484" s="73">
        <v>131.66667000000001</v>
      </c>
      <c r="BE484" s="64"/>
      <c r="BF484" s="65"/>
      <c r="BG484" s="70"/>
      <c r="BH484" s="66"/>
      <c r="BI484" s="70"/>
      <c r="BJ484" s="66"/>
      <c r="BK484" s="64"/>
      <c r="BL484" s="65"/>
      <c r="BM484" s="66"/>
      <c r="BN484" s="65"/>
      <c r="BO484" s="65"/>
      <c r="BP484" s="65"/>
      <c r="BQ484" s="65"/>
      <c r="BR484" s="66"/>
      <c r="BS484" s="73"/>
    </row>
    <row r="485" spans="1:71" ht="29.25" customHeight="1" outlineLevel="1" x14ac:dyDescent="0.35">
      <c r="A485" s="82" t="s">
        <v>711</v>
      </c>
      <c r="B485" s="89" t="s">
        <v>796</v>
      </c>
      <c r="C485" s="201" t="s">
        <v>797</v>
      </c>
      <c r="D485" s="202">
        <f t="shared" si="1648"/>
        <v>18896.98777</v>
      </c>
      <c r="E485" s="62">
        <f t="shared" si="1649"/>
        <v>5097.67778</v>
      </c>
      <c r="F485" s="63">
        <f t="shared" si="1650"/>
        <v>13799.30999</v>
      </c>
      <c r="G485" s="64"/>
      <c r="H485" s="65"/>
      <c r="I485" s="64"/>
      <c r="J485" s="65"/>
      <c r="K485" s="64">
        <v>719.64876000000004</v>
      </c>
      <c r="L485" s="65">
        <v>308.42090000000002</v>
      </c>
      <c r="M485" s="64"/>
      <c r="N485" s="65"/>
      <c r="O485" s="62">
        <v>4378.0290199999999</v>
      </c>
      <c r="P485" s="63">
        <v>1876.2981500000001</v>
      </c>
      <c r="Q485" s="64"/>
      <c r="R485" s="65"/>
      <c r="S485" s="64"/>
      <c r="T485" s="65"/>
      <c r="U485" s="64"/>
      <c r="V485" s="66"/>
      <c r="W485" s="64"/>
      <c r="X485" s="65"/>
      <c r="Y485" s="65">
        <f>3739.12+1104.41268</f>
        <v>4843.5326800000003</v>
      </c>
      <c r="Z485" s="64"/>
      <c r="AA485" s="65"/>
      <c r="AB485" s="62"/>
      <c r="AC485" s="63"/>
      <c r="AD485" s="64"/>
      <c r="AE485" s="65"/>
      <c r="AF485" s="65"/>
      <c r="AG485" s="66"/>
      <c r="AH485" s="73"/>
      <c r="AI485" s="62"/>
      <c r="AJ485" s="63"/>
      <c r="AK485" s="62"/>
      <c r="AL485" s="63"/>
      <c r="AM485" s="68"/>
      <c r="AN485" s="69"/>
      <c r="AO485" s="69"/>
      <c r="AP485" s="64"/>
      <c r="AQ485" s="65"/>
      <c r="AR485" s="64"/>
      <c r="AS485" s="65"/>
      <c r="AT485" s="66"/>
      <c r="AU485" s="66"/>
      <c r="AV485" s="64"/>
      <c r="AW485" s="65"/>
      <c r="AX485" s="73"/>
      <c r="AY485" s="73"/>
      <c r="AZ485" s="65"/>
      <c r="BA485" s="66"/>
      <c r="BB485" s="66"/>
      <c r="BC485" s="66">
        <v>6771.0582599999998</v>
      </c>
      <c r="BD485" s="73"/>
      <c r="BE485" s="64"/>
      <c r="BF485" s="65"/>
      <c r="BG485" s="70"/>
      <c r="BH485" s="66"/>
      <c r="BI485" s="70"/>
      <c r="BJ485" s="66"/>
      <c r="BK485" s="64"/>
      <c r="BL485" s="65"/>
      <c r="BM485" s="66"/>
      <c r="BN485" s="65"/>
      <c r="BO485" s="65"/>
      <c r="BP485" s="65"/>
      <c r="BQ485" s="65"/>
      <c r="BR485" s="66"/>
      <c r="BS485" s="73"/>
    </row>
    <row r="486" spans="1:71" ht="29.25" customHeight="1" outlineLevel="1" x14ac:dyDescent="0.35">
      <c r="A486" s="119" t="s">
        <v>711</v>
      </c>
      <c r="B486" s="88" t="s">
        <v>798</v>
      </c>
      <c r="C486" s="201" t="s">
        <v>799</v>
      </c>
      <c r="D486" s="202">
        <f t="shared" si="1648"/>
        <v>19783.74943</v>
      </c>
      <c r="E486" s="62">
        <f t="shared" si="1649"/>
        <v>501.93416000000002</v>
      </c>
      <c r="F486" s="63">
        <f t="shared" si="1650"/>
        <v>19281.815269999999</v>
      </c>
      <c r="G486" s="64"/>
      <c r="H486" s="65"/>
      <c r="I486" s="64"/>
      <c r="J486" s="65"/>
      <c r="K486" s="64"/>
      <c r="L486" s="65"/>
      <c r="M486" s="64"/>
      <c r="N486" s="65"/>
      <c r="O486" s="62">
        <v>501.93416000000002</v>
      </c>
      <c r="P486" s="63">
        <v>215.11464000000001</v>
      </c>
      <c r="Q486" s="64"/>
      <c r="R486" s="65"/>
      <c r="S486" s="64"/>
      <c r="T486" s="65"/>
      <c r="U486" s="64"/>
      <c r="V486" s="66"/>
      <c r="W486" s="64"/>
      <c r="X486" s="65"/>
      <c r="Y486" s="65">
        <v>9648.7999999999993</v>
      </c>
      <c r="Z486" s="64"/>
      <c r="AA486" s="65"/>
      <c r="AB486" s="64"/>
      <c r="AC486" s="65"/>
      <c r="AD486" s="64"/>
      <c r="AE486" s="65"/>
      <c r="AF486" s="65"/>
      <c r="AG486" s="66"/>
      <c r="AH486" s="73"/>
      <c r="AI486" s="62"/>
      <c r="AJ486" s="63"/>
      <c r="AK486" s="62"/>
      <c r="AL486" s="63"/>
      <c r="AM486" s="68"/>
      <c r="AN486" s="69"/>
      <c r="AO486" s="69"/>
      <c r="AP486" s="64"/>
      <c r="AQ486" s="65"/>
      <c r="AR486" s="64"/>
      <c r="AS486" s="65"/>
      <c r="AT486" s="66"/>
      <c r="AU486" s="66"/>
      <c r="AV486" s="64"/>
      <c r="AW486" s="65"/>
      <c r="AX486" s="73"/>
      <c r="AY486" s="73"/>
      <c r="AZ486" s="65"/>
      <c r="BA486" s="66"/>
      <c r="BB486" s="66"/>
      <c r="BC486" s="66">
        <v>9183.4385000000002</v>
      </c>
      <c r="BD486" s="73">
        <v>234.46213</v>
      </c>
      <c r="BE486" s="64"/>
      <c r="BF486" s="65"/>
      <c r="BG486" s="70"/>
      <c r="BH486" s="66"/>
      <c r="BI486" s="70"/>
      <c r="BJ486" s="66"/>
      <c r="BK486" s="64"/>
      <c r="BL486" s="65"/>
      <c r="BM486" s="66"/>
      <c r="BN486" s="65"/>
      <c r="BO486" s="65"/>
      <c r="BP486" s="65"/>
      <c r="BQ486" s="65"/>
      <c r="BR486" s="66"/>
      <c r="BS486" s="73"/>
    </row>
    <row r="487" spans="1:71" ht="29.25" customHeight="1" outlineLevel="1" x14ac:dyDescent="0.35">
      <c r="A487" s="82" t="s">
        <v>711</v>
      </c>
      <c r="B487" s="75" t="s">
        <v>800</v>
      </c>
      <c r="C487" s="201" t="s">
        <v>801</v>
      </c>
      <c r="D487" s="202">
        <f t="shared" si="1648"/>
        <v>1517.39743</v>
      </c>
      <c r="E487" s="62">
        <f t="shared" si="1649"/>
        <v>363.68989999999997</v>
      </c>
      <c r="F487" s="63">
        <f t="shared" si="1650"/>
        <v>1153.7075300000001</v>
      </c>
      <c r="G487" s="64"/>
      <c r="H487" s="65"/>
      <c r="I487" s="64">
        <v>182.9392</v>
      </c>
      <c r="J487" s="65">
        <v>78.402510000000007</v>
      </c>
      <c r="K487" s="64"/>
      <c r="L487" s="65"/>
      <c r="M487" s="64"/>
      <c r="N487" s="65"/>
      <c r="O487" s="62">
        <v>180.75069999999999</v>
      </c>
      <c r="P487" s="63">
        <v>77.464579999999998</v>
      </c>
      <c r="Q487" s="64"/>
      <c r="R487" s="65"/>
      <c r="S487" s="64"/>
      <c r="T487" s="65"/>
      <c r="U487" s="64"/>
      <c r="V487" s="66"/>
      <c r="W487" s="64"/>
      <c r="X487" s="65"/>
      <c r="Y487" s="65">
        <v>707.15</v>
      </c>
      <c r="Z487" s="64"/>
      <c r="AA487" s="65"/>
      <c r="AB487" s="62"/>
      <c r="AC487" s="63"/>
      <c r="AD487" s="64"/>
      <c r="AE487" s="65"/>
      <c r="AF487" s="65"/>
      <c r="AG487" s="66"/>
      <c r="AH487" s="73"/>
      <c r="AI487" s="62"/>
      <c r="AJ487" s="63"/>
      <c r="AK487" s="62"/>
      <c r="AL487" s="63"/>
      <c r="AM487" s="68"/>
      <c r="AN487" s="69"/>
      <c r="AO487" s="69"/>
      <c r="AP487" s="64"/>
      <c r="AQ487" s="65"/>
      <c r="AR487" s="64"/>
      <c r="AS487" s="65"/>
      <c r="AT487" s="66"/>
      <c r="AU487" s="66"/>
      <c r="AV487" s="64"/>
      <c r="AW487" s="65"/>
      <c r="AX487" s="73"/>
      <c r="AY487" s="73"/>
      <c r="AZ487" s="65"/>
      <c r="BA487" s="66"/>
      <c r="BB487" s="66"/>
      <c r="BC487" s="66"/>
      <c r="BD487" s="73">
        <v>290.69044000000002</v>
      </c>
      <c r="BE487" s="64"/>
      <c r="BF487" s="65"/>
      <c r="BG487" s="70"/>
      <c r="BH487" s="66"/>
      <c r="BI487" s="70"/>
      <c r="BJ487" s="66"/>
      <c r="BK487" s="64"/>
      <c r="BL487" s="65"/>
      <c r="BM487" s="66"/>
      <c r="BN487" s="65"/>
      <c r="BO487" s="65"/>
      <c r="BP487" s="65"/>
      <c r="BQ487" s="65"/>
      <c r="BR487" s="66"/>
      <c r="BS487" s="73"/>
    </row>
    <row r="488" spans="1:71" ht="29.25" customHeight="1" outlineLevel="1" x14ac:dyDescent="0.35">
      <c r="A488" s="95" t="s">
        <v>711</v>
      </c>
      <c r="B488" s="88" t="s">
        <v>802</v>
      </c>
      <c r="C488" s="201" t="s">
        <v>803</v>
      </c>
      <c r="D488" s="202">
        <f t="shared" si="1648"/>
        <v>506.61646999999999</v>
      </c>
      <c r="E488" s="62">
        <f t="shared" si="1649"/>
        <v>217.43153000000001</v>
      </c>
      <c r="F488" s="63">
        <f t="shared" si="1650"/>
        <v>289.18493999999998</v>
      </c>
      <c r="G488" s="64"/>
      <c r="H488" s="65"/>
      <c r="I488" s="64">
        <v>65.924030000000002</v>
      </c>
      <c r="J488" s="65">
        <v>28.253160000000001</v>
      </c>
      <c r="K488" s="64"/>
      <c r="L488" s="65"/>
      <c r="M488" s="64"/>
      <c r="N488" s="65"/>
      <c r="O488" s="62">
        <v>151.50749999999999</v>
      </c>
      <c r="P488" s="63">
        <v>64.931780000000003</v>
      </c>
      <c r="Q488" s="64"/>
      <c r="R488" s="65"/>
      <c r="S488" s="64"/>
      <c r="T488" s="65"/>
      <c r="U488" s="64"/>
      <c r="V488" s="66"/>
      <c r="W488" s="64"/>
      <c r="X488" s="65"/>
      <c r="Y488" s="65">
        <v>196</v>
      </c>
      <c r="Z488" s="64"/>
      <c r="AA488" s="65"/>
      <c r="AB488" s="62"/>
      <c r="AC488" s="63"/>
      <c r="AD488" s="64"/>
      <c r="AE488" s="65"/>
      <c r="AF488" s="65"/>
      <c r="AG488" s="66"/>
      <c r="AH488" s="73"/>
      <c r="AI488" s="62"/>
      <c r="AJ488" s="63"/>
      <c r="AK488" s="62"/>
      <c r="AL488" s="63"/>
      <c r="AM488" s="68"/>
      <c r="AN488" s="69"/>
      <c r="AO488" s="69"/>
      <c r="AP488" s="64"/>
      <c r="AQ488" s="65"/>
      <c r="AR488" s="64"/>
      <c r="AS488" s="65"/>
      <c r="AT488" s="66"/>
      <c r="AU488" s="66"/>
      <c r="AV488" s="64"/>
      <c r="AW488" s="65"/>
      <c r="AX488" s="73"/>
      <c r="AY488" s="73"/>
      <c r="AZ488" s="65"/>
      <c r="BA488" s="66"/>
      <c r="BB488" s="66"/>
      <c r="BC488" s="66"/>
      <c r="BD488" s="73"/>
      <c r="BE488" s="64"/>
      <c r="BF488" s="65"/>
      <c r="BG488" s="70"/>
      <c r="BH488" s="66"/>
      <c r="BI488" s="70"/>
      <c r="BJ488" s="66"/>
      <c r="BK488" s="64"/>
      <c r="BL488" s="65"/>
      <c r="BM488" s="66"/>
      <c r="BN488" s="65"/>
      <c r="BO488" s="65"/>
      <c r="BP488" s="65"/>
      <c r="BQ488" s="65"/>
      <c r="BR488" s="66"/>
      <c r="BS488" s="73"/>
    </row>
    <row r="489" spans="1:71" ht="29.25" customHeight="1" outlineLevel="1" x14ac:dyDescent="0.35">
      <c r="A489" s="95" t="s">
        <v>711</v>
      </c>
      <c r="B489" s="61" t="s">
        <v>804</v>
      </c>
      <c r="C489" s="201">
        <v>2460219691</v>
      </c>
      <c r="D489" s="202">
        <f t="shared" si="1648"/>
        <v>13159.756539999998</v>
      </c>
      <c r="E489" s="62">
        <f t="shared" si="1649"/>
        <v>622.83785</v>
      </c>
      <c r="F489" s="63">
        <f t="shared" si="1650"/>
        <v>12536.918689999999</v>
      </c>
      <c r="G489" s="64"/>
      <c r="H489" s="65"/>
      <c r="I489" s="64"/>
      <c r="J489" s="65"/>
      <c r="K489" s="64">
        <v>622.83785</v>
      </c>
      <c r="L489" s="65">
        <v>266.93051000000003</v>
      </c>
      <c r="M489" s="64"/>
      <c r="N489" s="65"/>
      <c r="O489" s="62"/>
      <c r="P489" s="63"/>
      <c r="Q489" s="64"/>
      <c r="R489" s="65"/>
      <c r="S489" s="64"/>
      <c r="T489" s="65"/>
      <c r="U489" s="64"/>
      <c r="V489" s="66"/>
      <c r="W489" s="64"/>
      <c r="X489" s="65"/>
      <c r="Y489" s="65">
        <v>938.66079999999999</v>
      </c>
      <c r="Z489" s="64"/>
      <c r="AA489" s="65"/>
      <c r="AB489" s="62"/>
      <c r="AC489" s="63"/>
      <c r="AD489" s="64"/>
      <c r="AE489" s="65"/>
      <c r="AF489" s="65"/>
      <c r="AG489" s="66"/>
      <c r="AH489" s="73"/>
      <c r="AI489" s="62"/>
      <c r="AJ489" s="63"/>
      <c r="AK489" s="62"/>
      <c r="AL489" s="63"/>
      <c r="AM489" s="68"/>
      <c r="AN489" s="69"/>
      <c r="AO489" s="69"/>
      <c r="AP489" s="64"/>
      <c r="AQ489" s="65"/>
      <c r="AR489" s="64"/>
      <c r="AS489" s="65"/>
      <c r="AT489" s="66"/>
      <c r="AU489" s="66"/>
      <c r="AV489" s="64"/>
      <c r="AW489" s="65"/>
      <c r="AX489" s="73"/>
      <c r="AY489" s="73"/>
      <c r="AZ489" s="65"/>
      <c r="BA489" s="66"/>
      <c r="BB489" s="66"/>
      <c r="BC489" s="66">
        <f>5022.55877+6308.76861</f>
        <v>11331.327379999999</v>
      </c>
      <c r="BD489" s="73"/>
      <c r="BE489" s="64"/>
      <c r="BF489" s="65"/>
      <c r="BG489" s="70"/>
      <c r="BH489" s="66"/>
      <c r="BI489" s="70"/>
      <c r="BJ489" s="66"/>
      <c r="BK489" s="64"/>
      <c r="BL489" s="65"/>
      <c r="BM489" s="66"/>
      <c r="BN489" s="65"/>
      <c r="BO489" s="65"/>
      <c r="BP489" s="65"/>
      <c r="BQ489" s="65"/>
      <c r="BR489" s="66"/>
      <c r="BS489" s="73"/>
    </row>
    <row r="490" spans="1:71" ht="29.25" customHeight="1" outlineLevel="1" x14ac:dyDescent="0.35">
      <c r="A490" s="95" t="s">
        <v>711</v>
      </c>
      <c r="B490" s="61" t="s">
        <v>805</v>
      </c>
      <c r="C490" s="201" t="s">
        <v>806</v>
      </c>
      <c r="D490" s="202">
        <f t="shared" si="1648"/>
        <v>4882.0234899999996</v>
      </c>
      <c r="E490" s="62">
        <f t="shared" si="1649"/>
        <v>556.26130999999998</v>
      </c>
      <c r="F490" s="63">
        <f t="shared" si="1650"/>
        <v>4325.7621799999997</v>
      </c>
      <c r="G490" s="64"/>
      <c r="H490" s="65"/>
      <c r="I490" s="64">
        <v>178.86427</v>
      </c>
      <c r="J490" s="65">
        <v>76.656109999999998</v>
      </c>
      <c r="K490" s="64"/>
      <c r="L490" s="65"/>
      <c r="M490" s="64"/>
      <c r="N490" s="65"/>
      <c r="O490" s="62">
        <v>377.39704</v>
      </c>
      <c r="P490" s="63">
        <v>161.74159</v>
      </c>
      <c r="Q490" s="64"/>
      <c r="R490" s="65"/>
      <c r="S490" s="64"/>
      <c r="T490" s="65"/>
      <c r="U490" s="64"/>
      <c r="V490" s="66"/>
      <c r="W490" s="64"/>
      <c r="X490" s="65"/>
      <c r="Y490" s="65">
        <v>504.07279999999997</v>
      </c>
      <c r="Z490" s="64"/>
      <c r="AA490" s="65"/>
      <c r="AB490" s="62"/>
      <c r="AC490" s="63"/>
      <c r="AD490" s="64"/>
      <c r="AE490" s="65"/>
      <c r="AF490" s="65"/>
      <c r="AG490" s="66"/>
      <c r="AH490" s="73"/>
      <c r="AI490" s="62"/>
      <c r="AJ490" s="63"/>
      <c r="AK490" s="62"/>
      <c r="AL490" s="63"/>
      <c r="AM490" s="68"/>
      <c r="AN490" s="69"/>
      <c r="AO490" s="69"/>
      <c r="AP490" s="64"/>
      <c r="AQ490" s="65"/>
      <c r="AR490" s="64"/>
      <c r="AS490" s="65"/>
      <c r="AT490" s="66"/>
      <c r="AU490" s="66"/>
      <c r="AV490" s="64"/>
      <c r="AW490" s="65"/>
      <c r="AX490" s="73"/>
      <c r="AY490" s="73"/>
      <c r="AZ490" s="65"/>
      <c r="BA490" s="66"/>
      <c r="BB490" s="66"/>
      <c r="BC490" s="66">
        <f>1526.25+1465</f>
        <v>2991.25</v>
      </c>
      <c r="BD490" s="73">
        <v>592.04168000000004</v>
      </c>
      <c r="BE490" s="64"/>
      <c r="BF490" s="65"/>
      <c r="BG490" s="70"/>
      <c r="BH490" s="66"/>
      <c r="BI490" s="70"/>
      <c r="BJ490" s="66"/>
      <c r="BK490" s="64"/>
      <c r="BL490" s="65"/>
      <c r="BM490" s="66"/>
      <c r="BN490" s="65"/>
      <c r="BO490" s="65"/>
      <c r="BP490" s="65"/>
      <c r="BQ490" s="65"/>
      <c r="BR490" s="66"/>
      <c r="BS490" s="73"/>
    </row>
    <row r="491" spans="1:71" ht="54" customHeight="1" outlineLevel="1" x14ac:dyDescent="0.35">
      <c r="A491" s="95" t="s">
        <v>711</v>
      </c>
      <c r="B491" s="61" t="s">
        <v>807</v>
      </c>
      <c r="C491" s="201" t="s">
        <v>808</v>
      </c>
      <c r="D491" s="202">
        <f t="shared" ref="D491:D494" si="1651">E491+F491</f>
        <v>5786</v>
      </c>
      <c r="E491" s="62">
        <f t="shared" ref="E491:E493" si="1652">SUMIF($G$5:$BS$5,"федеральный бюджет",G491:BS491)</f>
        <v>2867.0149799999999</v>
      </c>
      <c r="F491" s="63">
        <f t="shared" ref="F491:F493" si="1653">SUMIF($G$5:$BS$5,"краевой бюджет",G491:BS491)</f>
        <v>2918.9850200000001</v>
      </c>
      <c r="G491" s="64"/>
      <c r="H491" s="65"/>
      <c r="I491" s="64"/>
      <c r="J491" s="65"/>
      <c r="K491" s="64"/>
      <c r="L491" s="65"/>
      <c r="M491" s="64"/>
      <c r="N491" s="65"/>
      <c r="O491" s="62"/>
      <c r="P491" s="63"/>
      <c r="Q491" s="64"/>
      <c r="R491" s="65"/>
      <c r="S491" s="64"/>
      <c r="T491" s="65"/>
      <c r="U491" s="64"/>
      <c r="V491" s="66"/>
      <c r="W491" s="64"/>
      <c r="X491" s="65"/>
      <c r="Y491" s="65"/>
      <c r="Z491" s="64"/>
      <c r="AA491" s="65"/>
      <c r="AB491" s="62"/>
      <c r="AC491" s="63"/>
      <c r="AD491" s="64"/>
      <c r="AE491" s="65"/>
      <c r="AF491" s="65"/>
      <c r="AG491" s="66"/>
      <c r="AH491" s="63"/>
      <c r="AI491" s="62"/>
      <c r="AJ491" s="63"/>
      <c r="AK491" s="62"/>
      <c r="AL491" s="63"/>
      <c r="AM491" s="68">
        <v>2867.0149799999999</v>
      </c>
      <c r="AN491" s="69">
        <v>2918.9850200000001</v>
      </c>
      <c r="AO491" s="69"/>
      <c r="AP491" s="64"/>
      <c r="AQ491" s="65"/>
      <c r="AR491" s="64"/>
      <c r="AS491" s="65"/>
      <c r="AT491" s="66"/>
      <c r="AU491" s="66"/>
      <c r="AV491" s="64"/>
      <c r="AW491" s="65"/>
      <c r="AX491" s="69"/>
      <c r="AY491" s="69"/>
      <c r="AZ491" s="65"/>
      <c r="BA491" s="66"/>
      <c r="BB491" s="66"/>
      <c r="BC491" s="66"/>
      <c r="BD491" s="63"/>
      <c r="BE491" s="64"/>
      <c r="BF491" s="65"/>
      <c r="BG491" s="70"/>
      <c r="BH491" s="66"/>
      <c r="BI491" s="70"/>
      <c r="BJ491" s="66"/>
      <c r="BK491" s="64"/>
      <c r="BL491" s="65"/>
      <c r="BM491" s="66"/>
      <c r="BN491" s="65"/>
      <c r="BO491" s="65"/>
      <c r="BP491" s="65"/>
      <c r="BQ491" s="65"/>
      <c r="BR491" s="66"/>
      <c r="BS491" s="69"/>
    </row>
    <row r="492" spans="1:71" ht="54" customHeight="1" outlineLevel="1" x14ac:dyDescent="0.35">
      <c r="A492" s="95" t="s">
        <v>711</v>
      </c>
      <c r="B492" s="61" t="s">
        <v>809</v>
      </c>
      <c r="C492" s="201" t="s">
        <v>810</v>
      </c>
      <c r="D492" s="202">
        <f t="shared" si="1651"/>
        <v>7000</v>
      </c>
      <c r="E492" s="62">
        <f t="shared" si="1652"/>
        <v>3468.5628999999999</v>
      </c>
      <c r="F492" s="63">
        <f t="shared" si="1653"/>
        <v>3531.4371000000001</v>
      </c>
      <c r="G492" s="64"/>
      <c r="H492" s="65"/>
      <c r="I492" s="64"/>
      <c r="J492" s="65"/>
      <c r="K492" s="64"/>
      <c r="L492" s="65"/>
      <c r="M492" s="64"/>
      <c r="N492" s="65"/>
      <c r="O492" s="62"/>
      <c r="P492" s="63"/>
      <c r="Q492" s="64"/>
      <c r="R492" s="65"/>
      <c r="S492" s="64"/>
      <c r="T492" s="65"/>
      <c r="U492" s="64"/>
      <c r="V492" s="66"/>
      <c r="W492" s="64"/>
      <c r="X492" s="65"/>
      <c r="Y492" s="65"/>
      <c r="Z492" s="64"/>
      <c r="AA492" s="65"/>
      <c r="AB492" s="62"/>
      <c r="AC492" s="63"/>
      <c r="AD492" s="64"/>
      <c r="AE492" s="65"/>
      <c r="AF492" s="65"/>
      <c r="AG492" s="66"/>
      <c r="AH492" s="63"/>
      <c r="AI492" s="62"/>
      <c r="AJ492" s="63"/>
      <c r="AK492" s="62"/>
      <c r="AL492" s="63"/>
      <c r="AM492" s="68">
        <v>3468.5628999999999</v>
      </c>
      <c r="AN492" s="69">
        <v>3531.4371000000001</v>
      </c>
      <c r="AO492" s="69"/>
      <c r="AP492" s="64"/>
      <c r="AQ492" s="65"/>
      <c r="AR492" s="64"/>
      <c r="AS492" s="65"/>
      <c r="AT492" s="66"/>
      <c r="AU492" s="66"/>
      <c r="AV492" s="64"/>
      <c r="AW492" s="65"/>
      <c r="AX492" s="69"/>
      <c r="AY492" s="69"/>
      <c r="AZ492" s="65"/>
      <c r="BA492" s="66"/>
      <c r="BB492" s="66"/>
      <c r="BC492" s="66"/>
      <c r="BD492" s="63"/>
      <c r="BE492" s="64"/>
      <c r="BF492" s="65"/>
      <c r="BG492" s="70"/>
      <c r="BH492" s="66"/>
      <c r="BI492" s="70"/>
      <c r="BJ492" s="66"/>
      <c r="BK492" s="64"/>
      <c r="BL492" s="65"/>
      <c r="BM492" s="66"/>
      <c r="BN492" s="65"/>
      <c r="BO492" s="65"/>
      <c r="BP492" s="65"/>
      <c r="BQ492" s="65"/>
      <c r="BR492" s="66"/>
      <c r="BS492" s="69"/>
    </row>
    <row r="493" spans="1:71" ht="54" customHeight="1" outlineLevel="1" x14ac:dyDescent="0.35">
      <c r="A493" s="95" t="s">
        <v>711</v>
      </c>
      <c r="B493" s="61" t="s">
        <v>811</v>
      </c>
      <c r="C493" s="201" t="s">
        <v>812</v>
      </c>
      <c r="D493" s="202">
        <f t="shared" si="1651"/>
        <v>7000</v>
      </c>
      <c r="E493" s="62">
        <f t="shared" si="1652"/>
        <v>3468.5628999999999</v>
      </c>
      <c r="F493" s="63">
        <f t="shared" si="1653"/>
        <v>3531.4371000000001</v>
      </c>
      <c r="G493" s="64"/>
      <c r="H493" s="65"/>
      <c r="I493" s="64"/>
      <c r="J493" s="65"/>
      <c r="K493" s="64"/>
      <c r="L493" s="65"/>
      <c r="M493" s="64"/>
      <c r="N493" s="65"/>
      <c r="O493" s="62"/>
      <c r="P493" s="63"/>
      <c r="Q493" s="64"/>
      <c r="R493" s="65"/>
      <c r="S493" s="64"/>
      <c r="T493" s="65"/>
      <c r="U493" s="64"/>
      <c r="V493" s="66"/>
      <c r="W493" s="64"/>
      <c r="X493" s="65"/>
      <c r="Y493" s="65"/>
      <c r="Z493" s="64"/>
      <c r="AA493" s="65"/>
      <c r="AB493" s="62"/>
      <c r="AC493" s="63"/>
      <c r="AD493" s="64"/>
      <c r="AE493" s="65"/>
      <c r="AF493" s="65"/>
      <c r="AG493" s="66"/>
      <c r="AH493" s="63"/>
      <c r="AI493" s="62"/>
      <c r="AJ493" s="63"/>
      <c r="AK493" s="62"/>
      <c r="AL493" s="63"/>
      <c r="AM493" s="68">
        <v>3468.5628999999999</v>
      </c>
      <c r="AN493" s="69">
        <v>3531.4371000000001</v>
      </c>
      <c r="AO493" s="69"/>
      <c r="AP493" s="64"/>
      <c r="AQ493" s="65"/>
      <c r="AR493" s="64"/>
      <c r="AS493" s="65"/>
      <c r="AT493" s="66"/>
      <c r="AU493" s="66"/>
      <c r="AV493" s="64"/>
      <c r="AW493" s="65"/>
      <c r="AX493" s="69"/>
      <c r="AY493" s="69"/>
      <c r="AZ493" s="65"/>
      <c r="BA493" s="66"/>
      <c r="BB493" s="66"/>
      <c r="BC493" s="66"/>
      <c r="BD493" s="63"/>
      <c r="BE493" s="64"/>
      <c r="BF493" s="65"/>
      <c r="BG493" s="70"/>
      <c r="BH493" s="66"/>
      <c r="BI493" s="70"/>
      <c r="BJ493" s="66"/>
      <c r="BK493" s="64"/>
      <c r="BL493" s="65"/>
      <c r="BM493" s="66"/>
      <c r="BN493" s="65"/>
      <c r="BO493" s="65"/>
      <c r="BP493" s="65"/>
      <c r="BQ493" s="65"/>
      <c r="BR493" s="66"/>
      <c r="BS493" s="69"/>
    </row>
    <row r="494" spans="1:71" ht="54" customHeight="1" outlineLevel="1" x14ac:dyDescent="0.35">
      <c r="A494" s="95" t="s">
        <v>711</v>
      </c>
      <c r="B494" s="61" t="s">
        <v>813</v>
      </c>
      <c r="C494" s="201" t="s">
        <v>814</v>
      </c>
      <c r="D494" s="202">
        <f t="shared" si="1651"/>
        <v>7000</v>
      </c>
      <c r="E494" s="62">
        <f>SUMIF($G$5:$BS$5,"федеральный бюджет",G494:BS494)</f>
        <v>3468.5628999999999</v>
      </c>
      <c r="F494" s="63">
        <f>SUMIF($G$5:$BS$5,"краевой бюджет",G494:BS494)</f>
        <v>3531.4371000000001</v>
      </c>
      <c r="G494" s="64"/>
      <c r="H494" s="65"/>
      <c r="I494" s="64"/>
      <c r="J494" s="65"/>
      <c r="K494" s="64"/>
      <c r="L494" s="65"/>
      <c r="M494" s="64"/>
      <c r="N494" s="65"/>
      <c r="O494" s="62"/>
      <c r="P494" s="63"/>
      <c r="Q494" s="64"/>
      <c r="R494" s="65"/>
      <c r="S494" s="64"/>
      <c r="T494" s="65"/>
      <c r="U494" s="64"/>
      <c r="V494" s="66"/>
      <c r="W494" s="64"/>
      <c r="X494" s="65"/>
      <c r="Y494" s="65"/>
      <c r="Z494" s="64"/>
      <c r="AA494" s="65"/>
      <c r="AB494" s="62"/>
      <c r="AC494" s="63"/>
      <c r="AD494" s="64"/>
      <c r="AE494" s="65"/>
      <c r="AF494" s="65"/>
      <c r="AG494" s="66"/>
      <c r="AH494" s="63"/>
      <c r="AI494" s="62"/>
      <c r="AJ494" s="63"/>
      <c r="AK494" s="62"/>
      <c r="AL494" s="63"/>
      <c r="AM494" s="68">
        <v>3468.5628999999999</v>
      </c>
      <c r="AN494" s="69">
        <v>3531.4371000000001</v>
      </c>
      <c r="AO494" s="69"/>
      <c r="AP494" s="64"/>
      <c r="AQ494" s="65"/>
      <c r="AR494" s="64"/>
      <c r="AS494" s="65"/>
      <c r="AT494" s="66"/>
      <c r="AU494" s="66"/>
      <c r="AV494" s="64"/>
      <c r="AW494" s="65"/>
      <c r="AX494" s="69"/>
      <c r="AY494" s="69"/>
      <c r="AZ494" s="65"/>
      <c r="BA494" s="66"/>
      <c r="BB494" s="66"/>
      <c r="BC494" s="66"/>
      <c r="BD494" s="63"/>
      <c r="BE494" s="64"/>
      <c r="BF494" s="65"/>
      <c r="BG494" s="70"/>
      <c r="BH494" s="66"/>
      <c r="BI494" s="70"/>
      <c r="BJ494" s="66"/>
      <c r="BK494" s="64"/>
      <c r="BL494" s="65"/>
      <c r="BM494" s="66"/>
      <c r="BN494" s="65"/>
      <c r="BO494" s="65"/>
      <c r="BP494" s="65"/>
      <c r="BQ494" s="65"/>
      <c r="BR494" s="66"/>
      <c r="BS494" s="69"/>
    </row>
    <row r="495" spans="1:71" s="78" customFormat="1" ht="29.25" customHeight="1" x14ac:dyDescent="0.35">
      <c r="A495" s="98" t="s">
        <v>815</v>
      </c>
      <c r="B495" s="99"/>
      <c r="C495" s="204"/>
      <c r="D495" s="207">
        <f t="shared" ref="D495" si="1654">SUBTOTAL(9,D426:D494)</f>
        <v>192111.27356000003</v>
      </c>
      <c r="E495" s="100">
        <f t="shared" ref="E495" si="1655">SUBTOTAL(9,E426:E494)</f>
        <v>30553.655030000005</v>
      </c>
      <c r="F495" s="100">
        <f t="shared" ref="F495" si="1656">SUBTOTAL(9,F426:F494)</f>
        <v>161557.61852999998</v>
      </c>
      <c r="G495" s="100">
        <f t="shared" ref="G495" si="1657">SUBTOTAL(9,G426:G494)</f>
        <v>373.27296999999999</v>
      </c>
      <c r="H495" s="100">
        <f>SUBTOTAL(9,H426:H494)</f>
        <v>159.97413</v>
      </c>
      <c r="I495" s="100">
        <f t="shared" ref="I495" si="1658">SUBTOTAL(9,I426:I494)</f>
        <v>2870.0394700000002</v>
      </c>
      <c r="J495" s="100">
        <f t="shared" ref="J495" si="1659">SUBTOTAL(9,J426:J494)</f>
        <v>1230.0169100000001</v>
      </c>
      <c r="K495" s="100">
        <f t="shared" ref="K495" si="1660">SUBTOTAL(9,K426:K494)</f>
        <v>1400.3467599999999</v>
      </c>
      <c r="L495" s="100">
        <f t="shared" ref="L495" si="1661">SUBTOTAL(9,L426:L494)</f>
        <v>600.14862000000005</v>
      </c>
      <c r="M495" s="100">
        <f t="shared" ref="M495" si="1662">SUBTOTAL(9,M426:M494)</f>
        <v>0</v>
      </c>
      <c r="N495" s="100">
        <f t="shared" ref="N495" si="1663">SUBTOTAL(9,N426:N494)</f>
        <v>0</v>
      </c>
      <c r="O495" s="100">
        <f t="shared" ref="O495" si="1664">SUBTOTAL(9,O426:O494)</f>
        <v>9182.1261500000001</v>
      </c>
      <c r="P495" s="100">
        <f t="shared" ref="P495" si="1665">SUBTOTAL(9,P426:P494)</f>
        <v>3935.1968899999997</v>
      </c>
      <c r="Q495" s="100">
        <f t="shared" ref="Q495" si="1666">SUBTOTAL(9,Q426:Q494)</f>
        <v>0</v>
      </c>
      <c r="R495" s="100">
        <f t="shared" ref="R495" si="1667">SUBTOTAL(9,R426:R494)</f>
        <v>0</v>
      </c>
      <c r="S495" s="100">
        <f t="shared" ref="S495" si="1668">SUBTOTAL(9,S426:S494)</f>
        <v>0</v>
      </c>
      <c r="T495" s="100">
        <f t="shared" ref="T495" si="1669">SUBTOTAL(9,T426:T494)</f>
        <v>0</v>
      </c>
      <c r="U495" s="100">
        <f t="shared" ref="U495" si="1670">SUBTOTAL(9,U426:U494)</f>
        <v>0</v>
      </c>
      <c r="V495" s="100">
        <f t="shared" ref="V495" si="1671">SUBTOTAL(9,V426:V494)</f>
        <v>0</v>
      </c>
      <c r="W495" s="100">
        <f t="shared" ref="W495" si="1672">SUBTOTAL(9,W426:W494)</f>
        <v>0</v>
      </c>
      <c r="X495" s="100">
        <f t="shared" ref="X495" si="1673">SUBTOTAL(9,X426:X494)</f>
        <v>0</v>
      </c>
      <c r="Y495" s="100">
        <f t="shared" ref="Y495" si="1674">SUBTOTAL(9,Y426:Y494)</f>
        <v>27584.056280000001</v>
      </c>
      <c r="Z495" s="100">
        <f t="shared" ref="Z495" si="1675">SUBTOTAL(9,Z426:Z494)</f>
        <v>0</v>
      </c>
      <c r="AA495" s="100">
        <f t="shared" ref="AA495" si="1676">SUBTOTAL(9,AA426:AA494)</f>
        <v>0</v>
      </c>
      <c r="AB495" s="100">
        <f t="shared" ref="AB495" si="1677">SUBTOTAL(9,AB426:AB494)</f>
        <v>0</v>
      </c>
      <c r="AC495" s="100">
        <f t="shared" ref="AC495" si="1678">SUBTOTAL(9,AC426:AC494)</f>
        <v>0</v>
      </c>
      <c r="AD495" s="100">
        <f t="shared" ref="AD495" si="1679">SUBTOTAL(9,AD426:AD494)</f>
        <v>0</v>
      </c>
      <c r="AE495" s="100">
        <f t="shared" ref="AE495" si="1680">SUBTOTAL(9,AE426:AE494)</f>
        <v>0</v>
      </c>
      <c r="AF495" s="100">
        <f t="shared" ref="AF495" si="1681">SUBTOTAL(9,AF426:AF494)</f>
        <v>13848.38414</v>
      </c>
      <c r="AG495" s="100">
        <f t="shared" ref="AG495" si="1682">SUBTOTAL(9,AG426:AG494)</f>
        <v>0</v>
      </c>
      <c r="AH495" s="100">
        <f t="shared" ref="AH495" si="1683">SUBTOTAL(9,AH426:AH494)</f>
        <v>0</v>
      </c>
      <c r="AI495" s="100">
        <f t="shared" ref="AI495" si="1684">SUBTOTAL(9,AI426:AI494)</f>
        <v>0</v>
      </c>
      <c r="AJ495" s="100">
        <f t="shared" ref="AJ495" si="1685">SUBTOTAL(9,AJ426:AJ494)</f>
        <v>0</v>
      </c>
      <c r="AK495" s="100">
        <f t="shared" ref="AK495" si="1686">SUBTOTAL(9,AK426:AK494)</f>
        <v>3455.1659999999997</v>
      </c>
      <c r="AL495" s="100">
        <f t="shared" ref="AL495" si="1687">SUBTOTAL(9,AL426:AL494)</f>
        <v>1480.7854299999999</v>
      </c>
      <c r="AM495" s="100">
        <f t="shared" ref="AM495" si="1688">SUBTOTAL(9,AM426:AM494)</f>
        <v>13272.703679999999</v>
      </c>
      <c r="AN495" s="100">
        <f t="shared" ref="AN495" si="1689">SUBTOTAL(9,AN426:AN494)</f>
        <v>13513.296320000001</v>
      </c>
      <c r="AO495" s="100">
        <f t="shared" ref="AO495" si="1690">SUBTOTAL(9,AO426:AO494)</f>
        <v>32000</v>
      </c>
      <c r="AP495" s="100">
        <f t="shared" ref="AP495" si="1691">SUBTOTAL(9,AP426:AP494)</f>
        <v>0</v>
      </c>
      <c r="AQ495" s="100">
        <f t="shared" ref="AQ495" si="1692">SUBTOTAL(9,AQ426:AQ494)</f>
        <v>0</v>
      </c>
      <c r="AR495" s="100">
        <f t="shared" ref="AR495" si="1693">SUBTOTAL(9,AR426:AR494)</f>
        <v>0</v>
      </c>
      <c r="AS495" s="100">
        <f t="shared" ref="AS495" si="1694">SUBTOTAL(9,AS426:AS494)</f>
        <v>0</v>
      </c>
      <c r="AT495" s="100">
        <f t="shared" ref="AT495" si="1695">SUBTOTAL(9,AT426:AT494)</f>
        <v>0</v>
      </c>
      <c r="AU495" s="100">
        <f t="shared" ref="AU495" si="1696">SUBTOTAL(9,AU426:AU494)</f>
        <v>0</v>
      </c>
      <c r="AV495" s="100">
        <f t="shared" ref="AV495" si="1697">SUBTOTAL(9,AV426:AV494)</f>
        <v>0</v>
      </c>
      <c r="AW495" s="100">
        <f t="shared" ref="AW495" si="1698">SUBTOTAL(9,AW426:AW494)</f>
        <v>0</v>
      </c>
      <c r="AX495" s="100">
        <f t="shared" ref="AX495" si="1699">SUBTOTAL(9,AX426:AX494)</f>
        <v>39.678280000000001</v>
      </c>
      <c r="AY495" s="100">
        <f t="shared" ref="AY495" si="1700">SUBTOTAL(9,AY426:AY494)</f>
        <v>0</v>
      </c>
      <c r="AZ495" s="100">
        <f t="shared" ref="AZ495" si="1701">SUBTOTAL(9,AZ426:AZ494)</f>
        <v>0</v>
      </c>
      <c r="BA495" s="100">
        <f t="shared" ref="BA495" si="1702">SUBTOTAL(9,BA426:BA494)</f>
        <v>0</v>
      </c>
      <c r="BB495" s="100">
        <f t="shared" ref="BB495" si="1703">SUBTOTAL(9,BB426:BB494)</f>
        <v>32776.782930000001</v>
      </c>
      <c r="BC495" s="100">
        <f t="shared" ref="BC495" si="1704">SUBTOTAL(9,BC426:BC494)</f>
        <v>31358.730889999999</v>
      </c>
      <c r="BD495" s="100">
        <f t="shared" ref="BD495" si="1705">SUBTOTAL(9,BD426:BD494)</f>
        <v>1403.8609200000001</v>
      </c>
      <c r="BE495" s="100">
        <f t="shared" ref="BE495" si="1706">SUBTOTAL(9,BE426:BE494)</f>
        <v>0</v>
      </c>
      <c r="BF495" s="100">
        <f t="shared" ref="BF495" si="1707">SUBTOTAL(9,BF426:BF494)</f>
        <v>0</v>
      </c>
      <c r="BG495" s="100">
        <f t="shared" ref="BG495" si="1708">SUBTOTAL(9,BG426:BG494)</f>
        <v>0</v>
      </c>
      <c r="BH495" s="100">
        <f t="shared" ref="BH495" si="1709">SUBTOTAL(9,BH426:BH494)</f>
        <v>0</v>
      </c>
      <c r="BI495" s="100">
        <f t="shared" ref="BI495" si="1710">SUBTOTAL(9,BI426:BI494)</f>
        <v>0</v>
      </c>
      <c r="BJ495" s="100">
        <f t="shared" ref="BJ495" si="1711">SUBTOTAL(9,BJ426:BJ494)</f>
        <v>0</v>
      </c>
      <c r="BK495" s="100">
        <f t="shared" ref="BK495" si="1712">SUBTOTAL(9,BK426:BK494)</f>
        <v>0</v>
      </c>
      <c r="BL495" s="100">
        <f t="shared" ref="BL495" si="1713">SUBTOTAL(9,BL426:BL494)</f>
        <v>0</v>
      </c>
      <c r="BM495" s="100">
        <f t="shared" ref="BM495" si="1714">SUBTOTAL(9,BM426:BM494)</f>
        <v>0</v>
      </c>
      <c r="BN495" s="100">
        <f t="shared" ref="BN495" si="1715">SUBTOTAL(9,BN426:BN494)</f>
        <v>0</v>
      </c>
      <c r="BO495" s="100">
        <f t="shared" ref="BO495" si="1716">SUBTOTAL(9,BO426:BO494)</f>
        <v>0</v>
      </c>
      <c r="BP495" s="100">
        <f t="shared" ref="BP495" si="1717">SUBTOTAL(9,BP426:BP494)</f>
        <v>0</v>
      </c>
      <c r="BQ495" s="100">
        <f t="shared" ref="BQ495" si="1718">SUBTOTAL(9,BQ426:BQ494)</f>
        <v>1626.70679</v>
      </c>
      <c r="BR495" s="100">
        <f t="shared" ref="BR495" si="1719">SUBTOTAL(9,BR426:BR494)</f>
        <v>0</v>
      </c>
      <c r="BS495" s="100">
        <f t="shared" ref="BS495" si="1720">SUBTOTAL(9,BS426:BS494)</f>
        <v>0</v>
      </c>
    </row>
    <row r="496" spans="1:71" ht="70.5" customHeight="1" outlineLevel="1" x14ac:dyDescent="0.35">
      <c r="A496" s="82" t="s">
        <v>816</v>
      </c>
      <c r="B496" s="75" t="s">
        <v>817</v>
      </c>
      <c r="C496" s="201" t="s">
        <v>818</v>
      </c>
      <c r="D496" s="202">
        <f t="shared" ref="D496" si="1721">E496+F496</f>
        <v>4052.78107</v>
      </c>
      <c r="E496" s="62">
        <f t="shared" ref="E496" si="1722">SUMIF($G$5:$BS$5,"федеральный бюджет",G496:BS496)</f>
        <v>0</v>
      </c>
      <c r="F496" s="63">
        <f t="shared" ref="F496" si="1723">SUMIF($G$5:$BS$5,"краевой бюджет",G496:BS496)</f>
        <v>4052.78107</v>
      </c>
      <c r="G496" s="62"/>
      <c r="H496" s="63"/>
      <c r="I496" s="64"/>
      <c r="J496" s="63"/>
      <c r="K496" s="62"/>
      <c r="L496" s="63"/>
      <c r="M496" s="64"/>
      <c r="N496" s="63"/>
      <c r="O496" s="62"/>
      <c r="P496" s="63"/>
      <c r="Q496" s="64"/>
      <c r="R496" s="65"/>
      <c r="S496" s="62"/>
      <c r="T496" s="63"/>
      <c r="U496" s="100"/>
      <c r="V496" s="157"/>
      <c r="W496" s="62"/>
      <c r="X496" s="63"/>
      <c r="Y496" s="63">
        <v>168</v>
      </c>
      <c r="Z496" s="62"/>
      <c r="AA496" s="63"/>
      <c r="AB496" s="100"/>
      <c r="AC496" s="94"/>
      <c r="AD496" s="62"/>
      <c r="AE496" s="63"/>
      <c r="AF496" s="63"/>
      <c r="AG496" s="157"/>
      <c r="AH496" s="73"/>
      <c r="AI496" s="100"/>
      <c r="AJ496" s="94"/>
      <c r="AK496" s="100"/>
      <c r="AL496" s="94"/>
      <c r="AM496" s="158"/>
      <c r="AN496" s="157"/>
      <c r="AO496" s="157"/>
      <c r="AP496" s="100"/>
      <c r="AQ496" s="94"/>
      <c r="AR496" s="100"/>
      <c r="AS496" s="94"/>
      <c r="AT496" s="157"/>
      <c r="AU496" s="157"/>
      <c r="AV496" s="100"/>
      <c r="AW496" s="94"/>
      <c r="AX496" s="159"/>
      <c r="AY496" s="73"/>
      <c r="AZ496" s="94"/>
      <c r="BA496" s="157"/>
      <c r="BB496" s="69">
        <v>3819.78107</v>
      </c>
      <c r="BC496" s="157"/>
      <c r="BD496" s="73">
        <v>65</v>
      </c>
      <c r="BE496" s="100"/>
      <c r="BF496" s="94"/>
      <c r="BG496" s="158"/>
      <c r="BH496" s="157"/>
      <c r="BI496" s="158"/>
      <c r="BJ496" s="157"/>
      <c r="BK496" s="100"/>
      <c r="BL496" s="94"/>
      <c r="BM496" s="157"/>
      <c r="BN496" s="94"/>
      <c r="BO496" s="94"/>
      <c r="BP496" s="94"/>
      <c r="BQ496" s="94"/>
      <c r="BR496" s="157"/>
      <c r="BS496" s="159"/>
    </row>
    <row r="497" spans="1:71" ht="55.5" customHeight="1" outlineLevel="1" x14ac:dyDescent="0.35">
      <c r="A497" s="82" t="s">
        <v>816</v>
      </c>
      <c r="B497" s="88" t="s">
        <v>819</v>
      </c>
      <c r="C497" s="201" t="s">
        <v>820</v>
      </c>
      <c r="D497" s="202">
        <f t="shared" ref="D497:D501" si="1724">E497+F497</f>
        <v>5846.4811799999998</v>
      </c>
      <c r="E497" s="62">
        <f t="shared" ref="E497:E501" si="1725">SUMIF($G$5:$BS$5,"федеральный бюджет",G497:BS497)</f>
        <v>470.56401</v>
      </c>
      <c r="F497" s="63">
        <f t="shared" ref="F497:F501" si="1726">SUMIF($G$5:$BS$5,"краевой бюджет",G497:BS497)</f>
        <v>5375.9171699999997</v>
      </c>
      <c r="G497" s="62"/>
      <c r="H497" s="63"/>
      <c r="I497" s="64"/>
      <c r="J497" s="63"/>
      <c r="K497" s="62"/>
      <c r="L497" s="63"/>
      <c r="M497" s="64"/>
      <c r="N497" s="63"/>
      <c r="O497" s="62">
        <v>470.56401</v>
      </c>
      <c r="P497" s="63">
        <v>201.67028999999999</v>
      </c>
      <c r="Q497" s="64"/>
      <c r="R497" s="65"/>
      <c r="S497" s="62"/>
      <c r="T497" s="63"/>
      <c r="U497" s="100"/>
      <c r="V497" s="157"/>
      <c r="W497" s="62"/>
      <c r="X497" s="63"/>
      <c r="Y497" s="63">
        <v>1387.12</v>
      </c>
      <c r="Z497" s="62"/>
      <c r="AA497" s="63"/>
      <c r="AB497" s="100"/>
      <c r="AC497" s="94"/>
      <c r="AD497" s="62"/>
      <c r="AE497" s="63"/>
      <c r="AF497" s="63"/>
      <c r="AG497" s="157"/>
      <c r="AH497" s="73"/>
      <c r="AI497" s="100"/>
      <c r="AJ497" s="94"/>
      <c r="AK497" s="100"/>
      <c r="AL497" s="94"/>
      <c r="AM497" s="158"/>
      <c r="AN497" s="157"/>
      <c r="AO497" s="157"/>
      <c r="AP497" s="100"/>
      <c r="AQ497" s="94"/>
      <c r="AR497" s="100"/>
      <c r="AS497" s="94"/>
      <c r="AT497" s="157"/>
      <c r="AU497" s="157"/>
      <c r="AV497" s="100"/>
      <c r="AW497" s="94"/>
      <c r="AX497" s="159"/>
      <c r="AY497" s="73"/>
      <c r="AZ497" s="94"/>
      <c r="BA497" s="157"/>
      <c r="BB497" s="69">
        <v>3098.75</v>
      </c>
      <c r="BC497" s="157"/>
      <c r="BD497" s="73">
        <v>688.37688000000003</v>
      </c>
      <c r="BE497" s="100"/>
      <c r="BF497" s="94"/>
      <c r="BG497" s="158"/>
      <c r="BH497" s="157"/>
      <c r="BI497" s="158"/>
      <c r="BJ497" s="157"/>
      <c r="BK497" s="100"/>
      <c r="BL497" s="94"/>
      <c r="BM497" s="157"/>
      <c r="BN497" s="94"/>
      <c r="BO497" s="94"/>
      <c r="BP497" s="94"/>
      <c r="BQ497" s="94"/>
      <c r="BR497" s="157"/>
      <c r="BS497" s="159"/>
    </row>
    <row r="498" spans="1:71" ht="70.5" customHeight="1" outlineLevel="1" x14ac:dyDescent="0.35">
      <c r="A498" s="82" t="s">
        <v>816</v>
      </c>
      <c r="B498" s="88" t="s">
        <v>821</v>
      </c>
      <c r="C498" s="201">
        <v>243000806492</v>
      </c>
      <c r="D498" s="202">
        <f t="shared" si="1724"/>
        <v>448</v>
      </c>
      <c r="E498" s="62">
        <f t="shared" si="1725"/>
        <v>0</v>
      </c>
      <c r="F498" s="63">
        <f t="shared" si="1726"/>
        <v>448</v>
      </c>
      <c r="G498" s="62"/>
      <c r="H498" s="63"/>
      <c r="I498" s="64"/>
      <c r="J498" s="63"/>
      <c r="K498" s="62"/>
      <c r="L498" s="63"/>
      <c r="M498" s="64"/>
      <c r="N498" s="63"/>
      <c r="O498" s="62"/>
      <c r="P498" s="63"/>
      <c r="Q498" s="64"/>
      <c r="R498" s="65"/>
      <c r="S498" s="62"/>
      <c r="T498" s="63"/>
      <c r="U498" s="100"/>
      <c r="V498" s="157"/>
      <c r="W498" s="62"/>
      <c r="X498" s="63"/>
      <c r="Y498" s="63">
        <v>448</v>
      </c>
      <c r="Z498" s="62"/>
      <c r="AA498" s="63"/>
      <c r="AB498" s="100"/>
      <c r="AC498" s="94"/>
      <c r="AD498" s="62"/>
      <c r="AE498" s="63"/>
      <c r="AF498" s="63"/>
      <c r="AG498" s="157"/>
      <c r="AH498" s="159"/>
      <c r="AI498" s="100"/>
      <c r="AJ498" s="94"/>
      <c r="AK498" s="100"/>
      <c r="AL498" s="94"/>
      <c r="AM498" s="158"/>
      <c r="AN498" s="157"/>
      <c r="AO498" s="157"/>
      <c r="AP498" s="100"/>
      <c r="AQ498" s="94"/>
      <c r="AR498" s="100"/>
      <c r="AS498" s="94"/>
      <c r="AT498" s="157"/>
      <c r="AU498" s="157"/>
      <c r="AV498" s="100"/>
      <c r="AW498" s="94"/>
      <c r="AX498" s="159"/>
      <c r="AY498" s="73"/>
      <c r="AZ498" s="94"/>
      <c r="BA498" s="157"/>
      <c r="BB498" s="69"/>
      <c r="BC498" s="157"/>
      <c r="BD498" s="159"/>
      <c r="BE498" s="100"/>
      <c r="BF498" s="94"/>
      <c r="BG498" s="158"/>
      <c r="BH498" s="157"/>
      <c r="BI498" s="158"/>
      <c r="BJ498" s="157"/>
      <c r="BK498" s="100"/>
      <c r="BL498" s="94"/>
      <c r="BM498" s="157"/>
      <c r="BN498" s="94"/>
      <c r="BO498" s="94"/>
      <c r="BP498" s="94"/>
      <c r="BQ498" s="94"/>
      <c r="BR498" s="157"/>
      <c r="BS498" s="159"/>
    </row>
    <row r="499" spans="1:71" ht="70.5" customHeight="1" outlineLevel="1" x14ac:dyDescent="0.35">
      <c r="A499" s="82" t="s">
        <v>816</v>
      </c>
      <c r="B499" s="75" t="s">
        <v>822</v>
      </c>
      <c r="C499" s="201" t="s">
        <v>823</v>
      </c>
      <c r="D499" s="202">
        <f t="shared" si="1724"/>
        <v>458.375</v>
      </c>
      <c r="E499" s="62">
        <f t="shared" si="1725"/>
        <v>0</v>
      </c>
      <c r="F499" s="63">
        <f t="shared" si="1726"/>
        <v>458.375</v>
      </c>
      <c r="G499" s="62"/>
      <c r="H499" s="63"/>
      <c r="I499" s="64"/>
      <c r="J499" s="63"/>
      <c r="K499" s="62"/>
      <c r="L499" s="63"/>
      <c r="M499" s="64"/>
      <c r="N499" s="63"/>
      <c r="O499" s="62"/>
      <c r="P499" s="63"/>
      <c r="Q499" s="64"/>
      <c r="R499" s="65"/>
      <c r="S499" s="62"/>
      <c r="T499" s="63"/>
      <c r="U499" s="100"/>
      <c r="V499" s="157"/>
      <c r="W499" s="62"/>
      <c r="X499" s="63"/>
      <c r="Y499" s="63">
        <v>273.875</v>
      </c>
      <c r="Z499" s="62"/>
      <c r="AA499" s="63"/>
      <c r="AB499" s="100"/>
      <c r="AC499" s="94"/>
      <c r="AD499" s="62"/>
      <c r="AE499" s="63"/>
      <c r="AF499" s="63"/>
      <c r="AG499" s="157"/>
      <c r="AH499" s="159"/>
      <c r="AI499" s="100"/>
      <c r="AJ499" s="94"/>
      <c r="AK499" s="100"/>
      <c r="AL499" s="94"/>
      <c r="AM499" s="158"/>
      <c r="AN499" s="157"/>
      <c r="AO499" s="157"/>
      <c r="AP499" s="100"/>
      <c r="AQ499" s="94"/>
      <c r="AR499" s="100"/>
      <c r="AS499" s="94"/>
      <c r="AT499" s="157"/>
      <c r="AU499" s="157"/>
      <c r="AV499" s="100"/>
      <c r="AW499" s="94"/>
      <c r="AX499" s="159"/>
      <c r="AY499" s="73"/>
      <c r="AZ499" s="94"/>
      <c r="BA499" s="157"/>
      <c r="BB499" s="69">
        <v>184.5</v>
      </c>
      <c r="BC499" s="157"/>
      <c r="BD499" s="159"/>
      <c r="BE499" s="100"/>
      <c r="BF499" s="94"/>
      <c r="BG499" s="158"/>
      <c r="BH499" s="157"/>
      <c r="BI499" s="158"/>
      <c r="BJ499" s="157"/>
      <c r="BK499" s="100"/>
      <c r="BL499" s="94"/>
      <c r="BM499" s="157"/>
      <c r="BN499" s="94"/>
      <c r="BO499" s="94"/>
      <c r="BP499" s="94"/>
      <c r="BQ499" s="94"/>
      <c r="BR499" s="157"/>
      <c r="BS499" s="159"/>
    </row>
    <row r="500" spans="1:71" ht="47.25" customHeight="1" outlineLevel="1" x14ac:dyDescent="0.35">
      <c r="A500" s="120" t="s">
        <v>816</v>
      </c>
      <c r="B500" s="117" t="s">
        <v>824</v>
      </c>
      <c r="C500" s="201" t="s">
        <v>825</v>
      </c>
      <c r="D500" s="202">
        <f t="shared" si="1724"/>
        <v>5205.2354000000005</v>
      </c>
      <c r="E500" s="62">
        <f t="shared" si="1725"/>
        <v>2580.5983200000001</v>
      </c>
      <c r="F500" s="63">
        <f t="shared" si="1726"/>
        <v>2624.6370800000004</v>
      </c>
      <c r="G500" s="62"/>
      <c r="H500" s="63"/>
      <c r="I500" s="64">
        <v>156.48718</v>
      </c>
      <c r="J500" s="63">
        <v>67.065929999999994</v>
      </c>
      <c r="K500" s="62"/>
      <c r="L500" s="63"/>
      <c r="M500" s="64"/>
      <c r="N500" s="63"/>
      <c r="O500" s="62"/>
      <c r="P500" s="63"/>
      <c r="Q500" s="64"/>
      <c r="R500" s="65"/>
      <c r="S500" s="62"/>
      <c r="T500" s="63"/>
      <c r="U500" s="100"/>
      <c r="V500" s="157"/>
      <c r="W500" s="62"/>
      <c r="X500" s="63"/>
      <c r="Y500" s="63">
        <v>354.48</v>
      </c>
      <c r="Z500" s="62"/>
      <c r="AA500" s="63"/>
      <c r="AB500" s="64"/>
      <c r="AC500" s="65"/>
      <c r="AD500" s="62"/>
      <c r="AE500" s="63"/>
      <c r="AF500" s="63">
        <v>448.97804000000002</v>
      </c>
      <c r="AG500" s="157"/>
      <c r="AH500" s="73"/>
      <c r="AI500" s="62"/>
      <c r="AJ500" s="63"/>
      <c r="AK500" s="153">
        <v>2424.11114</v>
      </c>
      <c r="AL500" s="154">
        <v>1038.9047700000001</v>
      </c>
      <c r="AM500" s="155"/>
      <c r="AN500" s="156"/>
      <c r="AO500" s="156"/>
      <c r="AP500" s="62"/>
      <c r="AQ500" s="63"/>
      <c r="AR500" s="100"/>
      <c r="AS500" s="94"/>
      <c r="AT500" s="157"/>
      <c r="AU500" s="157"/>
      <c r="AV500" s="100"/>
      <c r="AW500" s="94"/>
      <c r="AX500" s="159"/>
      <c r="AY500" s="73"/>
      <c r="AZ500" s="94"/>
      <c r="BA500" s="157"/>
      <c r="BB500" s="69">
        <v>413.75</v>
      </c>
      <c r="BC500" s="157"/>
      <c r="BD500" s="73">
        <v>301.45834000000002</v>
      </c>
      <c r="BE500" s="100"/>
      <c r="BF500" s="94"/>
      <c r="BG500" s="158"/>
      <c r="BH500" s="157"/>
      <c r="BI500" s="158"/>
      <c r="BJ500" s="157"/>
      <c r="BK500" s="62"/>
      <c r="BL500" s="63"/>
      <c r="BM500" s="157"/>
      <c r="BN500" s="94"/>
      <c r="BO500" s="94"/>
      <c r="BP500" s="63"/>
      <c r="BQ500" s="94"/>
      <c r="BR500" s="157"/>
      <c r="BS500" s="159"/>
    </row>
    <row r="501" spans="1:71" ht="40.5" customHeight="1" outlineLevel="1" x14ac:dyDescent="0.35">
      <c r="A501" s="82" t="s">
        <v>816</v>
      </c>
      <c r="B501" s="88" t="s">
        <v>826</v>
      </c>
      <c r="C501" s="201" t="s">
        <v>827</v>
      </c>
      <c r="D501" s="202">
        <f t="shared" si="1724"/>
        <v>22331.974739999998</v>
      </c>
      <c r="E501" s="62">
        <f t="shared" si="1725"/>
        <v>468.06065000000001</v>
      </c>
      <c r="F501" s="63">
        <f t="shared" si="1726"/>
        <v>21863.914089999998</v>
      </c>
      <c r="G501" s="62"/>
      <c r="H501" s="63"/>
      <c r="I501" s="64">
        <v>468.06065000000001</v>
      </c>
      <c r="J501" s="63">
        <v>200.59742</v>
      </c>
      <c r="K501" s="62"/>
      <c r="L501" s="63"/>
      <c r="M501" s="64"/>
      <c r="N501" s="63"/>
      <c r="O501" s="62"/>
      <c r="P501" s="63"/>
      <c r="Q501" s="64"/>
      <c r="R501" s="65"/>
      <c r="S501" s="62"/>
      <c r="T501" s="63"/>
      <c r="U501" s="100"/>
      <c r="V501" s="157"/>
      <c r="W501" s="62"/>
      <c r="X501" s="63"/>
      <c r="Y501" s="63">
        <v>1590.4</v>
      </c>
      <c r="Z501" s="62"/>
      <c r="AA501" s="63"/>
      <c r="AB501" s="100"/>
      <c r="AC501" s="94"/>
      <c r="AD501" s="62"/>
      <c r="AE501" s="63"/>
      <c r="AF501" s="63"/>
      <c r="AG501" s="157"/>
      <c r="AH501" s="73"/>
      <c r="AI501" s="62"/>
      <c r="AJ501" s="63"/>
      <c r="AK501" s="62"/>
      <c r="AL501" s="63"/>
      <c r="AM501" s="68"/>
      <c r="AN501" s="69"/>
      <c r="AO501" s="69"/>
      <c r="AP501" s="100"/>
      <c r="AQ501" s="94"/>
      <c r="AR501" s="100"/>
      <c r="AS501" s="94"/>
      <c r="AT501" s="157"/>
      <c r="AU501" s="157"/>
      <c r="AV501" s="100"/>
      <c r="AW501" s="94"/>
      <c r="AX501" s="73"/>
      <c r="AY501" s="73"/>
      <c r="AZ501" s="94"/>
      <c r="BA501" s="157"/>
      <c r="BB501" s="157"/>
      <c r="BC501" s="69">
        <v>20000</v>
      </c>
      <c r="BD501" s="73">
        <v>72.916669999999996</v>
      </c>
      <c r="BE501" s="100"/>
      <c r="BF501" s="94"/>
      <c r="BG501" s="158"/>
      <c r="BH501" s="157"/>
      <c r="BI501" s="158"/>
      <c r="BJ501" s="157"/>
      <c r="BK501" s="100"/>
      <c r="BL501" s="94"/>
      <c r="BM501" s="157"/>
      <c r="BN501" s="94"/>
      <c r="BO501" s="94"/>
      <c r="BP501" s="94"/>
      <c r="BQ501" s="94"/>
      <c r="BR501" s="157"/>
      <c r="BS501" s="73"/>
    </row>
    <row r="502" spans="1:71" s="78" customFormat="1" ht="23.25" customHeight="1" x14ac:dyDescent="0.35">
      <c r="A502" s="90" t="s">
        <v>828</v>
      </c>
      <c r="B502" s="91"/>
      <c r="C502" s="204"/>
      <c r="D502" s="207">
        <f t="shared" ref="D502" si="1727">SUBTOTAL(9,D496:D501)</f>
        <v>38342.847389999995</v>
      </c>
      <c r="E502" s="100">
        <f t="shared" ref="E502" si="1728">SUBTOTAL(9,E496:E501)</f>
        <v>3519.22298</v>
      </c>
      <c r="F502" s="100">
        <f t="shared" ref="F502" si="1729">SUBTOTAL(9,F496:F501)</f>
        <v>34823.624409999997</v>
      </c>
      <c r="G502" s="100">
        <f t="shared" ref="G502" si="1730">SUBTOTAL(9,G496:G501)</f>
        <v>0</v>
      </c>
      <c r="H502" s="100">
        <f t="shared" ref="H502" si="1731">SUBTOTAL(9,H496:H501)</f>
        <v>0</v>
      </c>
      <c r="I502" s="100">
        <f t="shared" ref="I502" si="1732">SUBTOTAL(9,I496:I501)</f>
        <v>624.54782999999998</v>
      </c>
      <c r="J502" s="100">
        <f t="shared" ref="J502" si="1733">SUBTOTAL(9,J496:J501)</f>
        <v>267.66334999999998</v>
      </c>
      <c r="K502" s="100">
        <f t="shared" ref="K502" si="1734">SUBTOTAL(9,K496:K501)</f>
        <v>0</v>
      </c>
      <c r="L502" s="100">
        <f t="shared" ref="L502" si="1735">SUBTOTAL(9,L496:L501)</f>
        <v>0</v>
      </c>
      <c r="M502" s="100">
        <f t="shared" ref="M502" si="1736">SUBTOTAL(9,M496:M501)</f>
        <v>0</v>
      </c>
      <c r="N502" s="100">
        <f t="shared" ref="N502" si="1737">SUBTOTAL(9,N496:N501)</f>
        <v>0</v>
      </c>
      <c r="O502" s="100">
        <f t="shared" ref="O502" si="1738">SUBTOTAL(9,O496:O501)</f>
        <v>470.56401</v>
      </c>
      <c r="P502" s="100">
        <f t="shared" ref="P502" si="1739">SUBTOTAL(9,P496:P501)</f>
        <v>201.67028999999999</v>
      </c>
      <c r="Q502" s="100">
        <f t="shared" ref="Q502" si="1740">SUBTOTAL(9,Q496:Q501)</f>
        <v>0</v>
      </c>
      <c r="R502" s="100">
        <f t="shared" ref="R502" si="1741">SUBTOTAL(9,R496:R501)</f>
        <v>0</v>
      </c>
      <c r="S502" s="100">
        <f t="shared" ref="S502" si="1742">SUBTOTAL(9,S496:S501)</f>
        <v>0</v>
      </c>
      <c r="T502" s="100">
        <f t="shared" ref="T502" si="1743">SUBTOTAL(9,T496:T501)</f>
        <v>0</v>
      </c>
      <c r="U502" s="100">
        <f t="shared" ref="U502" si="1744">SUBTOTAL(9,U496:U501)</f>
        <v>0</v>
      </c>
      <c r="V502" s="100">
        <f t="shared" ref="V502" si="1745">SUBTOTAL(9,V496:V501)</f>
        <v>0</v>
      </c>
      <c r="W502" s="100">
        <f t="shared" ref="W502" si="1746">SUBTOTAL(9,W496:W501)</f>
        <v>0</v>
      </c>
      <c r="X502" s="100">
        <f t="shared" ref="X502" si="1747">SUBTOTAL(9,X496:X501)</f>
        <v>0</v>
      </c>
      <c r="Y502" s="100">
        <f t="shared" ref="Y502" si="1748">SUBTOTAL(9,Y496:Y501)</f>
        <v>4221.875</v>
      </c>
      <c r="Z502" s="100">
        <f t="shared" ref="Z502" si="1749">SUBTOTAL(9,Z496:Z501)</f>
        <v>0</v>
      </c>
      <c r="AA502" s="100">
        <f t="shared" ref="AA502" si="1750">SUBTOTAL(9,AA496:AA501)</f>
        <v>0</v>
      </c>
      <c r="AB502" s="100">
        <f t="shared" ref="AB502" si="1751">SUBTOTAL(9,AB496:AB501)</f>
        <v>0</v>
      </c>
      <c r="AC502" s="100">
        <f t="shared" ref="AC502" si="1752">SUBTOTAL(9,AC496:AC501)</f>
        <v>0</v>
      </c>
      <c r="AD502" s="100">
        <f t="shared" ref="AD502" si="1753">SUBTOTAL(9,AD496:AD501)</f>
        <v>0</v>
      </c>
      <c r="AE502" s="100">
        <f t="shared" ref="AE502" si="1754">SUBTOTAL(9,AE496:AE501)</f>
        <v>0</v>
      </c>
      <c r="AF502" s="100">
        <f t="shared" ref="AF502" si="1755">SUBTOTAL(9,AF496:AF501)</f>
        <v>448.97804000000002</v>
      </c>
      <c r="AG502" s="100">
        <f t="shared" ref="AG502" si="1756">SUBTOTAL(9,AG496:AG501)</f>
        <v>0</v>
      </c>
      <c r="AH502" s="100">
        <f t="shared" ref="AH502" si="1757">SUBTOTAL(9,AH496:AH501)</f>
        <v>0</v>
      </c>
      <c r="AI502" s="100">
        <f t="shared" ref="AI502" si="1758">SUBTOTAL(9,AI496:AI501)</f>
        <v>0</v>
      </c>
      <c r="AJ502" s="100">
        <f t="shared" ref="AJ502" si="1759">SUBTOTAL(9,AJ496:AJ501)</f>
        <v>0</v>
      </c>
      <c r="AK502" s="100">
        <f t="shared" ref="AK502" si="1760">SUBTOTAL(9,AK496:AK501)</f>
        <v>2424.11114</v>
      </c>
      <c r="AL502" s="100">
        <f t="shared" ref="AL502" si="1761">SUBTOTAL(9,AL496:AL501)</f>
        <v>1038.9047700000001</v>
      </c>
      <c r="AM502" s="100">
        <f t="shared" ref="AM502" si="1762">SUBTOTAL(9,AM496:AM501)</f>
        <v>0</v>
      </c>
      <c r="AN502" s="100">
        <f t="shared" ref="AN502" si="1763">SUBTOTAL(9,AN496:AN501)</f>
        <v>0</v>
      </c>
      <c r="AO502" s="100">
        <f t="shared" ref="AO502" si="1764">SUBTOTAL(9,AO496:AO501)</f>
        <v>0</v>
      </c>
      <c r="AP502" s="100">
        <f t="shared" ref="AP502" si="1765">SUBTOTAL(9,AP496:AP501)</f>
        <v>0</v>
      </c>
      <c r="AQ502" s="100">
        <f t="shared" ref="AQ502" si="1766">SUBTOTAL(9,AQ496:AQ501)</f>
        <v>0</v>
      </c>
      <c r="AR502" s="100">
        <f t="shared" ref="AR502" si="1767">SUBTOTAL(9,AR496:AR501)</f>
        <v>0</v>
      </c>
      <c r="AS502" s="100">
        <f t="shared" ref="AS502" si="1768">SUBTOTAL(9,AS496:AS501)</f>
        <v>0</v>
      </c>
      <c r="AT502" s="100">
        <f t="shared" ref="AT502" si="1769">SUBTOTAL(9,AT496:AT501)</f>
        <v>0</v>
      </c>
      <c r="AU502" s="100">
        <f t="shared" ref="AU502" si="1770">SUBTOTAL(9,AU496:AU501)</f>
        <v>0</v>
      </c>
      <c r="AV502" s="100">
        <f t="shared" ref="AV502" si="1771">SUBTOTAL(9,AV496:AV501)</f>
        <v>0</v>
      </c>
      <c r="AW502" s="100">
        <f t="shared" ref="AW502" si="1772">SUBTOTAL(9,AW496:AW501)</f>
        <v>0</v>
      </c>
      <c r="AX502" s="100">
        <f t="shared" ref="AX502" si="1773">SUBTOTAL(9,AX496:AX501)</f>
        <v>0</v>
      </c>
      <c r="AY502" s="100">
        <f t="shared" ref="AY502" si="1774">SUBTOTAL(9,AY496:AY501)</f>
        <v>0</v>
      </c>
      <c r="AZ502" s="100">
        <f t="shared" ref="AZ502" si="1775">SUBTOTAL(9,AZ496:AZ501)</f>
        <v>0</v>
      </c>
      <c r="BA502" s="100">
        <f t="shared" ref="BA502" si="1776">SUBTOTAL(9,BA496:BA501)</f>
        <v>0</v>
      </c>
      <c r="BB502" s="100">
        <f t="shared" ref="BB502" si="1777">SUBTOTAL(9,BB496:BB501)</f>
        <v>7516.78107</v>
      </c>
      <c r="BC502" s="100">
        <f t="shared" ref="BC502" si="1778">SUBTOTAL(9,BC496:BC501)</f>
        <v>20000</v>
      </c>
      <c r="BD502" s="100">
        <f t="shared" ref="BD502" si="1779">SUBTOTAL(9,BD496:BD501)</f>
        <v>1127.75189</v>
      </c>
      <c r="BE502" s="100">
        <f t="shared" ref="BE502" si="1780">SUBTOTAL(9,BE496:BE501)</f>
        <v>0</v>
      </c>
      <c r="BF502" s="100">
        <f t="shared" ref="BF502" si="1781">SUBTOTAL(9,BF496:BF501)</f>
        <v>0</v>
      </c>
      <c r="BG502" s="100">
        <f t="shared" ref="BG502" si="1782">SUBTOTAL(9,BG496:BG501)</f>
        <v>0</v>
      </c>
      <c r="BH502" s="100">
        <f t="shared" ref="BH502" si="1783">SUBTOTAL(9,BH496:BH501)</f>
        <v>0</v>
      </c>
      <c r="BI502" s="100">
        <f t="shared" ref="BI502" si="1784">SUBTOTAL(9,BI496:BI501)</f>
        <v>0</v>
      </c>
      <c r="BJ502" s="100">
        <f t="shared" ref="BJ502" si="1785">SUBTOTAL(9,BJ496:BJ501)</f>
        <v>0</v>
      </c>
      <c r="BK502" s="100">
        <f t="shared" ref="BK502" si="1786">SUBTOTAL(9,BK496:BK501)</f>
        <v>0</v>
      </c>
      <c r="BL502" s="100">
        <f t="shared" ref="BL502" si="1787">SUBTOTAL(9,BL496:BL501)</f>
        <v>0</v>
      </c>
      <c r="BM502" s="100">
        <f t="shared" ref="BM502" si="1788">SUBTOTAL(9,BM496:BM501)</f>
        <v>0</v>
      </c>
      <c r="BN502" s="100">
        <f t="shared" ref="BN502" si="1789">SUBTOTAL(9,BN496:BN501)</f>
        <v>0</v>
      </c>
      <c r="BO502" s="100">
        <f t="shared" ref="BO502" si="1790">SUBTOTAL(9,BO496:BO501)</f>
        <v>0</v>
      </c>
      <c r="BP502" s="100">
        <f t="shared" ref="BP502" si="1791">SUBTOTAL(9,BP496:BP501)</f>
        <v>0</v>
      </c>
      <c r="BQ502" s="100">
        <f t="shared" ref="BQ502" si="1792">SUBTOTAL(9,BQ496:BQ501)</f>
        <v>0</v>
      </c>
      <c r="BR502" s="100">
        <f t="shared" ref="BR502" si="1793">SUBTOTAL(9,BR496:BR501)</f>
        <v>0</v>
      </c>
      <c r="BS502" s="100">
        <f t="shared" ref="BS502" si="1794">SUBTOTAL(9,BS496:BS501)</f>
        <v>0</v>
      </c>
    </row>
    <row r="503" spans="1:71" ht="60" customHeight="1" outlineLevel="1" collapsed="1" x14ac:dyDescent="0.35">
      <c r="A503" s="82" t="s">
        <v>829</v>
      </c>
      <c r="B503" s="88" t="s">
        <v>830</v>
      </c>
      <c r="C503" s="201">
        <v>243101001649</v>
      </c>
      <c r="D503" s="202">
        <f t="shared" ref="D503" si="1795">E503+F503</f>
        <v>761.51409000000001</v>
      </c>
      <c r="E503" s="62">
        <f t="shared" ref="E503" si="1796">SUMIF($G$5:$BS$5,"федеральный бюджет",G503:BS503)</f>
        <v>0</v>
      </c>
      <c r="F503" s="63">
        <f t="shared" ref="F503" si="1797">SUMIF($G$5:$BS$5,"краевой бюджет",G503:BS503)</f>
        <v>761.51409000000001</v>
      </c>
      <c r="G503" s="64"/>
      <c r="H503" s="65"/>
      <c r="I503" s="64"/>
      <c r="J503" s="65"/>
      <c r="K503" s="64"/>
      <c r="L503" s="65"/>
      <c r="M503" s="64"/>
      <c r="N503" s="65"/>
      <c r="O503" s="62"/>
      <c r="P503" s="63"/>
      <c r="Q503" s="64"/>
      <c r="R503" s="65"/>
      <c r="S503" s="64"/>
      <c r="T503" s="65"/>
      <c r="U503" s="64"/>
      <c r="V503" s="66"/>
      <c r="W503" s="64"/>
      <c r="X503" s="65"/>
      <c r="Y503" s="65"/>
      <c r="Z503" s="64"/>
      <c r="AA503" s="65"/>
      <c r="AB503" s="62"/>
      <c r="AC503" s="63"/>
      <c r="AD503" s="64"/>
      <c r="AE503" s="65"/>
      <c r="AF503" s="65">
        <v>761.51409000000001</v>
      </c>
      <c r="AG503" s="66"/>
      <c r="AH503" s="73"/>
      <c r="AI503" s="62"/>
      <c r="AJ503" s="63"/>
      <c r="AK503" s="62"/>
      <c r="AL503" s="63"/>
      <c r="AM503" s="68"/>
      <c r="AN503" s="69"/>
      <c r="AO503" s="69"/>
      <c r="AP503" s="64"/>
      <c r="AQ503" s="65"/>
      <c r="AR503" s="64"/>
      <c r="AS503" s="65"/>
      <c r="AT503" s="66"/>
      <c r="AU503" s="66"/>
      <c r="AV503" s="64"/>
      <c r="AW503" s="65"/>
      <c r="AX503" s="73"/>
      <c r="AY503" s="73"/>
      <c r="AZ503" s="65"/>
      <c r="BA503" s="66"/>
      <c r="BB503" s="66"/>
      <c r="BC503" s="66"/>
      <c r="BD503" s="73"/>
      <c r="BE503" s="64"/>
      <c r="BF503" s="65"/>
      <c r="BG503" s="70"/>
      <c r="BH503" s="66"/>
      <c r="BI503" s="70"/>
      <c r="BJ503" s="66"/>
      <c r="BK503" s="64"/>
      <c r="BL503" s="65"/>
      <c r="BM503" s="66"/>
      <c r="BN503" s="65"/>
      <c r="BO503" s="65"/>
      <c r="BP503" s="65"/>
      <c r="BQ503" s="65"/>
      <c r="BR503" s="66"/>
      <c r="BS503" s="73"/>
    </row>
    <row r="504" spans="1:71" ht="24" customHeight="1" outlineLevel="1" x14ac:dyDescent="0.35">
      <c r="A504" s="82" t="s">
        <v>829</v>
      </c>
      <c r="B504" s="88" t="s">
        <v>831</v>
      </c>
      <c r="C504" s="201" t="s">
        <v>832</v>
      </c>
      <c r="D504" s="202">
        <f t="shared" ref="D504:D507" si="1798">E504+F504</f>
        <v>622.13694999999996</v>
      </c>
      <c r="E504" s="62">
        <f t="shared" ref="E504:E507" si="1799">SUMIF($G$5:$BS$5,"федеральный бюджет",G504:BS504)</f>
        <v>0</v>
      </c>
      <c r="F504" s="63">
        <f t="shared" ref="F504:F507" si="1800">SUMIF($G$5:$BS$5,"краевой бюджет",G504:BS504)</f>
        <v>622.13694999999996</v>
      </c>
      <c r="G504" s="64"/>
      <c r="H504" s="65"/>
      <c r="I504" s="64"/>
      <c r="J504" s="65"/>
      <c r="K504" s="64"/>
      <c r="L504" s="65"/>
      <c r="M504" s="64"/>
      <c r="N504" s="65"/>
      <c r="O504" s="62"/>
      <c r="P504" s="63"/>
      <c r="Q504" s="64"/>
      <c r="R504" s="65"/>
      <c r="S504" s="64"/>
      <c r="T504" s="65"/>
      <c r="U504" s="64"/>
      <c r="V504" s="66"/>
      <c r="W504" s="64"/>
      <c r="X504" s="65"/>
      <c r="Y504" s="65"/>
      <c r="Z504" s="64"/>
      <c r="AA504" s="65"/>
      <c r="AB504" s="62"/>
      <c r="AC504" s="63"/>
      <c r="AD504" s="64"/>
      <c r="AE504" s="65"/>
      <c r="AF504" s="65"/>
      <c r="AG504" s="66"/>
      <c r="AH504" s="73"/>
      <c r="AI504" s="62"/>
      <c r="AJ504" s="63"/>
      <c r="AK504" s="62"/>
      <c r="AL504" s="63"/>
      <c r="AM504" s="68"/>
      <c r="AN504" s="69"/>
      <c r="AO504" s="69"/>
      <c r="AP504" s="64"/>
      <c r="AQ504" s="65"/>
      <c r="AR504" s="64"/>
      <c r="AS504" s="65"/>
      <c r="AT504" s="66"/>
      <c r="AU504" s="66"/>
      <c r="AV504" s="64"/>
      <c r="AW504" s="65"/>
      <c r="AX504" s="73"/>
      <c r="AY504" s="73"/>
      <c r="AZ504" s="65"/>
      <c r="BA504" s="66"/>
      <c r="BB504" s="66"/>
      <c r="BC504" s="66"/>
      <c r="BD504" s="73"/>
      <c r="BE504" s="64"/>
      <c r="BF504" s="65"/>
      <c r="BG504" s="70"/>
      <c r="BH504" s="66"/>
      <c r="BI504" s="70"/>
      <c r="BJ504" s="66"/>
      <c r="BK504" s="64"/>
      <c r="BL504" s="65"/>
      <c r="BM504" s="66"/>
      <c r="BN504" s="65"/>
      <c r="BO504" s="65"/>
      <c r="BP504" s="65"/>
      <c r="BQ504" s="65">
        <v>622.13694999999996</v>
      </c>
      <c r="BR504" s="66"/>
      <c r="BS504" s="73"/>
    </row>
    <row r="505" spans="1:71" ht="24" customHeight="1" outlineLevel="1" x14ac:dyDescent="0.35">
      <c r="A505" s="82" t="s">
        <v>829</v>
      </c>
      <c r="B505" s="88" t="s">
        <v>833</v>
      </c>
      <c r="C505" s="201" t="s">
        <v>834</v>
      </c>
      <c r="D505" s="202">
        <f t="shared" si="1798"/>
        <v>11714.113629999998</v>
      </c>
      <c r="E505" s="62">
        <f t="shared" si="1799"/>
        <v>1686.2042900000001</v>
      </c>
      <c r="F505" s="63">
        <f t="shared" si="1800"/>
        <v>10027.909339999998</v>
      </c>
      <c r="G505" s="64">
        <v>435.76888000000002</v>
      </c>
      <c r="H505" s="65">
        <v>186.75809000000001</v>
      </c>
      <c r="I505" s="64">
        <v>611.22793000000001</v>
      </c>
      <c r="J505" s="65">
        <v>261.95483000000002</v>
      </c>
      <c r="K505" s="64">
        <v>369.72018000000003</v>
      </c>
      <c r="L505" s="65">
        <v>158.45150000000001</v>
      </c>
      <c r="M505" s="64"/>
      <c r="N505" s="65"/>
      <c r="O505" s="62">
        <v>269.4873</v>
      </c>
      <c r="P505" s="63">
        <v>115.49456000000001</v>
      </c>
      <c r="Q505" s="64"/>
      <c r="R505" s="65"/>
      <c r="S505" s="64"/>
      <c r="T505" s="65"/>
      <c r="U505" s="64"/>
      <c r="V505" s="66"/>
      <c r="W505" s="64"/>
      <c r="X505" s="65"/>
      <c r="Y505" s="65">
        <v>1252.1600000000001</v>
      </c>
      <c r="Z505" s="64"/>
      <c r="AA505" s="65"/>
      <c r="AB505" s="62"/>
      <c r="AC505" s="63"/>
      <c r="AD505" s="64"/>
      <c r="AE505" s="65"/>
      <c r="AF505" s="65">
        <v>336.09550999999999</v>
      </c>
      <c r="AG505" s="66"/>
      <c r="AH505" s="73"/>
      <c r="AI505" s="62"/>
      <c r="AJ505" s="63"/>
      <c r="AK505" s="62"/>
      <c r="AL505" s="63"/>
      <c r="AM505" s="68"/>
      <c r="AN505" s="69"/>
      <c r="AO505" s="69"/>
      <c r="AP505" s="64"/>
      <c r="AQ505" s="65"/>
      <c r="AR505" s="64"/>
      <c r="AS505" s="65"/>
      <c r="AT505" s="66"/>
      <c r="AU505" s="66"/>
      <c r="AV505" s="64"/>
      <c r="AW505" s="65"/>
      <c r="AX505" s="73"/>
      <c r="AY505" s="73"/>
      <c r="AZ505" s="65"/>
      <c r="BA505" s="66"/>
      <c r="BB505" s="66"/>
      <c r="BC505" s="66">
        <v>6752.6480799999999</v>
      </c>
      <c r="BD505" s="73">
        <v>284.58334000000002</v>
      </c>
      <c r="BE505" s="64"/>
      <c r="BF505" s="65"/>
      <c r="BG505" s="70"/>
      <c r="BH505" s="66"/>
      <c r="BI505" s="70"/>
      <c r="BJ505" s="66"/>
      <c r="BK505" s="64"/>
      <c r="BL505" s="65"/>
      <c r="BM505" s="66"/>
      <c r="BN505" s="65"/>
      <c r="BO505" s="65"/>
      <c r="BP505" s="65"/>
      <c r="BQ505" s="65">
        <v>679.76342999999997</v>
      </c>
      <c r="BR505" s="66"/>
      <c r="BS505" s="73"/>
    </row>
    <row r="506" spans="1:71" ht="24" customHeight="1" outlineLevel="1" x14ac:dyDescent="0.35">
      <c r="A506" s="82" t="s">
        <v>829</v>
      </c>
      <c r="B506" s="88" t="s">
        <v>835</v>
      </c>
      <c r="C506" s="201" t="s">
        <v>836</v>
      </c>
      <c r="D506" s="202">
        <f t="shared" si="1798"/>
        <v>933.3600899999999</v>
      </c>
      <c r="E506" s="62">
        <f t="shared" si="1799"/>
        <v>0</v>
      </c>
      <c r="F506" s="63">
        <f t="shared" si="1800"/>
        <v>933.3600899999999</v>
      </c>
      <c r="G506" s="64"/>
      <c r="H506" s="65"/>
      <c r="I506" s="64"/>
      <c r="J506" s="65"/>
      <c r="K506" s="64"/>
      <c r="L506" s="65"/>
      <c r="M506" s="64"/>
      <c r="N506" s="65"/>
      <c r="O506" s="62"/>
      <c r="P506" s="63"/>
      <c r="Q506" s="64"/>
      <c r="R506" s="65"/>
      <c r="S506" s="64"/>
      <c r="T506" s="65"/>
      <c r="U506" s="64"/>
      <c r="V506" s="66"/>
      <c r="W506" s="64"/>
      <c r="X506" s="65"/>
      <c r="Y506" s="65">
        <v>280</v>
      </c>
      <c r="Z506" s="64"/>
      <c r="AA506" s="65"/>
      <c r="AB506" s="62"/>
      <c r="AC506" s="63"/>
      <c r="AD506" s="64"/>
      <c r="AE506" s="65"/>
      <c r="AF506" s="65">
        <v>95.789699999999996</v>
      </c>
      <c r="AG506" s="66"/>
      <c r="AH506" s="73"/>
      <c r="AI506" s="62"/>
      <c r="AJ506" s="63"/>
      <c r="AK506" s="62"/>
      <c r="AL506" s="63"/>
      <c r="AM506" s="68"/>
      <c r="AN506" s="69"/>
      <c r="AO506" s="69"/>
      <c r="AP506" s="64"/>
      <c r="AQ506" s="65"/>
      <c r="AR506" s="64"/>
      <c r="AS506" s="65"/>
      <c r="AT506" s="66"/>
      <c r="AU506" s="66"/>
      <c r="AV506" s="64"/>
      <c r="AW506" s="65"/>
      <c r="AX506" s="73"/>
      <c r="AY506" s="73"/>
      <c r="AZ506" s="65"/>
      <c r="BA506" s="66"/>
      <c r="BB506" s="66"/>
      <c r="BC506" s="66"/>
      <c r="BD506" s="73"/>
      <c r="BE506" s="64"/>
      <c r="BF506" s="65"/>
      <c r="BG506" s="70"/>
      <c r="BH506" s="66"/>
      <c r="BI506" s="70"/>
      <c r="BJ506" s="66"/>
      <c r="BK506" s="64"/>
      <c r="BL506" s="65"/>
      <c r="BM506" s="66"/>
      <c r="BN506" s="65"/>
      <c r="BO506" s="65"/>
      <c r="BP506" s="65"/>
      <c r="BQ506" s="65">
        <v>557.57038999999997</v>
      </c>
      <c r="BR506" s="66"/>
      <c r="BS506" s="73"/>
    </row>
    <row r="507" spans="1:71" ht="46.5" customHeight="1" outlineLevel="1" x14ac:dyDescent="0.35">
      <c r="A507" s="194" t="s">
        <v>829</v>
      </c>
      <c r="B507" s="195" t="s">
        <v>837</v>
      </c>
      <c r="C507" s="201">
        <v>243101085335</v>
      </c>
      <c r="D507" s="202">
        <f t="shared" si="1798"/>
        <v>6929</v>
      </c>
      <c r="E507" s="62">
        <f t="shared" si="1799"/>
        <v>3433.3817600000002</v>
      </c>
      <c r="F507" s="63">
        <f t="shared" si="1800"/>
        <v>3495.6182399999998</v>
      </c>
      <c r="G507" s="64"/>
      <c r="H507" s="65"/>
      <c r="I507" s="64"/>
      <c r="J507" s="65"/>
      <c r="K507" s="64"/>
      <c r="L507" s="65"/>
      <c r="M507" s="64"/>
      <c r="N507" s="65"/>
      <c r="O507" s="62"/>
      <c r="P507" s="63"/>
      <c r="Q507" s="64"/>
      <c r="R507" s="65"/>
      <c r="S507" s="64"/>
      <c r="T507" s="65"/>
      <c r="U507" s="64"/>
      <c r="V507" s="66"/>
      <c r="W507" s="64"/>
      <c r="X507" s="65"/>
      <c r="Y507" s="65"/>
      <c r="Z507" s="64"/>
      <c r="AA507" s="65"/>
      <c r="AB507" s="62"/>
      <c r="AC507" s="63"/>
      <c r="AD507" s="64"/>
      <c r="AE507" s="65"/>
      <c r="AF507" s="65"/>
      <c r="AG507" s="66"/>
      <c r="AH507" s="63"/>
      <c r="AI507" s="62"/>
      <c r="AJ507" s="63"/>
      <c r="AK507" s="62"/>
      <c r="AL507" s="63"/>
      <c r="AM507" s="68">
        <v>3433.3817600000002</v>
      </c>
      <c r="AN507" s="69">
        <v>3495.6182399999998</v>
      </c>
      <c r="AO507" s="69"/>
      <c r="AP507" s="64"/>
      <c r="AQ507" s="65"/>
      <c r="AR507" s="64"/>
      <c r="AS507" s="65"/>
      <c r="AT507" s="66"/>
      <c r="AU507" s="66"/>
      <c r="AV507" s="64"/>
      <c r="AW507" s="65"/>
      <c r="AX507" s="69"/>
      <c r="AY507" s="69"/>
      <c r="AZ507" s="65"/>
      <c r="BA507" s="66"/>
      <c r="BB507" s="66"/>
      <c r="BC507" s="66"/>
      <c r="BD507" s="63"/>
      <c r="BE507" s="64"/>
      <c r="BF507" s="65"/>
      <c r="BG507" s="70"/>
      <c r="BH507" s="66"/>
      <c r="BI507" s="70"/>
      <c r="BJ507" s="66"/>
      <c r="BK507" s="64"/>
      <c r="BL507" s="65"/>
      <c r="BM507" s="66"/>
      <c r="BN507" s="65"/>
      <c r="BO507" s="65"/>
      <c r="BP507" s="65"/>
      <c r="BQ507" s="65"/>
      <c r="BR507" s="66"/>
      <c r="BS507" s="69"/>
    </row>
    <row r="508" spans="1:71" s="160" customFormat="1" ht="23.25" customHeight="1" x14ac:dyDescent="0.35">
      <c r="A508" s="161" t="s">
        <v>838</v>
      </c>
      <c r="B508" s="162"/>
      <c r="C508" s="204"/>
      <c r="D508" s="207">
        <f t="shared" ref="D508" si="1801">SUBTOTAL(9,D503:D507)</f>
        <v>20960.124759999999</v>
      </c>
      <c r="E508" s="100">
        <f t="shared" ref="E508" si="1802">SUBTOTAL(9,E503:E507)</f>
        <v>5119.5860499999999</v>
      </c>
      <c r="F508" s="100">
        <f t="shared" ref="F508" si="1803">SUBTOTAL(9,F503:F507)</f>
        <v>15840.538709999999</v>
      </c>
      <c r="G508" s="100">
        <f t="shared" ref="G508" si="1804">SUBTOTAL(9,G503:G507)</f>
        <v>435.76888000000002</v>
      </c>
      <c r="H508" s="100">
        <f t="shared" ref="H508" si="1805">SUBTOTAL(9,H503:H507)</f>
        <v>186.75809000000001</v>
      </c>
      <c r="I508" s="100">
        <f t="shared" ref="I508" si="1806">SUBTOTAL(9,I503:I507)</f>
        <v>611.22793000000001</v>
      </c>
      <c r="J508" s="100">
        <f t="shared" ref="J508" si="1807">SUBTOTAL(9,J503:J507)</f>
        <v>261.95483000000002</v>
      </c>
      <c r="K508" s="100">
        <f t="shared" ref="K508" si="1808">SUBTOTAL(9,K503:K507)</f>
        <v>369.72018000000003</v>
      </c>
      <c r="L508" s="100">
        <f t="shared" ref="L508" si="1809">SUBTOTAL(9,L503:L507)</f>
        <v>158.45150000000001</v>
      </c>
      <c r="M508" s="100">
        <f t="shared" ref="M508" si="1810">SUBTOTAL(9,M503:M507)</f>
        <v>0</v>
      </c>
      <c r="N508" s="100">
        <f t="shared" ref="N508" si="1811">SUBTOTAL(9,N503:N507)</f>
        <v>0</v>
      </c>
      <c r="O508" s="100">
        <f t="shared" ref="O508" si="1812">SUBTOTAL(9,O503:O507)</f>
        <v>269.4873</v>
      </c>
      <c r="P508" s="100">
        <f t="shared" ref="P508" si="1813">SUBTOTAL(9,P503:P507)</f>
        <v>115.49456000000001</v>
      </c>
      <c r="Q508" s="100">
        <f t="shared" ref="Q508" si="1814">SUBTOTAL(9,Q503:Q507)</f>
        <v>0</v>
      </c>
      <c r="R508" s="100">
        <f t="shared" ref="R508" si="1815">SUBTOTAL(9,R503:R507)</f>
        <v>0</v>
      </c>
      <c r="S508" s="100">
        <f t="shared" ref="S508" si="1816">SUBTOTAL(9,S503:S507)</f>
        <v>0</v>
      </c>
      <c r="T508" s="100">
        <f t="shared" ref="T508" si="1817">SUBTOTAL(9,T503:T507)</f>
        <v>0</v>
      </c>
      <c r="U508" s="100">
        <f t="shared" ref="U508" si="1818">SUBTOTAL(9,U503:U507)</f>
        <v>0</v>
      </c>
      <c r="V508" s="100">
        <f t="shared" ref="V508" si="1819">SUBTOTAL(9,V503:V507)</f>
        <v>0</v>
      </c>
      <c r="W508" s="100">
        <f t="shared" ref="W508" si="1820">SUBTOTAL(9,W503:W507)</f>
        <v>0</v>
      </c>
      <c r="X508" s="100">
        <f t="shared" ref="X508" si="1821">SUBTOTAL(9,X503:X507)</f>
        <v>0</v>
      </c>
      <c r="Y508" s="100">
        <f t="shared" ref="Y508" si="1822">SUBTOTAL(9,Y503:Y507)</f>
        <v>1532.16</v>
      </c>
      <c r="Z508" s="100">
        <f t="shared" ref="Z508" si="1823">SUBTOTAL(9,Z503:Z507)</f>
        <v>0</v>
      </c>
      <c r="AA508" s="100">
        <f t="shared" ref="AA508" si="1824">SUBTOTAL(9,AA503:AA507)</f>
        <v>0</v>
      </c>
      <c r="AB508" s="100">
        <f t="shared" ref="AB508" si="1825">SUBTOTAL(9,AB503:AB507)</f>
        <v>0</v>
      </c>
      <c r="AC508" s="100">
        <f t="shared" ref="AC508" si="1826">SUBTOTAL(9,AC503:AC507)</f>
        <v>0</v>
      </c>
      <c r="AD508" s="100">
        <f t="shared" ref="AD508" si="1827">SUBTOTAL(9,AD503:AD507)</f>
        <v>0</v>
      </c>
      <c r="AE508" s="100">
        <f t="shared" ref="AE508" si="1828">SUBTOTAL(9,AE503:AE507)</f>
        <v>0</v>
      </c>
      <c r="AF508" s="100">
        <f t="shared" ref="AF508" si="1829">SUBTOTAL(9,AF503:AF507)</f>
        <v>1193.3993</v>
      </c>
      <c r="AG508" s="100">
        <f t="shared" ref="AG508" si="1830">SUBTOTAL(9,AG503:AG507)</f>
        <v>0</v>
      </c>
      <c r="AH508" s="100">
        <f t="shared" ref="AH508" si="1831">SUBTOTAL(9,AH503:AH507)</f>
        <v>0</v>
      </c>
      <c r="AI508" s="100">
        <f t="shared" ref="AI508" si="1832">SUBTOTAL(9,AI503:AI507)</f>
        <v>0</v>
      </c>
      <c r="AJ508" s="100">
        <f t="shared" ref="AJ508" si="1833">SUBTOTAL(9,AJ503:AJ507)</f>
        <v>0</v>
      </c>
      <c r="AK508" s="100">
        <f t="shared" ref="AK508" si="1834">SUBTOTAL(9,AK503:AK507)</f>
        <v>0</v>
      </c>
      <c r="AL508" s="100">
        <f t="shared" ref="AL508" si="1835">SUBTOTAL(9,AL503:AL507)</f>
        <v>0</v>
      </c>
      <c r="AM508" s="100">
        <f t="shared" ref="AM508" si="1836">SUBTOTAL(9,AM503:AM507)</f>
        <v>3433.3817600000002</v>
      </c>
      <c r="AN508" s="100">
        <f t="shared" ref="AN508" si="1837">SUBTOTAL(9,AN503:AN507)</f>
        <v>3495.6182399999998</v>
      </c>
      <c r="AO508" s="100">
        <f t="shared" ref="AO508" si="1838">SUBTOTAL(9,AO503:AO507)</f>
        <v>0</v>
      </c>
      <c r="AP508" s="100">
        <f t="shared" ref="AP508" si="1839">SUBTOTAL(9,AP503:AP507)</f>
        <v>0</v>
      </c>
      <c r="AQ508" s="100">
        <f t="shared" ref="AQ508" si="1840">SUBTOTAL(9,AQ503:AQ507)</f>
        <v>0</v>
      </c>
      <c r="AR508" s="100">
        <f t="shared" ref="AR508" si="1841">SUBTOTAL(9,AR503:AR507)</f>
        <v>0</v>
      </c>
      <c r="AS508" s="100">
        <f t="shared" ref="AS508" si="1842">SUBTOTAL(9,AS503:AS507)</f>
        <v>0</v>
      </c>
      <c r="AT508" s="100">
        <f t="shared" ref="AT508" si="1843">SUBTOTAL(9,AT503:AT507)</f>
        <v>0</v>
      </c>
      <c r="AU508" s="100">
        <f t="shared" ref="AU508" si="1844">SUBTOTAL(9,AU503:AU507)</f>
        <v>0</v>
      </c>
      <c r="AV508" s="100">
        <f t="shared" ref="AV508" si="1845">SUBTOTAL(9,AV503:AV507)</f>
        <v>0</v>
      </c>
      <c r="AW508" s="100">
        <f t="shared" ref="AW508" si="1846">SUBTOTAL(9,AW503:AW507)</f>
        <v>0</v>
      </c>
      <c r="AX508" s="100">
        <f t="shared" ref="AX508" si="1847">SUBTOTAL(9,AX503:AX507)</f>
        <v>0</v>
      </c>
      <c r="AY508" s="100">
        <f t="shared" ref="AY508" si="1848">SUBTOTAL(9,AY503:AY507)</f>
        <v>0</v>
      </c>
      <c r="AZ508" s="100">
        <f t="shared" ref="AZ508" si="1849">SUBTOTAL(9,AZ503:AZ507)</f>
        <v>0</v>
      </c>
      <c r="BA508" s="100">
        <f t="shared" ref="BA508" si="1850">SUBTOTAL(9,BA503:BA507)</f>
        <v>0</v>
      </c>
      <c r="BB508" s="100">
        <f t="shared" ref="BB508" si="1851">SUBTOTAL(9,BB503:BB507)</f>
        <v>0</v>
      </c>
      <c r="BC508" s="100">
        <f t="shared" ref="BC508" si="1852">SUBTOTAL(9,BC503:BC507)</f>
        <v>6752.6480799999999</v>
      </c>
      <c r="BD508" s="100">
        <f t="shared" ref="BD508" si="1853">SUBTOTAL(9,BD503:BD507)</f>
        <v>284.58334000000002</v>
      </c>
      <c r="BE508" s="100">
        <f t="shared" ref="BE508" si="1854">SUBTOTAL(9,BE503:BE507)</f>
        <v>0</v>
      </c>
      <c r="BF508" s="100">
        <f t="shared" ref="BF508" si="1855">SUBTOTAL(9,BF503:BF507)</f>
        <v>0</v>
      </c>
      <c r="BG508" s="100">
        <f t="shared" ref="BG508" si="1856">SUBTOTAL(9,BG503:BG507)</f>
        <v>0</v>
      </c>
      <c r="BH508" s="100">
        <f t="shared" ref="BH508" si="1857">SUBTOTAL(9,BH503:BH507)</f>
        <v>0</v>
      </c>
      <c r="BI508" s="100">
        <f t="shared" ref="BI508" si="1858">SUBTOTAL(9,BI503:BI507)</f>
        <v>0</v>
      </c>
      <c r="BJ508" s="100">
        <f t="shared" ref="BJ508" si="1859">SUBTOTAL(9,BJ503:BJ507)</f>
        <v>0</v>
      </c>
      <c r="BK508" s="100">
        <f t="shared" ref="BK508" si="1860">SUBTOTAL(9,BK503:BK507)</f>
        <v>0</v>
      </c>
      <c r="BL508" s="100">
        <f t="shared" ref="BL508" si="1861">SUBTOTAL(9,BL503:BL507)</f>
        <v>0</v>
      </c>
      <c r="BM508" s="100">
        <f t="shared" ref="BM508" si="1862">SUBTOTAL(9,BM503:BM507)</f>
        <v>0</v>
      </c>
      <c r="BN508" s="100">
        <f t="shared" ref="BN508" si="1863">SUBTOTAL(9,BN503:BN507)</f>
        <v>0</v>
      </c>
      <c r="BO508" s="100">
        <f t="shared" ref="BO508" si="1864">SUBTOTAL(9,BO503:BO507)</f>
        <v>0</v>
      </c>
      <c r="BP508" s="100">
        <f t="shared" ref="BP508" si="1865">SUBTOTAL(9,BP503:BP507)</f>
        <v>0</v>
      </c>
      <c r="BQ508" s="100">
        <f t="shared" ref="BQ508" si="1866">SUBTOTAL(9,BQ503:BQ507)</f>
        <v>1859.4707699999999</v>
      </c>
      <c r="BR508" s="100">
        <f t="shared" ref="BR508" si="1867">SUBTOTAL(9,BR503:BR507)</f>
        <v>0</v>
      </c>
      <c r="BS508" s="100">
        <f t="shared" ref="BS508" si="1868">SUBTOTAL(9,BS503:BS507)</f>
        <v>0</v>
      </c>
    </row>
    <row r="509" spans="1:71" ht="93.75" customHeight="1" outlineLevel="1" collapsed="1" x14ac:dyDescent="0.35">
      <c r="A509" s="97" t="s">
        <v>839</v>
      </c>
      <c r="B509" s="61" t="s">
        <v>840</v>
      </c>
      <c r="C509" s="201" t="s">
        <v>841</v>
      </c>
      <c r="D509" s="202">
        <f t="shared" ref="D509" si="1869">E509+F509</f>
        <v>72.8</v>
      </c>
      <c r="E509" s="62">
        <f t="shared" ref="E509" si="1870">SUMIF($G$5:$BS$5,"федеральный бюджет",G509:BS509)</f>
        <v>0</v>
      </c>
      <c r="F509" s="63">
        <f t="shared" ref="F509" si="1871">SUMIF($G$5:$BS$5,"краевой бюджет",G509:BS509)</f>
        <v>72.8</v>
      </c>
      <c r="G509" s="64"/>
      <c r="H509" s="65"/>
      <c r="I509" s="64"/>
      <c r="J509" s="65"/>
      <c r="K509" s="64"/>
      <c r="L509" s="65"/>
      <c r="M509" s="64"/>
      <c r="N509" s="65"/>
      <c r="O509" s="62"/>
      <c r="P509" s="63"/>
      <c r="Q509" s="64"/>
      <c r="R509" s="65"/>
      <c r="S509" s="64"/>
      <c r="T509" s="65"/>
      <c r="U509" s="64"/>
      <c r="V509" s="66"/>
      <c r="W509" s="64"/>
      <c r="X509" s="65"/>
      <c r="Y509" s="65">
        <v>72.8</v>
      </c>
      <c r="Z509" s="64"/>
      <c r="AA509" s="65"/>
      <c r="AB509" s="62"/>
      <c r="AC509" s="63"/>
      <c r="AD509" s="64"/>
      <c r="AE509" s="65"/>
      <c r="AF509" s="65"/>
      <c r="AG509" s="66"/>
      <c r="AH509" s="73"/>
      <c r="AI509" s="62"/>
      <c r="AJ509" s="63"/>
      <c r="AK509" s="62"/>
      <c r="AL509" s="63"/>
      <c r="AM509" s="68"/>
      <c r="AN509" s="69"/>
      <c r="AO509" s="69"/>
      <c r="AP509" s="64"/>
      <c r="AQ509" s="65"/>
      <c r="AR509" s="64"/>
      <c r="AS509" s="65"/>
      <c r="AT509" s="66"/>
      <c r="AU509" s="66"/>
      <c r="AV509" s="64"/>
      <c r="AW509" s="65"/>
      <c r="AX509" s="73"/>
      <c r="AY509" s="73"/>
      <c r="AZ509" s="65"/>
      <c r="BA509" s="66"/>
      <c r="BB509" s="66"/>
      <c r="BC509" s="66"/>
      <c r="BD509" s="73"/>
      <c r="BE509" s="64"/>
      <c r="BF509" s="65"/>
      <c r="BG509" s="70"/>
      <c r="BH509" s="66"/>
      <c r="BI509" s="70"/>
      <c r="BJ509" s="66"/>
      <c r="BK509" s="64"/>
      <c r="BL509" s="65"/>
      <c r="BM509" s="66"/>
      <c r="BN509" s="65"/>
      <c r="BO509" s="65"/>
      <c r="BP509" s="65"/>
      <c r="BQ509" s="65"/>
      <c r="BR509" s="66"/>
      <c r="BS509" s="73"/>
    </row>
    <row r="510" spans="1:71" ht="47.25" customHeight="1" outlineLevel="1" x14ac:dyDescent="0.35">
      <c r="A510" s="95" t="s">
        <v>842</v>
      </c>
      <c r="B510" s="61" t="s">
        <v>843</v>
      </c>
      <c r="C510" s="201">
        <v>245303246356</v>
      </c>
      <c r="D510" s="202">
        <f t="shared" ref="D510:D525" si="1872">E510+F510</f>
        <v>613.7115</v>
      </c>
      <c r="E510" s="62">
        <f t="shared" ref="E510:E525" si="1873">SUMIF($G$5:$BS$5,"федеральный бюджет",G510:BS510)</f>
        <v>0</v>
      </c>
      <c r="F510" s="63">
        <f t="shared" ref="F510:F525" si="1874">SUMIF($G$5:$BS$5,"краевой бюджет",G510:BS510)</f>
        <v>613.7115</v>
      </c>
      <c r="G510" s="64"/>
      <c r="H510" s="65"/>
      <c r="I510" s="64"/>
      <c r="J510" s="65"/>
      <c r="K510" s="64"/>
      <c r="L510" s="65"/>
      <c r="M510" s="64"/>
      <c r="N510" s="65"/>
      <c r="O510" s="62"/>
      <c r="P510" s="63"/>
      <c r="Q510" s="64"/>
      <c r="R510" s="65"/>
      <c r="S510" s="64"/>
      <c r="T510" s="65"/>
      <c r="U510" s="64"/>
      <c r="V510" s="66"/>
      <c r="W510" s="64"/>
      <c r="X510" s="65"/>
      <c r="Y510" s="65">
        <v>532</v>
      </c>
      <c r="Z510" s="64"/>
      <c r="AA510" s="65"/>
      <c r="AB510" s="62"/>
      <c r="AC510" s="63"/>
      <c r="AD510" s="64"/>
      <c r="AE510" s="65"/>
      <c r="AF510" s="65"/>
      <c r="AG510" s="66"/>
      <c r="AH510" s="73"/>
      <c r="AI510" s="62"/>
      <c r="AJ510" s="63"/>
      <c r="AK510" s="62"/>
      <c r="AL510" s="63"/>
      <c r="AM510" s="68"/>
      <c r="AN510" s="69"/>
      <c r="AO510" s="69"/>
      <c r="AP510" s="64"/>
      <c r="AQ510" s="65"/>
      <c r="AR510" s="64"/>
      <c r="AS510" s="65"/>
      <c r="AT510" s="66"/>
      <c r="AU510" s="66"/>
      <c r="AV510" s="64"/>
      <c r="AW510" s="65"/>
      <c r="AX510" s="73"/>
      <c r="AY510" s="73"/>
      <c r="AZ510" s="65"/>
      <c r="BA510" s="66"/>
      <c r="BB510" s="66"/>
      <c r="BC510" s="66"/>
      <c r="BD510" s="73">
        <v>81.711500000000001</v>
      </c>
      <c r="BE510" s="64"/>
      <c r="BF510" s="65"/>
      <c r="BG510" s="70"/>
      <c r="BH510" s="66"/>
      <c r="BI510" s="70"/>
      <c r="BJ510" s="66"/>
      <c r="BK510" s="64"/>
      <c r="BL510" s="65"/>
      <c r="BM510" s="66"/>
      <c r="BN510" s="65"/>
      <c r="BO510" s="65"/>
      <c r="BP510" s="65"/>
      <c r="BQ510" s="65"/>
      <c r="BR510" s="66"/>
      <c r="BS510" s="73"/>
    </row>
    <row r="511" spans="1:71" ht="47.25" customHeight="1" outlineLevel="1" x14ac:dyDescent="0.35">
      <c r="A511" s="95" t="s">
        <v>842</v>
      </c>
      <c r="B511" s="61" t="s">
        <v>844</v>
      </c>
      <c r="C511" s="201" t="s">
        <v>845</v>
      </c>
      <c r="D511" s="202">
        <f t="shared" si="1872"/>
        <v>84</v>
      </c>
      <c r="E511" s="62">
        <f t="shared" si="1873"/>
        <v>0</v>
      </c>
      <c r="F511" s="63">
        <f t="shared" si="1874"/>
        <v>84</v>
      </c>
      <c r="G511" s="64"/>
      <c r="H511" s="65"/>
      <c r="I511" s="64"/>
      <c r="J511" s="65"/>
      <c r="K511" s="64"/>
      <c r="L511" s="65"/>
      <c r="M511" s="64"/>
      <c r="N511" s="65"/>
      <c r="O511" s="62"/>
      <c r="P511" s="63"/>
      <c r="Q511" s="64"/>
      <c r="R511" s="65"/>
      <c r="S511" s="64"/>
      <c r="T511" s="65"/>
      <c r="U511" s="64"/>
      <c r="V511" s="66"/>
      <c r="W511" s="64"/>
      <c r="X511" s="65"/>
      <c r="Y511" s="65">
        <v>84</v>
      </c>
      <c r="Z511" s="64"/>
      <c r="AA511" s="65"/>
      <c r="AB511" s="62"/>
      <c r="AC511" s="63"/>
      <c r="AD511" s="64"/>
      <c r="AE511" s="65"/>
      <c r="AF511" s="65"/>
      <c r="AG511" s="66"/>
      <c r="AH511" s="73"/>
      <c r="AI511" s="62"/>
      <c r="AJ511" s="63"/>
      <c r="AK511" s="62"/>
      <c r="AL511" s="63"/>
      <c r="AM511" s="68"/>
      <c r="AN511" s="69"/>
      <c r="AO511" s="69"/>
      <c r="AP511" s="64"/>
      <c r="AQ511" s="65"/>
      <c r="AR511" s="64"/>
      <c r="AS511" s="65"/>
      <c r="AT511" s="66"/>
      <c r="AU511" s="66"/>
      <c r="AV511" s="64"/>
      <c r="AW511" s="65"/>
      <c r="AX511" s="73"/>
      <c r="AY511" s="73"/>
      <c r="AZ511" s="65"/>
      <c r="BA511" s="66"/>
      <c r="BB511" s="66"/>
      <c r="BC511" s="66"/>
      <c r="BD511" s="73"/>
      <c r="BE511" s="64"/>
      <c r="BF511" s="65"/>
      <c r="BG511" s="70"/>
      <c r="BH511" s="66"/>
      <c r="BI511" s="70"/>
      <c r="BJ511" s="66"/>
      <c r="BK511" s="64"/>
      <c r="BL511" s="65"/>
      <c r="BM511" s="66"/>
      <c r="BN511" s="65"/>
      <c r="BO511" s="65"/>
      <c r="BP511" s="65"/>
      <c r="BQ511" s="65"/>
      <c r="BR511" s="66"/>
      <c r="BS511" s="73"/>
    </row>
    <row r="512" spans="1:71" ht="47.25" customHeight="1" outlineLevel="1" x14ac:dyDescent="0.35">
      <c r="A512" s="95" t="s">
        <v>842</v>
      </c>
      <c r="B512" s="61" t="s">
        <v>846</v>
      </c>
      <c r="C512" s="201">
        <v>244803439298</v>
      </c>
      <c r="D512" s="202">
        <f t="shared" si="1872"/>
        <v>384.61861999999996</v>
      </c>
      <c r="E512" s="62">
        <f t="shared" si="1873"/>
        <v>112.43303</v>
      </c>
      <c r="F512" s="63">
        <f t="shared" si="1874"/>
        <v>272.18558999999999</v>
      </c>
      <c r="G512" s="64"/>
      <c r="H512" s="65"/>
      <c r="I512" s="64"/>
      <c r="J512" s="65"/>
      <c r="K512" s="64"/>
      <c r="L512" s="65"/>
      <c r="M512" s="64"/>
      <c r="N512" s="65"/>
      <c r="O512" s="62">
        <v>112.43303</v>
      </c>
      <c r="P512" s="63">
        <v>48.185589999999998</v>
      </c>
      <c r="Q512" s="64"/>
      <c r="R512" s="65"/>
      <c r="S512" s="64"/>
      <c r="T512" s="65"/>
      <c r="U512" s="64"/>
      <c r="V512" s="66"/>
      <c r="W512" s="64"/>
      <c r="X512" s="65"/>
      <c r="Y512" s="65">
        <v>224</v>
      </c>
      <c r="Z512" s="64"/>
      <c r="AA512" s="65"/>
      <c r="AB512" s="62"/>
      <c r="AC512" s="63"/>
      <c r="AD512" s="64"/>
      <c r="AE512" s="65"/>
      <c r="AF512" s="65"/>
      <c r="AG512" s="66"/>
      <c r="AH512" s="73"/>
      <c r="AI512" s="62"/>
      <c r="AJ512" s="63"/>
      <c r="AK512" s="62"/>
      <c r="AL512" s="63"/>
      <c r="AM512" s="68"/>
      <c r="AN512" s="69"/>
      <c r="AO512" s="69"/>
      <c r="AP512" s="64"/>
      <c r="AQ512" s="65"/>
      <c r="AR512" s="64"/>
      <c r="AS512" s="65"/>
      <c r="AT512" s="66"/>
      <c r="AU512" s="66"/>
      <c r="AV512" s="64"/>
      <c r="AW512" s="65"/>
      <c r="AX512" s="73"/>
      <c r="AY512" s="73"/>
      <c r="AZ512" s="65"/>
      <c r="BA512" s="66"/>
      <c r="BB512" s="66"/>
      <c r="BC512" s="66"/>
      <c r="BD512" s="73"/>
      <c r="BE512" s="64"/>
      <c r="BF512" s="65"/>
      <c r="BG512" s="70"/>
      <c r="BH512" s="66"/>
      <c r="BI512" s="70"/>
      <c r="BJ512" s="66"/>
      <c r="BK512" s="64"/>
      <c r="BL512" s="65"/>
      <c r="BM512" s="66"/>
      <c r="BN512" s="65"/>
      <c r="BO512" s="65"/>
      <c r="BP512" s="65"/>
      <c r="BQ512" s="65"/>
      <c r="BR512" s="66"/>
      <c r="BS512" s="73"/>
    </row>
    <row r="513" spans="1:71" ht="47.25" customHeight="1" outlineLevel="1" x14ac:dyDescent="0.35">
      <c r="A513" s="95" t="s">
        <v>842</v>
      </c>
      <c r="B513" s="61" t="s">
        <v>847</v>
      </c>
      <c r="C513" s="201">
        <v>244801596552</v>
      </c>
      <c r="D513" s="202">
        <f t="shared" si="1872"/>
        <v>215.08859999999999</v>
      </c>
      <c r="E513" s="62">
        <f t="shared" si="1873"/>
        <v>32.962020000000003</v>
      </c>
      <c r="F513" s="63">
        <f t="shared" si="1874"/>
        <v>182.12657999999999</v>
      </c>
      <c r="G513" s="64"/>
      <c r="H513" s="65"/>
      <c r="I513" s="64">
        <v>32.962020000000003</v>
      </c>
      <c r="J513" s="65">
        <v>14.126580000000001</v>
      </c>
      <c r="K513" s="64"/>
      <c r="L513" s="65"/>
      <c r="M513" s="64"/>
      <c r="N513" s="65"/>
      <c r="O513" s="62"/>
      <c r="P513" s="63"/>
      <c r="Q513" s="64"/>
      <c r="R513" s="65"/>
      <c r="S513" s="64"/>
      <c r="T513" s="65"/>
      <c r="U513" s="64"/>
      <c r="V513" s="66"/>
      <c r="W513" s="64"/>
      <c r="X513" s="65"/>
      <c r="Y513" s="65">
        <v>168</v>
      </c>
      <c r="Z513" s="64"/>
      <c r="AA513" s="65"/>
      <c r="AB513" s="62"/>
      <c r="AC513" s="63"/>
      <c r="AD513" s="64"/>
      <c r="AE513" s="65"/>
      <c r="AF513" s="65"/>
      <c r="AG513" s="66"/>
      <c r="AH513" s="73"/>
      <c r="AI513" s="62"/>
      <c r="AJ513" s="63"/>
      <c r="AK513" s="62"/>
      <c r="AL513" s="63"/>
      <c r="AM513" s="68"/>
      <c r="AN513" s="69"/>
      <c r="AO513" s="69"/>
      <c r="AP513" s="64"/>
      <c r="AQ513" s="65"/>
      <c r="AR513" s="64"/>
      <c r="AS513" s="65"/>
      <c r="AT513" s="66"/>
      <c r="AU513" s="66"/>
      <c r="AV513" s="64"/>
      <c r="AW513" s="65"/>
      <c r="AX513" s="73"/>
      <c r="AY513" s="73"/>
      <c r="AZ513" s="65"/>
      <c r="BA513" s="66"/>
      <c r="BB513" s="66"/>
      <c r="BC513" s="66"/>
      <c r="BD513" s="73"/>
      <c r="BE513" s="64"/>
      <c r="BF513" s="65"/>
      <c r="BG513" s="70"/>
      <c r="BH513" s="66"/>
      <c r="BI513" s="70"/>
      <c r="BJ513" s="66"/>
      <c r="BK513" s="64"/>
      <c r="BL513" s="65"/>
      <c r="BM513" s="66"/>
      <c r="BN513" s="65"/>
      <c r="BO513" s="65"/>
      <c r="BP513" s="65"/>
      <c r="BQ513" s="65"/>
      <c r="BR513" s="66"/>
      <c r="BS513" s="73"/>
    </row>
    <row r="514" spans="1:71" ht="47.25" customHeight="1" outlineLevel="1" x14ac:dyDescent="0.35">
      <c r="A514" s="95" t="s">
        <v>842</v>
      </c>
      <c r="B514" s="61" t="s">
        <v>848</v>
      </c>
      <c r="C514" s="201">
        <v>244800381603</v>
      </c>
      <c r="D514" s="202">
        <f t="shared" si="1872"/>
        <v>72.8</v>
      </c>
      <c r="E514" s="62">
        <f t="shared" si="1873"/>
        <v>0</v>
      </c>
      <c r="F514" s="63">
        <f t="shared" si="1874"/>
        <v>72.8</v>
      </c>
      <c r="G514" s="64"/>
      <c r="H514" s="65"/>
      <c r="I514" s="64"/>
      <c r="J514" s="65"/>
      <c r="K514" s="64"/>
      <c r="L514" s="65"/>
      <c r="M514" s="64"/>
      <c r="N514" s="65"/>
      <c r="O514" s="62"/>
      <c r="P514" s="63"/>
      <c r="Q514" s="64"/>
      <c r="R514" s="65"/>
      <c r="S514" s="64"/>
      <c r="T514" s="65"/>
      <c r="U514" s="64"/>
      <c r="V514" s="66"/>
      <c r="W514" s="64"/>
      <c r="X514" s="65"/>
      <c r="Y514" s="65">
        <v>72.8</v>
      </c>
      <c r="Z514" s="64"/>
      <c r="AA514" s="65"/>
      <c r="AB514" s="62"/>
      <c r="AC514" s="63"/>
      <c r="AD514" s="64"/>
      <c r="AE514" s="65"/>
      <c r="AF514" s="65"/>
      <c r="AG514" s="66"/>
      <c r="AH514" s="73"/>
      <c r="AI514" s="62"/>
      <c r="AJ514" s="63"/>
      <c r="AK514" s="62"/>
      <c r="AL514" s="63"/>
      <c r="AM514" s="68"/>
      <c r="AN514" s="69"/>
      <c r="AO514" s="69"/>
      <c r="AP514" s="64"/>
      <c r="AQ514" s="65"/>
      <c r="AR514" s="64"/>
      <c r="AS514" s="65"/>
      <c r="AT514" s="66"/>
      <c r="AU514" s="66"/>
      <c r="AV514" s="64"/>
      <c r="AW514" s="65"/>
      <c r="AX514" s="73"/>
      <c r="AY514" s="73"/>
      <c r="AZ514" s="65"/>
      <c r="BA514" s="66"/>
      <c r="BB514" s="66"/>
      <c r="BC514" s="66"/>
      <c r="BD514" s="73"/>
      <c r="BE514" s="64"/>
      <c r="BF514" s="65"/>
      <c r="BG514" s="70"/>
      <c r="BH514" s="66"/>
      <c r="BI514" s="70"/>
      <c r="BJ514" s="66"/>
      <c r="BK514" s="64"/>
      <c r="BL514" s="65"/>
      <c r="BM514" s="66"/>
      <c r="BN514" s="65"/>
      <c r="BO514" s="65"/>
      <c r="BP514" s="65"/>
      <c r="BQ514" s="65"/>
      <c r="BR514" s="66"/>
      <c r="BS514" s="73"/>
    </row>
    <row r="515" spans="1:71" ht="47.25" customHeight="1" outlineLevel="1" x14ac:dyDescent="0.35">
      <c r="A515" s="95" t="s">
        <v>842</v>
      </c>
      <c r="B515" s="61" t="s">
        <v>849</v>
      </c>
      <c r="C515" s="201">
        <v>243200019982</v>
      </c>
      <c r="D515" s="202">
        <f t="shared" si="1872"/>
        <v>168</v>
      </c>
      <c r="E515" s="62">
        <f t="shared" si="1873"/>
        <v>0</v>
      </c>
      <c r="F515" s="63">
        <f t="shared" si="1874"/>
        <v>168</v>
      </c>
      <c r="G515" s="64"/>
      <c r="H515" s="65"/>
      <c r="I515" s="64"/>
      <c r="J515" s="65"/>
      <c r="K515" s="64"/>
      <c r="L515" s="65"/>
      <c r="M515" s="64"/>
      <c r="N515" s="65"/>
      <c r="O515" s="62"/>
      <c r="P515" s="63"/>
      <c r="Q515" s="64"/>
      <c r="R515" s="65"/>
      <c r="S515" s="64"/>
      <c r="T515" s="65"/>
      <c r="U515" s="64"/>
      <c r="V515" s="66"/>
      <c r="W515" s="64"/>
      <c r="X515" s="65"/>
      <c r="Y515" s="65">
        <v>168</v>
      </c>
      <c r="Z515" s="64"/>
      <c r="AA515" s="65"/>
      <c r="AB515" s="62"/>
      <c r="AC515" s="63"/>
      <c r="AD515" s="64"/>
      <c r="AE515" s="65"/>
      <c r="AF515" s="65"/>
      <c r="AG515" s="66"/>
      <c r="AH515" s="73"/>
      <c r="AI515" s="62"/>
      <c r="AJ515" s="63"/>
      <c r="AK515" s="62"/>
      <c r="AL515" s="63"/>
      <c r="AM515" s="68"/>
      <c r="AN515" s="69"/>
      <c r="AO515" s="69"/>
      <c r="AP515" s="64"/>
      <c r="AQ515" s="65"/>
      <c r="AR515" s="64"/>
      <c r="AS515" s="65"/>
      <c r="AT515" s="66"/>
      <c r="AU515" s="66"/>
      <c r="AV515" s="64"/>
      <c r="AW515" s="65"/>
      <c r="AX515" s="73"/>
      <c r="AY515" s="73"/>
      <c r="AZ515" s="65"/>
      <c r="BA515" s="66"/>
      <c r="BB515" s="66"/>
      <c r="BC515" s="66"/>
      <c r="BD515" s="73"/>
      <c r="BE515" s="64"/>
      <c r="BF515" s="65"/>
      <c r="BG515" s="70"/>
      <c r="BH515" s="66"/>
      <c r="BI515" s="70"/>
      <c r="BJ515" s="66"/>
      <c r="BK515" s="64"/>
      <c r="BL515" s="65"/>
      <c r="BM515" s="66"/>
      <c r="BN515" s="65"/>
      <c r="BO515" s="65"/>
      <c r="BP515" s="65"/>
      <c r="BQ515" s="65"/>
      <c r="BR515" s="66"/>
      <c r="BS515" s="73"/>
    </row>
    <row r="516" spans="1:71" ht="47.25" customHeight="1" outlineLevel="1" x14ac:dyDescent="0.35">
      <c r="A516" s="95" t="s">
        <v>842</v>
      </c>
      <c r="B516" s="61" t="s">
        <v>850</v>
      </c>
      <c r="C516" s="201">
        <v>244804065905</v>
      </c>
      <c r="D516" s="202">
        <f t="shared" si="1872"/>
        <v>196</v>
      </c>
      <c r="E516" s="62">
        <f t="shared" si="1873"/>
        <v>0</v>
      </c>
      <c r="F516" s="63">
        <f t="shared" si="1874"/>
        <v>196</v>
      </c>
      <c r="G516" s="64"/>
      <c r="H516" s="65"/>
      <c r="I516" s="64"/>
      <c r="J516" s="65"/>
      <c r="K516" s="64"/>
      <c r="L516" s="65"/>
      <c r="M516" s="64"/>
      <c r="N516" s="65"/>
      <c r="O516" s="62"/>
      <c r="P516" s="63"/>
      <c r="Q516" s="64"/>
      <c r="R516" s="65"/>
      <c r="S516" s="64"/>
      <c r="T516" s="65"/>
      <c r="U516" s="64"/>
      <c r="V516" s="66"/>
      <c r="W516" s="64"/>
      <c r="X516" s="65"/>
      <c r="Y516" s="65">
        <v>196</v>
      </c>
      <c r="Z516" s="64"/>
      <c r="AA516" s="65"/>
      <c r="AB516" s="62"/>
      <c r="AC516" s="63"/>
      <c r="AD516" s="64"/>
      <c r="AE516" s="65"/>
      <c r="AF516" s="65"/>
      <c r="AG516" s="66"/>
      <c r="AH516" s="73"/>
      <c r="AI516" s="62"/>
      <c r="AJ516" s="63"/>
      <c r="AK516" s="62"/>
      <c r="AL516" s="63"/>
      <c r="AM516" s="68"/>
      <c r="AN516" s="69"/>
      <c r="AO516" s="69"/>
      <c r="AP516" s="64"/>
      <c r="AQ516" s="65"/>
      <c r="AR516" s="64"/>
      <c r="AS516" s="65"/>
      <c r="AT516" s="66"/>
      <c r="AU516" s="66"/>
      <c r="AV516" s="64"/>
      <c r="AW516" s="65"/>
      <c r="AX516" s="73"/>
      <c r="AY516" s="73"/>
      <c r="AZ516" s="65"/>
      <c r="BA516" s="66"/>
      <c r="BB516" s="66"/>
      <c r="BC516" s="66"/>
      <c r="BD516" s="73"/>
      <c r="BE516" s="64"/>
      <c r="BF516" s="65"/>
      <c r="BG516" s="70"/>
      <c r="BH516" s="66"/>
      <c r="BI516" s="70"/>
      <c r="BJ516" s="66"/>
      <c r="BK516" s="64"/>
      <c r="BL516" s="65"/>
      <c r="BM516" s="66"/>
      <c r="BN516" s="65"/>
      <c r="BO516" s="65"/>
      <c r="BP516" s="65"/>
      <c r="BQ516" s="65"/>
      <c r="BR516" s="66"/>
      <c r="BS516" s="73"/>
    </row>
    <row r="517" spans="1:71" ht="47.25" customHeight="1" outlineLevel="1" x14ac:dyDescent="0.35">
      <c r="A517" s="95" t="s">
        <v>842</v>
      </c>
      <c r="B517" s="61" t="s">
        <v>851</v>
      </c>
      <c r="C517" s="201">
        <v>244802063050</v>
      </c>
      <c r="D517" s="202">
        <f t="shared" si="1872"/>
        <v>3615.5389100000002</v>
      </c>
      <c r="E517" s="62">
        <f t="shared" si="1873"/>
        <v>340.97771</v>
      </c>
      <c r="F517" s="63">
        <f t="shared" si="1874"/>
        <v>3274.5612000000001</v>
      </c>
      <c r="G517" s="64"/>
      <c r="H517" s="65"/>
      <c r="I517" s="64">
        <v>74.422049999999999</v>
      </c>
      <c r="J517" s="65">
        <v>31.89517</v>
      </c>
      <c r="K517" s="64"/>
      <c r="L517" s="65"/>
      <c r="M517" s="64"/>
      <c r="N517" s="65"/>
      <c r="O517" s="62">
        <v>81.337869999999995</v>
      </c>
      <c r="P517" s="63">
        <v>34.859090000000002</v>
      </c>
      <c r="Q517" s="64"/>
      <c r="R517" s="65"/>
      <c r="S517" s="64"/>
      <c r="T517" s="65"/>
      <c r="U517" s="64"/>
      <c r="V517" s="66"/>
      <c r="W517" s="64"/>
      <c r="X517" s="65"/>
      <c r="Y517" s="65">
        <v>291.76</v>
      </c>
      <c r="Z517" s="64"/>
      <c r="AA517" s="65"/>
      <c r="AB517" s="64">
        <v>185.21779000000001</v>
      </c>
      <c r="AC517" s="65">
        <v>79.379050000000007</v>
      </c>
      <c r="AD517" s="64"/>
      <c r="AE517" s="65"/>
      <c r="AF517" s="65">
        <v>1163.56789</v>
      </c>
      <c r="AG517" s="66"/>
      <c r="AH517" s="73"/>
      <c r="AI517" s="62"/>
      <c r="AJ517" s="63"/>
      <c r="AK517" s="62"/>
      <c r="AL517" s="63"/>
      <c r="AM517" s="68"/>
      <c r="AN517" s="69"/>
      <c r="AO517" s="69"/>
      <c r="AP517" s="64"/>
      <c r="AQ517" s="65"/>
      <c r="AR517" s="64"/>
      <c r="AS517" s="65"/>
      <c r="AT517" s="66"/>
      <c r="AU517" s="66"/>
      <c r="AV517" s="64"/>
      <c r="AW517" s="65"/>
      <c r="AX517" s="73"/>
      <c r="AY517" s="73"/>
      <c r="AZ517" s="65"/>
      <c r="BA517" s="66"/>
      <c r="BB517" s="66">
        <v>1673.1</v>
      </c>
      <c r="BC517" s="66"/>
      <c r="BD517" s="73"/>
      <c r="BE517" s="64"/>
      <c r="BF517" s="65"/>
      <c r="BG517" s="70"/>
      <c r="BH517" s="66"/>
      <c r="BI517" s="70"/>
      <c r="BJ517" s="66"/>
      <c r="BK517" s="64"/>
      <c r="BL517" s="65"/>
      <c r="BM517" s="66"/>
      <c r="BN517" s="65"/>
      <c r="BO517" s="65"/>
      <c r="BP517" s="65"/>
      <c r="BQ517" s="65"/>
      <c r="BR517" s="66"/>
      <c r="BS517" s="73"/>
    </row>
    <row r="518" spans="1:71" ht="47.25" customHeight="1" outlineLevel="1" x14ac:dyDescent="0.35">
      <c r="A518" s="97" t="s">
        <v>852</v>
      </c>
      <c r="B518" s="61" t="s">
        <v>853</v>
      </c>
      <c r="C518" s="201" t="s">
        <v>854</v>
      </c>
      <c r="D518" s="202">
        <f t="shared" si="1872"/>
        <v>15672.793230000001</v>
      </c>
      <c r="E518" s="62">
        <f t="shared" si="1873"/>
        <v>4909.9130800000003</v>
      </c>
      <c r="F518" s="63">
        <f t="shared" si="1874"/>
        <v>10762.880150000001</v>
      </c>
      <c r="G518" s="64">
        <v>3629.7377000000001</v>
      </c>
      <c r="H518" s="65">
        <v>1555.6018899999999</v>
      </c>
      <c r="I518" s="64"/>
      <c r="J518" s="65"/>
      <c r="K518" s="64">
        <v>1280.1753799999999</v>
      </c>
      <c r="L518" s="65">
        <v>548.64658999999995</v>
      </c>
      <c r="M518" s="64"/>
      <c r="N518" s="65"/>
      <c r="O518" s="62"/>
      <c r="P518" s="63"/>
      <c r="Q518" s="64"/>
      <c r="R518" s="65"/>
      <c r="S518" s="64"/>
      <c r="T518" s="65"/>
      <c r="U518" s="64"/>
      <c r="V518" s="66"/>
      <c r="W518" s="64"/>
      <c r="X518" s="65"/>
      <c r="Y518" s="65">
        <f>7166.88+1491.75167</f>
        <v>8658.6316700000007</v>
      </c>
      <c r="Z518" s="64"/>
      <c r="AA518" s="65"/>
      <c r="AB518" s="62"/>
      <c r="AC518" s="63"/>
      <c r="AD518" s="64"/>
      <c r="AE518" s="65"/>
      <c r="AF518" s="65"/>
      <c r="AG518" s="66"/>
      <c r="AH518" s="73"/>
      <c r="AI518" s="62"/>
      <c r="AJ518" s="63"/>
      <c r="AK518" s="62"/>
      <c r="AL518" s="63"/>
      <c r="AM518" s="68"/>
      <c r="AN518" s="69"/>
      <c r="AO518" s="69"/>
      <c r="AP518" s="64"/>
      <c r="AQ518" s="65"/>
      <c r="AR518" s="64"/>
      <c r="AS518" s="65"/>
      <c r="AT518" s="66"/>
      <c r="AU518" s="66"/>
      <c r="AV518" s="64"/>
      <c r="AW518" s="65"/>
      <c r="AX518" s="73"/>
      <c r="AY518" s="73"/>
      <c r="AZ518" s="65"/>
      <c r="BA518" s="66"/>
      <c r="BB518" s="66"/>
      <c r="BC518" s="66"/>
      <c r="BD518" s="73"/>
      <c r="BE518" s="64"/>
      <c r="BF518" s="65"/>
      <c r="BG518" s="70"/>
      <c r="BH518" s="66"/>
      <c r="BI518" s="70"/>
      <c r="BJ518" s="66"/>
      <c r="BK518" s="64"/>
      <c r="BL518" s="65"/>
      <c r="BM518" s="66"/>
      <c r="BN518" s="65"/>
      <c r="BO518" s="65"/>
      <c r="BP518" s="65"/>
      <c r="BQ518" s="65"/>
      <c r="BR518" s="66"/>
      <c r="BS518" s="73"/>
    </row>
    <row r="519" spans="1:71" ht="47.25" customHeight="1" outlineLevel="1" x14ac:dyDescent="0.35">
      <c r="A519" s="97" t="s">
        <v>839</v>
      </c>
      <c r="B519" s="61" t="s">
        <v>855</v>
      </c>
      <c r="C519" s="201" t="s">
        <v>856</v>
      </c>
      <c r="D519" s="202">
        <f t="shared" si="1872"/>
        <v>6580.2456299999994</v>
      </c>
      <c r="E519" s="62">
        <f t="shared" si="1873"/>
        <v>2459.2719400000001</v>
      </c>
      <c r="F519" s="63">
        <f t="shared" si="1874"/>
        <v>4120.9736899999998</v>
      </c>
      <c r="G519" s="64"/>
      <c r="H519" s="65"/>
      <c r="I519" s="64"/>
      <c r="J519" s="65"/>
      <c r="K519" s="64"/>
      <c r="L519" s="65"/>
      <c r="M519" s="64"/>
      <c r="N519" s="65"/>
      <c r="O519" s="62"/>
      <c r="P519" s="63"/>
      <c r="Q519" s="64"/>
      <c r="R519" s="65"/>
      <c r="S519" s="64"/>
      <c r="T519" s="65"/>
      <c r="U519" s="64"/>
      <c r="V519" s="66"/>
      <c r="W519" s="64"/>
      <c r="X519" s="65"/>
      <c r="Y519" s="65"/>
      <c r="Z519" s="64"/>
      <c r="AA519" s="65"/>
      <c r="AB519" s="62"/>
      <c r="AC519" s="63"/>
      <c r="AD519" s="64"/>
      <c r="AE519" s="65"/>
      <c r="AF519" s="65"/>
      <c r="AG519" s="66"/>
      <c r="AH519" s="73"/>
      <c r="AI519" s="62">
        <v>2459.2719400000001</v>
      </c>
      <c r="AJ519" s="63">
        <v>1053.97369</v>
      </c>
      <c r="AK519" s="62"/>
      <c r="AL519" s="63"/>
      <c r="AM519" s="68"/>
      <c r="AN519" s="69"/>
      <c r="AO519" s="69"/>
      <c r="AP519" s="64"/>
      <c r="AQ519" s="65"/>
      <c r="AR519" s="64"/>
      <c r="AS519" s="65"/>
      <c r="AT519" s="66"/>
      <c r="AU519" s="66"/>
      <c r="AV519" s="64"/>
      <c r="AW519" s="65"/>
      <c r="AX519" s="73"/>
      <c r="AY519" s="73"/>
      <c r="AZ519" s="65"/>
      <c r="BA519" s="66"/>
      <c r="BB519" s="66"/>
      <c r="BC519" s="66">
        <v>3067</v>
      </c>
      <c r="BD519" s="73"/>
      <c r="BE519" s="64"/>
      <c r="BF519" s="65"/>
      <c r="BG519" s="70"/>
      <c r="BH519" s="66"/>
      <c r="BI519" s="70"/>
      <c r="BJ519" s="66"/>
      <c r="BK519" s="64"/>
      <c r="BL519" s="65"/>
      <c r="BM519" s="66"/>
      <c r="BN519" s="65"/>
      <c r="BO519" s="65"/>
      <c r="BP519" s="65"/>
      <c r="BQ519" s="65"/>
      <c r="BR519" s="66"/>
      <c r="BS519" s="73"/>
    </row>
    <row r="520" spans="1:71" ht="47.25" customHeight="1" outlineLevel="1" x14ac:dyDescent="0.35">
      <c r="A520" s="95" t="s">
        <v>842</v>
      </c>
      <c r="B520" s="61" t="s">
        <v>857</v>
      </c>
      <c r="C520" s="201">
        <v>244802493704</v>
      </c>
      <c r="D520" s="202">
        <f t="shared" si="1872"/>
        <v>6296</v>
      </c>
      <c r="E520" s="62">
        <f t="shared" si="1873"/>
        <v>0</v>
      </c>
      <c r="F520" s="63">
        <f t="shared" si="1874"/>
        <v>6296</v>
      </c>
      <c r="G520" s="64"/>
      <c r="H520" s="65"/>
      <c r="I520" s="64"/>
      <c r="J520" s="65"/>
      <c r="K520" s="64"/>
      <c r="L520" s="65"/>
      <c r="M520" s="64"/>
      <c r="N520" s="65"/>
      <c r="O520" s="62"/>
      <c r="P520" s="63"/>
      <c r="Q520" s="64"/>
      <c r="R520" s="65"/>
      <c r="S520" s="64"/>
      <c r="T520" s="65"/>
      <c r="U520" s="64"/>
      <c r="V520" s="66"/>
      <c r="W520" s="64"/>
      <c r="X520" s="65"/>
      <c r="Y520" s="65"/>
      <c r="Z520" s="64"/>
      <c r="AA520" s="65"/>
      <c r="AB520" s="62"/>
      <c r="AC520" s="63"/>
      <c r="AD520" s="64"/>
      <c r="AE520" s="65"/>
      <c r="AF520" s="65"/>
      <c r="AG520" s="66"/>
      <c r="AH520" s="73"/>
      <c r="AI520" s="62"/>
      <c r="AJ520" s="63"/>
      <c r="AK520" s="62"/>
      <c r="AL520" s="63"/>
      <c r="AM520" s="68"/>
      <c r="AN520" s="69"/>
      <c r="AO520" s="69">
        <v>6296</v>
      </c>
      <c r="AP520" s="64"/>
      <c r="AQ520" s="65"/>
      <c r="AR520" s="64"/>
      <c r="AS520" s="65"/>
      <c r="AT520" s="66"/>
      <c r="AU520" s="66"/>
      <c r="AV520" s="64"/>
      <c r="AW520" s="65"/>
      <c r="AX520" s="73"/>
      <c r="AY520" s="73"/>
      <c r="AZ520" s="65"/>
      <c r="BA520" s="66"/>
      <c r="BB520" s="66"/>
      <c r="BC520" s="66"/>
      <c r="BD520" s="73"/>
      <c r="BE520" s="64"/>
      <c r="BF520" s="65"/>
      <c r="BG520" s="70"/>
      <c r="BH520" s="66"/>
      <c r="BI520" s="70"/>
      <c r="BJ520" s="66"/>
      <c r="BK520" s="64"/>
      <c r="BL520" s="65"/>
      <c r="BM520" s="66"/>
      <c r="BN520" s="65"/>
      <c r="BO520" s="65"/>
      <c r="BP520" s="65"/>
      <c r="BQ520" s="65"/>
      <c r="BR520" s="66"/>
      <c r="BS520" s="73"/>
    </row>
    <row r="521" spans="1:71" ht="47.25" customHeight="1" outlineLevel="1" x14ac:dyDescent="0.35">
      <c r="A521" s="95" t="s">
        <v>842</v>
      </c>
      <c r="B521" s="61" t="s">
        <v>858</v>
      </c>
      <c r="C521" s="201" t="s">
        <v>859</v>
      </c>
      <c r="D521" s="202">
        <f t="shared" si="1872"/>
        <v>10836.252200000001</v>
      </c>
      <c r="E521" s="62">
        <f t="shared" si="1873"/>
        <v>0</v>
      </c>
      <c r="F521" s="63">
        <f t="shared" si="1874"/>
        <v>10836.252200000001</v>
      </c>
      <c r="G521" s="64"/>
      <c r="H521" s="65"/>
      <c r="I521" s="64"/>
      <c r="J521" s="65"/>
      <c r="K521" s="64"/>
      <c r="L521" s="65"/>
      <c r="M521" s="64"/>
      <c r="N521" s="65"/>
      <c r="O521" s="62"/>
      <c r="P521" s="63"/>
      <c r="Q521" s="64"/>
      <c r="R521" s="65"/>
      <c r="S521" s="64"/>
      <c r="T521" s="65"/>
      <c r="U521" s="64"/>
      <c r="V521" s="66"/>
      <c r="W521" s="64"/>
      <c r="X521" s="65"/>
      <c r="Y521" s="65"/>
      <c r="Z521" s="64"/>
      <c r="AA521" s="65"/>
      <c r="AB521" s="62"/>
      <c r="AC521" s="63"/>
      <c r="AD521" s="64"/>
      <c r="AE521" s="65"/>
      <c r="AF521" s="65">
        <v>10836.252200000001</v>
      </c>
      <c r="AG521" s="66"/>
      <c r="AH521" s="73"/>
      <c r="AI521" s="62"/>
      <c r="AJ521" s="63"/>
      <c r="AK521" s="62"/>
      <c r="AL521" s="63"/>
      <c r="AM521" s="68"/>
      <c r="AN521" s="69"/>
      <c r="AO521" s="69"/>
      <c r="AP521" s="64"/>
      <c r="AQ521" s="65"/>
      <c r="AR521" s="64"/>
      <c r="AS521" s="65"/>
      <c r="AT521" s="66"/>
      <c r="AU521" s="66"/>
      <c r="AV521" s="64"/>
      <c r="AW521" s="65"/>
      <c r="AX521" s="73"/>
      <c r="AY521" s="73"/>
      <c r="AZ521" s="65"/>
      <c r="BA521" s="66"/>
      <c r="BB521" s="66"/>
      <c r="BC521" s="66"/>
      <c r="BD521" s="73"/>
      <c r="BE521" s="64"/>
      <c r="BF521" s="65"/>
      <c r="BG521" s="70"/>
      <c r="BH521" s="66"/>
      <c r="BI521" s="70"/>
      <c r="BJ521" s="66"/>
      <c r="BK521" s="64"/>
      <c r="BL521" s="65"/>
      <c r="BM521" s="66"/>
      <c r="BN521" s="65"/>
      <c r="BO521" s="65"/>
      <c r="BP521" s="65"/>
      <c r="BQ521" s="65"/>
      <c r="BR521" s="66"/>
      <c r="BS521" s="73"/>
    </row>
    <row r="522" spans="1:71" ht="47.25" customHeight="1" outlineLevel="1" x14ac:dyDescent="0.35">
      <c r="A522" s="97" t="s">
        <v>839</v>
      </c>
      <c r="B522" s="88" t="s">
        <v>133</v>
      </c>
      <c r="C522" s="201" t="s">
        <v>860</v>
      </c>
      <c r="D522" s="202">
        <f t="shared" si="1872"/>
        <v>29335.982389999997</v>
      </c>
      <c r="E522" s="62">
        <f t="shared" si="1873"/>
        <v>3066.24757</v>
      </c>
      <c r="F522" s="63">
        <f t="shared" si="1874"/>
        <v>26269.734819999998</v>
      </c>
      <c r="G522" s="64">
        <v>1669.61257</v>
      </c>
      <c r="H522" s="65">
        <v>715.54823999999996</v>
      </c>
      <c r="I522" s="64">
        <v>283.62194</v>
      </c>
      <c r="J522" s="65">
        <v>121.55225</v>
      </c>
      <c r="K522" s="64">
        <v>58.113970000000002</v>
      </c>
      <c r="L522" s="65">
        <v>24.905989999999999</v>
      </c>
      <c r="M522" s="64"/>
      <c r="N522" s="65"/>
      <c r="O522" s="62"/>
      <c r="P522" s="63"/>
      <c r="Q522" s="64"/>
      <c r="R522" s="65"/>
      <c r="S522" s="64"/>
      <c r="T522" s="65"/>
      <c r="U522" s="64"/>
      <c r="V522" s="66"/>
      <c r="W522" s="64"/>
      <c r="X522" s="65"/>
      <c r="Y522" s="65">
        <v>672</v>
      </c>
      <c r="Z522" s="64"/>
      <c r="AA522" s="65"/>
      <c r="AB522" s="64">
        <v>1054.8990899999999</v>
      </c>
      <c r="AC522" s="65">
        <v>452.09960999999998</v>
      </c>
      <c r="AD522" s="64"/>
      <c r="AE522" s="65"/>
      <c r="AF522" s="65">
        <v>4845.6314400000001</v>
      </c>
      <c r="AG522" s="66"/>
      <c r="AH522" s="73"/>
      <c r="AI522" s="62"/>
      <c r="AJ522" s="63"/>
      <c r="AK522" s="62"/>
      <c r="AL522" s="63"/>
      <c r="AM522" s="68"/>
      <c r="AN522" s="69"/>
      <c r="AO522" s="69"/>
      <c r="AP522" s="64"/>
      <c r="AQ522" s="65"/>
      <c r="AR522" s="64"/>
      <c r="AS522" s="65"/>
      <c r="AT522" s="66"/>
      <c r="AU522" s="66"/>
      <c r="AV522" s="64"/>
      <c r="AW522" s="65"/>
      <c r="AX522" s="73"/>
      <c r="AY522" s="73"/>
      <c r="AZ522" s="65"/>
      <c r="BA522" s="66"/>
      <c r="BB522" s="66"/>
      <c r="BC522" s="66">
        <v>19437.997289999999</v>
      </c>
      <c r="BD522" s="73"/>
      <c r="BE522" s="64"/>
      <c r="BF522" s="65"/>
      <c r="BG522" s="70"/>
      <c r="BH522" s="66"/>
      <c r="BI522" s="70"/>
      <c r="BJ522" s="66"/>
      <c r="BK522" s="64"/>
      <c r="BL522" s="65"/>
      <c r="BM522" s="66"/>
      <c r="BN522" s="65"/>
      <c r="BO522" s="65"/>
      <c r="BP522" s="65"/>
      <c r="BQ522" s="65"/>
      <c r="BR522" s="66"/>
      <c r="BS522" s="73"/>
    </row>
    <row r="523" spans="1:71" ht="24" customHeight="1" outlineLevel="1" x14ac:dyDescent="0.35">
      <c r="A523" s="82" t="s">
        <v>842</v>
      </c>
      <c r="B523" s="88" t="s">
        <v>861</v>
      </c>
      <c r="C523" s="201" t="s">
        <v>862</v>
      </c>
      <c r="D523" s="202">
        <f t="shared" si="1872"/>
        <v>15898.683780000001</v>
      </c>
      <c r="E523" s="62">
        <f t="shared" si="1873"/>
        <v>1135.44245</v>
      </c>
      <c r="F523" s="63">
        <f t="shared" si="1874"/>
        <v>14763.241330000001</v>
      </c>
      <c r="G523" s="64"/>
      <c r="H523" s="65"/>
      <c r="I523" s="64"/>
      <c r="J523" s="65"/>
      <c r="K523" s="64"/>
      <c r="L523" s="65"/>
      <c r="M523" s="64"/>
      <c r="N523" s="65"/>
      <c r="O523" s="62"/>
      <c r="P523" s="63"/>
      <c r="Q523" s="64"/>
      <c r="R523" s="65"/>
      <c r="S523" s="64"/>
      <c r="T523" s="65"/>
      <c r="U523" s="64"/>
      <c r="V523" s="66"/>
      <c r="W523" s="64"/>
      <c r="X523" s="65"/>
      <c r="Y523" s="65">
        <v>4032</v>
      </c>
      <c r="Z523" s="64"/>
      <c r="AA523" s="65"/>
      <c r="AB523" s="64">
        <v>1135.44245</v>
      </c>
      <c r="AC523" s="65">
        <v>486.61819000000003</v>
      </c>
      <c r="AD523" s="64"/>
      <c r="AE523" s="65"/>
      <c r="AF523" s="65">
        <v>3126.2501400000001</v>
      </c>
      <c r="AG523" s="66"/>
      <c r="AH523" s="73"/>
      <c r="AI523" s="62"/>
      <c r="AJ523" s="63"/>
      <c r="AK523" s="62"/>
      <c r="AL523" s="63"/>
      <c r="AM523" s="68"/>
      <c r="AN523" s="69"/>
      <c r="AO523" s="69"/>
      <c r="AP523" s="64"/>
      <c r="AQ523" s="65"/>
      <c r="AR523" s="64"/>
      <c r="AS523" s="65"/>
      <c r="AT523" s="66"/>
      <c r="AU523" s="66"/>
      <c r="AV523" s="64"/>
      <c r="AW523" s="65"/>
      <c r="AX523" s="73"/>
      <c r="AY523" s="73"/>
      <c r="AZ523" s="65"/>
      <c r="BA523" s="66"/>
      <c r="BB523" s="66"/>
      <c r="BC523" s="66">
        <v>7118.3729999999996</v>
      </c>
      <c r="BD523" s="73"/>
      <c r="BE523" s="64"/>
      <c r="BF523" s="65"/>
      <c r="BG523" s="70"/>
      <c r="BH523" s="66"/>
      <c r="BI523" s="70"/>
      <c r="BJ523" s="66"/>
      <c r="BK523" s="64"/>
      <c r="BL523" s="65"/>
      <c r="BM523" s="66"/>
      <c r="BN523" s="65"/>
      <c r="BO523" s="65"/>
      <c r="BP523" s="65"/>
      <c r="BQ523" s="65"/>
      <c r="BR523" s="66"/>
      <c r="BS523" s="73"/>
    </row>
    <row r="524" spans="1:71" ht="47.25" customHeight="1" outlineLevel="1" x14ac:dyDescent="0.35">
      <c r="A524" s="97" t="s">
        <v>839</v>
      </c>
      <c r="B524" s="88" t="s">
        <v>863</v>
      </c>
      <c r="C524" s="201">
        <v>2466278809</v>
      </c>
      <c r="D524" s="202">
        <f t="shared" si="1872"/>
        <v>6337.0911900000001</v>
      </c>
      <c r="E524" s="62">
        <f t="shared" si="1873"/>
        <v>2734.9240399999999</v>
      </c>
      <c r="F524" s="63">
        <f t="shared" si="1874"/>
        <v>3602.1671500000002</v>
      </c>
      <c r="G524" s="64"/>
      <c r="H524" s="65"/>
      <c r="I524" s="64">
        <v>511.73532</v>
      </c>
      <c r="J524" s="65">
        <v>219.31514000000001</v>
      </c>
      <c r="K524" s="64"/>
      <c r="L524" s="65"/>
      <c r="M524" s="64"/>
      <c r="N524" s="65"/>
      <c r="O524" s="62">
        <v>2223.1887200000001</v>
      </c>
      <c r="P524" s="63">
        <v>952.79516999999998</v>
      </c>
      <c r="Q524" s="64"/>
      <c r="R524" s="65"/>
      <c r="S524" s="64"/>
      <c r="T524" s="65"/>
      <c r="U524" s="64"/>
      <c r="V524" s="66"/>
      <c r="W524" s="64"/>
      <c r="X524" s="65"/>
      <c r="Y524" s="65">
        <v>1512</v>
      </c>
      <c r="Z524" s="64"/>
      <c r="AA524" s="65"/>
      <c r="AB524" s="62"/>
      <c r="AC524" s="63"/>
      <c r="AD524" s="64"/>
      <c r="AE524" s="65"/>
      <c r="AF524" s="65"/>
      <c r="AG524" s="66"/>
      <c r="AH524" s="73"/>
      <c r="AI524" s="62"/>
      <c r="AJ524" s="63"/>
      <c r="AK524" s="62"/>
      <c r="AL524" s="63"/>
      <c r="AM524" s="68"/>
      <c r="AN524" s="69"/>
      <c r="AO524" s="69"/>
      <c r="AP524" s="64"/>
      <c r="AQ524" s="65"/>
      <c r="AR524" s="64"/>
      <c r="AS524" s="65"/>
      <c r="AT524" s="66"/>
      <c r="AU524" s="66"/>
      <c r="AV524" s="64"/>
      <c r="AW524" s="65"/>
      <c r="AX524" s="73"/>
      <c r="AY524" s="73"/>
      <c r="AZ524" s="65"/>
      <c r="BA524" s="66"/>
      <c r="BB524" s="66"/>
      <c r="BC524" s="66">
        <v>473.76600000000002</v>
      </c>
      <c r="BD524" s="73">
        <v>444.29084</v>
      </c>
      <c r="BE524" s="64"/>
      <c r="BF524" s="65"/>
      <c r="BG524" s="70"/>
      <c r="BH524" s="66"/>
      <c r="BI524" s="70"/>
      <c r="BJ524" s="66"/>
      <c r="BK524" s="64"/>
      <c r="BL524" s="65"/>
      <c r="BM524" s="66"/>
      <c r="BN524" s="65"/>
      <c r="BO524" s="65"/>
      <c r="BP524" s="65"/>
      <c r="BQ524" s="65"/>
      <c r="BR524" s="66"/>
      <c r="BS524" s="73"/>
    </row>
    <row r="525" spans="1:71" ht="47.25" customHeight="1" outlineLevel="1" x14ac:dyDescent="0.35">
      <c r="A525" s="97" t="s">
        <v>839</v>
      </c>
      <c r="B525" s="88" t="s">
        <v>864</v>
      </c>
      <c r="C525" s="201" t="s">
        <v>865</v>
      </c>
      <c r="D525" s="202">
        <f t="shared" si="1872"/>
        <v>31734.108359999998</v>
      </c>
      <c r="E525" s="62">
        <f t="shared" si="1873"/>
        <v>8730.3705399999999</v>
      </c>
      <c r="F525" s="63">
        <f t="shared" si="1874"/>
        <v>23003.737819999998</v>
      </c>
      <c r="G525" s="64"/>
      <c r="H525" s="65"/>
      <c r="I525" s="64"/>
      <c r="J525" s="65"/>
      <c r="K525" s="64"/>
      <c r="L525" s="65"/>
      <c r="M525" s="64"/>
      <c r="N525" s="65"/>
      <c r="O525" s="62">
        <v>462.92676</v>
      </c>
      <c r="P525" s="63">
        <v>198.39717999999999</v>
      </c>
      <c r="Q525" s="64"/>
      <c r="R525" s="65"/>
      <c r="S525" s="64"/>
      <c r="T525" s="65"/>
      <c r="U525" s="64"/>
      <c r="V525" s="66"/>
      <c r="W525" s="64"/>
      <c r="X525" s="65"/>
      <c r="Y525" s="65"/>
      <c r="Z525" s="64"/>
      <c r="AA525" s="65"/>
      <c r="AB525" s="64">
        <v>8267.4437799999996</v>
      </c>
      <c r="AC525" s="65">
        <v>3543.1901899999998</v>
      </c>
      <c r="AD525" s="64"/>
      <c r="AE525" s="65"/>
      <c r="AF525" s="65">
        <v>14663.73126</v>
      </c>
      <c r="AG525" s="66"/>
      <c r="AH525" s="73"/>
      <c r="AI525" s="62"/>
      <c r="AJ525" s="63"/>
      <c r="AK525" s="62"/>
      <c r="AL525" s="63"/>
      <c r="AM525" s="68"/>
      <c r="AN525" s="69"/>
      <c r="AO525" s="69"/>
      <c r="AP525" s="64"/>
      <c r="AQ525" s="65"/>
      <c r="AR525" s="64"/>
      <c r="AS525" s="65"/>
      <c r="AT525" s="66"/>
      <c r="AU525" s="66"/>
      <c r="AV525" s="64"/>
      <c r="AW525" s="65"/>
      <c r="AX525" s="73"/>
      <c r="AY525" s="73"/>
      <c r="AZ525" s="65"/>
      <c r="BA525" s="66"/>
      <c r="BB525" s="66"/>
      <c r="BC525" s="66">
        <v>1001.65675</v>
      </c>
      <c r="BD525" s="73"/>
      <c r="BE525" s="64"/>
      <c r="BF525" s="65"/>
      <c r="BG525" s="70"/>
      <c r="BH525" s="66"/>
      <c r="BI525" s="70"/>
      <c r="BJ525" s="66"/>
      <c r="BK525" s="64"/>
      <c r="BL525" s="65"/>
      <c r="BM525" s="66"/>
      <c r="BN525" s="65"/>
      <c r="BO525" s="65"/>
      <c r="BP525" s="65"/>
      <c r="BQ525" s="65">
        <v>3596.76244</v>
      </c>
      <c r="BR525" s="66"/>
      <c r="BS525" s="73"/>
    </row>
    <row r="526" spans="1:71" s="78" customFormat="1" ht="23.25" customHeight="1" x14ac:dyDescent="0.35">
      <c r="A526" s="90" t="s">
        <v>866</v>
      </c>
      <c r="B526" s="91"/>
      <c r="C526" s="204"/>
      <c r="D526" s="207">
        <f t="shared" ref="D526" si="1875">SUBTOTAL(9,D509:D525)</f>
        <v>128113.71441000002</v>
      </c>
      <c r="E526" s="100">
        <f t="shared" ref="E526" si="1876">SUBTOTAL(9,E509:E525)</f>
        <v>23522.542379999999</v>
      </c>
      <c r="F526" s="100">
        <f t="shared" ref="F526" si="1877">SUBTOTAL(9,F509:F525)</f>
        <v>104591.17202999999</v>
      </c>
      <c r="G526" s="100">
        <f t="shared" ref="G526" si="1878">SUBTOTAL(9,G509:G525)</f>
        <v>5299.3502699999999</v>
      </c>
      <c r="H526" s="100">
        <f t="shared" ref="H526" si="1879">SUBTOTAL(9,H509:H525)</f>
        <v>2271.15013</v>
      </c>
      <c r="I526" s="100">
        <f t="shared" ref="I526" si="1880">SUBTOTAL(9,I509:I525)</f>
        <v>902.74133000000006</v>
      </c>
      <c r="J526" s="100">
        <f t="shared" ref="J526" si="1881">SUBTOTAL(9,J509:J525)</f>
        <v>386.88914</v>
      </c>
      <c r="K526" s="100">
        <f t="shared" ref="K526" si="1882">SUBTOTAL(9,K509:K525)</f>
        <v>1338.28935</v>
      </c>
      <c r="L526" s="100">
        <f t="shared" ref="L526" si="1883">SUBTOTAL(9,L509:L525)</f>
        <v>573.55257999999992</v>
      </c>
      <c r="M526" s="100">
        <f t="shared" ref="M526" si="1884">SUBTOTAL(9,M509:M525)</f>
        <v>0</v>
      </c>
      <c r="N526" s="100">
        <f t="shared" ref="N526" si="1885">SUBTOTAL(9,N509:N525)</f>
        <v>0</v>
      </c>
      <c r="O526" s="100">
        <f t="shared" ref="O526" si="1886">SUBTOTAL(9,O509:O525)</f>
        <v>2879.8863799999999</v>
      </c>
      <c r="P526" s="100">
        <f t="shared" ref="P526" si="1887">SUBTOTAL(9,P509:P525)</f>
        <v>1234.23703</v>
      </c>
      <c r="Q526" s="100">
        <f t="shared" ref="Q526" si="1888">SUBTOTAL(9,Q509:Q525)</f>
        <v>0</v>
      </c>
      <c r="R526" s="100">
        <f t="shared" ref="R526" si="1889">SUBTOTAL(9,R509:R525)</f>
        <v>0</v>
      </c>
      <c r="S526" s="100">
        <f t="shared" ref="S526" si="1890">SUBTOTAL(9,S509:S525)</f>
        <v>0</v>
      </c>
      <c r="T526" s="100">
        <f t="shared" ref="T526" si="1891">SUBTOTAL(9,T509:T525)</f>
        <v>0</v>
      </c>
      <c r="U526" s="100">
        <f t="shared" ref="U526" si="1892">SUBTOTAL(9,U509:U525)</f>
        <v>0</v>
      </c>
      <c r="V526" s="100">
        <f t="shared" ref="V526" si="1893">SUBTOTAL(9,V509:V525)</f>
        <v>0</v>
      </c>
      <c r="W526" s="100">
        <f t="shared" ref="W526" si="1894">SUBTOTAL(9,W509:W525)</f>
        <v>0</v>
      </c>
      <c r="X526" s="100">
        <f t="shared" ref="X526" si="1895">SUBTOTAL(9,X509:X525)</f>
        <v>0</v>
      </c>
      <c r="Y526" s="100">
        <f t="shared" ref="Y526" si="1896">SUBTOTAL(9,Y509:Y525)</f>
        <v>16683.991670000003</v>
      </c>
      <c r="Z526" s="100">
        <f t="shared" ref="Z526" si="1897">SUBTOTAL(9,Z509:Z525)</f>
        <v>0</v>
      </c>
      <c r="AA526" s="100">
        <f t="shared" ref="AA526" si="1898">SUBTOTAL(9,AA509:AA525)</f>
        <v>0</v>
      </c>
      <c r="AB526" s="100">
        <f t="shared" ref="AB526" si="1899">SUBTOTAL(9,AB509:AB525)</f>
        <v>10643.00311</v>
      </c>
      <c r="AC526" s="100">
        <f t="shared" ref="AC526" si="1900">SUBTOTAL(9,AC509:AC525)</f>
        <v>4561.2870400000002</v>
      </c>
      <c r="AD526" s="100">
        <f t="shared" ref="AD526" si="1901">SUBTOTAL(9,AD509:AD525)</f>
        <v>0</v>
      </c>
      <c r="AE526" s="100">
        <f t="shared" ref="AE526" si="1902">SUBTOTAL(9,AE509:AE525)</f>
        <v>0</v>
      </c>
      <c r="AF526" s="100">
        <f t="shared" ref="AF526" si="1903">SUBTOTAL(9,AF509:AF525)</f>
        <v>34635.432930000003</v>
      </c>
      <c r="AG526" s="100">
        <f t="shared" ref="AG526" si="1904">SUBTOTAL(9,AG509:AG525)</f>
        <v>0</v>
      </c>
      <c r="AH526" s="100">
        <f t="shared" ref="AH526" si="1905">SUBTOTAL(9,AH509:AH525)</f>
        <v>0</v>
      </c>
      <c r="AI526" s="100">
        <f t="shared" ref="AI526" si="1906">SUBTOTAL(9,AI509:AI525)</f>
        <v>2459.2719400000001</v>
      </c>
      <c r="AJ526" s="100">
        <f t="shared" ref="AJ526" si="1907">SUBTOTAL(9,AJ509:AJ525)</f>
        <v>1053.97369</v>
      </c>
      <c r="AK526" s="100">
        <f t="shared" ref="AK526" si="1908">SUBTOTAL(9,AK509:AK525)</f>
        <v>0</v>
      </c>
      <c r="AL526" s="100">
        <f t="shared" ref="AL526" si="1909">SUBTOTAL(9,AL509:AL525)</f>
        <v>0</v>
      </c>
      <c r="AM526" s="100">
        <f t="shared" ref="AM526" si="1910">SUBTOTAL(9,AM509:AM525)</f>
        <v>0</v>
      </c>
      <c r="AN526" s="100">
        <f t="shared" ref="AN526" si="1911">SUBTOTAL(9,AN509:AN525)</f>
        <v>0</v>
      </c>
      <c r="AO526" s="100">
        <f t="shared" ref="AO526" si="1912">SUBTOTAL(9,AO509:AO525)</f>
        <v>6296</v>
      </c>
      <c r="AP526" s="100">
        <f t="shared" ref="AP526" si="1913">SUBTOTAL(9,AP509:AP525)</f>
        <v>0</v>
      </c>
      <c r="AQ526" s="100">
        <f t="shared" ref="AQ526" si="1914">SUBTOTAL(9,AQ509:AQ525)</f>
        <v>0</v>
      </c>
      <c r="AR526" s="100">
        <f t="shared" ref="AR526" si="1915">SUBTOTAL(9,AR509:AR525)</f>
        <v>0</v>
      </c>
      <c r="AS526" s="100">
        <f t="shared" ref="AS526" si="1916">SUBTOTAL(9,AS509:AS525)</f>
        <v>0</v>
      </c>
      <c r="AT526" s="100">
        <f t="shared" ref="AT526" si="1917">SUBTOTAL(9,AT509:AT525)</f>
        <v>0</v>
      </c>
      <c r="AU526" s="100">
        <f t="shared" ref="AU526" si="1918">SUBTOTAL(9,AU509:AU525)</f>
        <v>0</v>
      </c>
      <c r="AV526" s="100">
        <f t="shared" ref="AV526" si="1919">SUBTOTAL(9,AV509:AV525)</f>
        <v>0</v>
      </c>
      <c r="AW526" s="100">
        <f t="shared" ref="AW526" si="1920">SUBTOTAL(9,AW509:AW525)</f>
        <v>0</v>
      </c>
      <c r="AX526" s="100">
        <f t="shared" ref="AX526" si="1921">SUBTOTAL(9,AX509:AX525)</f>
        <v>0</v>
      </c>
      <c r="AY526" s="100">
        <f t="shared" ref="AY526" si="1922">SUBTOTAL(9,AY509:AY525)</f>
        <v>0</v>
      </c>
      <c r="AZ526" s="100">
        <f t="shared" ref="AZ526" si="1923">SUBTOTAL(9,AZ509:AZ525)</f>
        <v>0</v>
      </c>
      <c r="BA526" s="100">
        <f t="shared" ref="BA526" si="1924">SUBTOTAL(9,BA509:BA525)</f>
        <v>0</v>
      </c>
      <c r="BB526" s="100">
        <f t="shared" ref="BB526" si="1925">SUBTOTAL(9,BB509:BB525)</f>
        <v>1673.1</v>
      </c>
      <c r="BC526" s="100">
        <f t="shared" ref="BC526" si="1926">SUBTOTAL(9,BC509:BC525)</f>
        <v>31098.793039999997</v>
      </c>
      <c r="BD526" s="100">
        <f t="shared" ref="BD526" si="1927">SUBTOTAL(9,BD509:BD525)</f>
        <v>526.00234</v>
      </c>
      <c r="BE526" s="100">
        <f t="shared" ref="BE526" si="1928">SUBTOTAL(9,BE509:BE525)</f>
        <v>0</v>
      </c>
      <c r="BF526" s="100">
        <f t="shared" ref="BF526" si="1929">SUBTOTAL(9,BF509:BF525)</f>
        <v>0</v>
      </c>
      <c r="BG526" s="100">
        <f t="shared" ref="BG526" si="1930">SUBTOTAL(9,BG509:BG525)</f>
        <v>0</v>
      </c>
      <c r="BH526" s="100">
        <f t="shared" ref="BH526" si="1931">SUBTOTAL(9,BH509:BH525)</f>
        <v>0</v>
      </c>
      <c r="BI526" s="100">
        <f t="shared" ref="BI526" si="1932">SUBTOTAL(9,BI509:BI525)</f>
        <v>0</v>
      </c>
      <c r="BJ526" s="100">
        <f t="shared" ref="BJ526" si="1933">SUBTOTAL(9,BJ509:BJ525)</f>
        <v>0</v>
      </c>
      <c r="BK526" s="100">
        <f t="shared" ref="BK526" si="1934">SUBTOTAL(9,BK509:BK525)</f>
        <v>0</v>
      </c>
      <c r="BL526" s="100">
        <f t="shared" ref="BL526" si="1935">SUBTOTAL(9,BL509:BL525)</f>
        <v>0</v>
      </c>
      <c r="BM526" s="100">
        <f t="shared" ref="BM526" si="1936">SUBTOTAL(9,BM509:BM525)</f>
        <v>0</v>
      </c>
      <c r="BN526" s="100">
        <f t="shared" ref="BN526" si="1937">SUBTOTAL(9,BN509:BN525)</f>
        <v>0</v>
      </c>
      <c r="BO526" s="100">
        <f t="shared" ref="BO526" si="1938">SUBTOTAL(9,BO509:BO525)</f>
        <v>0</v>
      </c>
      <c r="BP526" s="100">
        <f t="shared" ref="BP526" si="1939">SUBTOTAL(9,BP509:BP525)</f>
        <v>0</v>
      </c>
      <c r="BQ526" s="100">
        <f t="shared" ref="BQ526" si="1940">SUBTOTAL(9,BQ509:BQ525)</f>
        <v>3596.76244</v>
      </c>
      <c r="BR526" s="100">
        <f t="shared" ref="BR526" si="1941">SUBTOTAL(9,BR509:BR525)</f>
        <v>0</v>
      </c>
      <c r="BS526" s="100">
        <f t="shared" ref="BS526" si="1942">SUBTOTAL(9,BS509:BS525)</f>
        <v>0</v>
      </c>
    </row>
    <row r="527" spans="1:71" ht="70.5" customHeight="1" outlineLevel="1" x14ac:dyDescent="0.35">
      <c r="A527" s="119" t="s">
        <v>867</v>
      </c>
      <c r="B527" s="61" t="s">
        <v>868</v>
      </c>
      <c r="C527" s="201">
        <v>243301176244</v>
      </c>
      <c r="D527" s="202">
        <f t="shared" ref="D527" si="1943">E527+F527</f>
        <v>63.84</v>
      </c>
      <c r="E527" s="62">
        <f t="shared" ref="E527" si="1944">SUMIF($G$5:$BS$5,"федеральный бюджет",G527:BS527)</f>
        <v>0</v>
      </c>
      <c r="F527" s="63">
        <f t="shared" ref="F527" si="1945">SUMIF($G$5:$BS$5,"краевой бюджет",G527:BS527)</f>
        <v>63.84</v>
      </c>
      <c r="G527" s="64"/>
      <c r="H527" s="65"/>
      <c r="I527" s="64"/>
      <c r="J527" s="65"/>
      <c r="K527" s="64"/>
      <c r="L527" s="65"/>
      <c r="M527" s="64"/>
      <c r="N527" s="65"/>
      <c r="O527" s="62"/>
      <c r="P527" s="63"/>
      <c r="Q527" s="64"/>
      <c r="R527" s="65"/>
      <c r="S527" s="64"/>
      <c r="T527" s="65"/>
      <c r="U527" s="64"/>
      <c r="V527" s="66"/>
      <c r="W527" s="64"/>
      <c r="X527" s="65"/>
      <c r="Y527" s="65">
        <v>63.84</v>
      </c>
      <c r="Z527" s="64"/>
      <c r="AA527" s="65"/>
      <c r="AB527" s="62"/>
      <c r="AC527" s="63"/>
      <c r="AD527" s="64"/>
      <c r="AE527" s="65"/>
      <c r="AF527" s="65"/>
      <c r="AG527" s="66"/>
      <c r="AH527" s="73"/>
      <c r="AI527" s="62"/>
      <c r="AJ527" s="63"/>
      <c r="AK527" s="62"/>
      <c r="AL527" s="63"/>
      <c r="AM527" s="68"/>
      <c r="AN527" s="69"/>
      <c r="AO527" s="69"/>
      <c r="AP527" s="64"/>
      <c r="AQ527" s="65"/>
      <c r="AR527" s="64"/>
      <c r="AS527" s="65"/>
      <c r="AT527" s="66"/>
      <c r="AU527" s="66"/>
      <c r="AV527" s="64"/>
      <c r="AW527" s="65"/>
      <c r="AX527" s="73"/>
      <c r="AY527" s="73"/>
      <c r="AZ527" s="65"/>
      <c r="BA527" s="66"/>
      <c r="BB527" s="66"/>
      <c r="BC527" s="66"/>
      <c r="BD527" s="73"/>
      <c r="BE527" s="64"/>
      <c r="BF527" s="65"/>
      <c r="BG527" s="70"/>
      <c r="BH527" s="66"/>
      <c r="BI527" s="70"/>
      <c r="BJ527" s="66"/>
      <c r="BK527" s="64"/>
      <c r="BL527" s="65"/>
      <c r="BM527" s="66"/>
      <c r="BN527" s="65"/>
      <c r="BO527" s="65"/>
      <c r="BP527" s="65"/>
      <c r="BQ527" s="65"/>
      <c r="BR527" s="66"/>
      <c r="BS527" s="73"/>
    </row>
    <row r="528" spans="1:71" ht="70.5" customHeight="1" outlineLevel="1" x14ac:dyDescent="0.35">
      <c r="A528" s="95" t="s">
        <v>867</v>
      </c>
      <c r="B528" s="61" t="s">
        <v>869</v>
      </c>
      <c r="C528" s="201">
        <v>243300063858</v>
      </c>
      <c r="D528" s="202">
        <f t="shared" ref="D528:D545" si="1946">E528+F528</f>
        <v>123.3</v>
      </c>
      <c r="E528" s="62">
        <f t="shared" ref="E528:E545" si="1947">SUMIF($G$5:$BS$5,"федеральный бюджет",G528:BS528)</f>
        <v>0</v>
      </c>
      <c r="F528" s="63">
        <f t="shared" ref="F528:F545" si="1948">SUMIF($G$5:$BS$5,"краевой бюджет",G528:BS528)</f>
        <v>123.3</v>
      </c>
      <c r="G528" s="64"/>
      <c r="H528" s="65"/>
      <c r="I528" s="64"/>
      <c r="J528" s="65"/>
      <c r="K528" s="64"/>
      <c r="L528" s="65"/>
      <c r="M528" s="64"/>
      <c r="N528" s="65"/>
      <c r="O528" s="62"/>
      <c r="P528" s="63"/>
      <c r="Q528" s="64"/>
      <c r="R528" s="65"/>
      <c r="S528" s="64"/>
      <c r="T528" s="65"/>
      <c r="U528" s="64"/>
      <c r="V528" s="66"/>
      <c r="W528" s="64"/>
      <c r="X528" s="65"/>
      <c r="Y528" s="65">
        <v>30.8</v>
      </c>
      <c r="Z528" s="64"/>
      <c r="AA528" s="65"/>
      <c r="AB528" s="62"/>
      <c r="AC528" s="63"/>
      <c r="AD528" s="64"/>
      <c r="AE528" s="65"/>
      <c r="AF528" s="65"/>
      <c r="AG528" s="66"/>
      <c r="AH528" s="73"/>
      <c r="AI528" s="62"/>
      <c r="AJ528" s="63"/>
      <c r="AK528" s="62"/>
      <c r="AL528" s="63"/>
      <c r="AM528" s="68"/>
      <c r="AN528" s="69"/>
      <c r="AO528" s="69"/>
      <c r="AP528" s="64"/>
      <c r="AQ528" s="65"/>
      <c r="AR528" s="64"/>
      <c r="AS528" s="65"/>
      <c r="AT528" s="66"/>
      <c r="AU528" s="66"/>
      <c r="AV528" s="64"/>
      <c r="AW528" s="65"/>
      <c r="AX528" s="73"/>
      <c r="AY528" s="73"/>
      <c r="AZ528" s="65"/>
      <c r="BA528" s="66"/>
      <c r="BB528" s="66"/>
      <c r="BC528" s="66"/>
      <c r="BD528" s="73">
        <v>92.5</v>
      </c>
      <c r="BE528" s="64"/>
      <c r="BF528" s="65"/>
      <c r="BG528" s="70"/>
      <c r="BH528" s="66"/>
      <c r="BI528" s="70"/>
      <c r="BJ528" s="66"/>
      <c r="BK528" s="64"/>
      <c r="BL528" s="65"/>
      <c r="BM528" s="66"/>
      <c r="BN528" s="65"/>
      <c r="BO528" s="65"/>
      <c r="BP528" s="65"/>
      <c r="BQ528" s="65"/>
      <c r="BR528" s="66"/>
      <c r="BS528" s="73"/>
    </row>
    <row r="529" spans="1:71" ht="70.5" customHeight="1" outlineLevel="1" x14ac:dyDescent="0.35">
      <c r="A529" s="95" t="s">
        <v>867</v>
      </c>
      <c r="B529" s="61" t="s">
        <v>870</v>
      </c>
      <c r="C529" s="201">
        <v>246317426390</v>
      </c>
      <c r="D529" s="202">
        <f t="shared" si="1946"/>
        <v>18587.785370000001</v>
      </c>
      <c r="E529" s="62">
        <f t="shared" si="1947"/>
        <v>0</v>
      </c>
      <c r="F529" s="63">
        <f t="shared" si="1948"/>
        <v>18587.785370000001</v>
      </c>
      <c r="G529" s="64"/>
      <c r="H529" s="65"/>
      <c r="I529" s="64"/>
      <c r="J529" s="65"/>
      <c r="K529" s="64"/>
      <c r="L529" s="65"/>
      <c r="M529" s="64"/>
      <c r="N529" s="65"/>
      <c r="O529" s="62"/>
      <c r="P529" s="63"/>
      <c r="Q529" s="64"/>
      <c r="R529" s="65"/>
      <c r="S529" s="64"/>
      <c r="T529" s="65"/>
      <c r="U529" s="64"/>
      <c r="V529" s="66"/>
      <c r="W529" s="64"/>
      <c r="X529" s="65"/>
      <c r="Y529" s="65">
        <v>28</v>
      </c>
      <c r="Z529" s="64"/>
      <c r="AA529" s="65"/>
      <c r="AB529" s="62"/>
      <c r="AC529" s="63"/>
      <c r="AD529" s="64"/>
      <c r="AE529" s="65"/>
      <c r="AF529" s="65"/>
      <c r="AG529" s="66"/>
      <c r="AH529" s="73"/>
      <c r="AI529" s="62"/>
      <c r="AJ529" s="63"/>
      <c r="AK529" s="62"/>
      <c r="AL529" s="63"/>
      <c r="AM529" s="68"/>
      <c r="AN529" s="69"/>
      <c r="AO529" s="69"/>
      <c r="AP529" s="64"/>
      <c r="AQ529" s="65"/>
      <c r="AR529" s="64"/>
      <c r="AS529" s="65"/>
      <c r="AT529" s="66"/>
      <c r="AU529" s="66"/>
      <c r="AV529" s="64"/>
      <c r="AW529" s="65"/>
      <c r="AX529" s="73"/>
      <c r="AY529" s="73"/>
      <c r="AZ529" s="65"/>
      <c r="BA529" s="66"/>
      <c r="BB529" s="66">
        <v>18559.785370000001</v>
      </c>
      <c r="BC529" s="66"/>
      <c r="BD529" s="73"/>
      <c r="BE529" s="64"/>
      <c r="BF529" s="65"/>
      <c r="BG529" s="70"/>
      <c r="BH529" s="66"/>
      <c r="BI529" s="70"/>
      <c r="BJ529" s="66"/>
      <c r="BK529" s="64"/>
      <c r="BL529" s="65"/>
      <c r="BM529" s="66"/>
      <c r="BN529" s="65"/>
      <c r="BO529" s="65"/>
      <c r="BP529" s="65"/>
      <c r="BQ529" s="65"/>
      <c r="BR529" s="66"/>
      <c r="BS529" s="73"/>
    </row>
    <row r="530" spans="1:71" ht="47.25" customHeight="1" outlineLevel="1" x14ac:dyDescent="0.35">
      <c r="A530" s="95" t="s">
        <v>867</v>
      </c>
      <c r="B530" s="61" t="s">
        <v>871</v>
      </c>
      <c r="C530" s="201">
        <v>246515722626</v>
      </c>
      <c r="D530" s="202">
        <f t="shared" si="1946"/>
        <v>134.82927999999998</v>
      </c>
      <c r="E530" s="62">
        <f t="shared" si="1947"/>
        <v>94.380509999999987</v>
      </c>
      <c r="F530" s="63">
        <f t="shared" si="1948"/>
        <v>40.448769999999996</v>
      </c>
      <c r="G530" s="64">
        <v>83.480639999999994</v>
      </c>
      <c r="H530" s="65">
        <v>35.7774</v>
      </c>
      <c r="I530" s="64"/>
      <c r="J530" s="65"/>
      <c r="K530" s="64">
        <v>10.89987</v>
      </c>
      <c r="L530" s="65">
        <v>4.6713699999999996</v>
      </c>
      <c r="M530" s="64"/>
      <c r="N530" s="65"/>
      <c r="O530" s="62"/>
      <c r="P530" s="63"/>
      <c r="Q530" s="64"/>
      <c r="R530" s="65"/>
      <c r="S530" s="64"/>
      <c r="T530" s="65"/>
      <c r="U530" s="64"/>
      <c r="V530" s="66"/>
      <c r="W530" s="64"/>
      <c r="X530" s="65"/>
      <c r="Y530" s="65"/>
      <c r="Z530" s="64"/>
      <c r="AA530" s="65"/>
      <c r="AB530" s="62"/>
      <c r="AC530" s="63"/>
      <c r="AD530" s="64"/>
      <c r="AE530" s="65"/>
      <c r="AF530" s="65"/>
      <c r="AG530" s="66"/>
      <c r="AH530" s="73"/>
      <c r="AI530" s="62"/>
      <c r="AJ530" s="63"/>
      <c r="AK530" s="62"/>
      <c r="AL530" s="63"/>
      <c r="AM530" s="68"/>
      <c r="AN530" s="69"/>
      <c r="AO530" s="69"/>
      <c r="AP530" s="64"/>
      <c r="AQ530" s="65"/>
      <c r="AR530" s="64"/>
      <c r="AS530" s="65"/>
      <c r="AT530" s="66"/>
      <c r="AU530" s="66"/>
      <c r="AV530" s="64"/>
      <c r="AW530" s="65"/>
      <c r="AX530" s="73"/>
      <c r="AY530" s="73"/>
      <c r="AZ530" s="65"/>
      <c r="BA530" s="66"/>
      <c r="BB530" s="66"/>
      <c r="BC530" s="66"/>
      <c r="BD530" s="73"/>
      <c r="BE530" s="64"/>
      <c r="BF530" s="65"/>
      <c r="BG530" s="70"/>
      <c r="BH530" s="66"/>
      <c r="BI530" s="70"/>
      <c r="BJ530" s="66"/>
      <c r="BK530" s="64"/>
      <c r="BL530" s="65"/>
      <c r="BM530" s="66"/>
      <c r="BN530" s="65"/>
      <c r="BO530" s="65"/>
      <c r="BP530" s="65"/>
      <c r="BQ530" s="65"/>
      <c r="BR530" s="66"/>
      <c r="BS530" s="73"/>
    </row>
    <row r="531" spans="1:71" ht="47.25" customHeight="1" outlineLevel="1" x14ac:dyDescent="0.35">
      <c r="A531" s="95" t="s">
        <v>867</v>
      </c>
      <c r="B531" s="61" t="s">
        <v>872</v>
      </c>
      <c r="C531" s="201">
        <v>243301322209</v>
      </c>
      <c r="D531" s="202">
        <f t="shared" si="1946"/>
        <v>207.26776000000001</v>
      </c>
      <c r="E531" s="62">
        <f t="shared" si="1947"/>
        <v>0</v>
      </c>
      <c r="F531" s="63">
        <f t="shared" si="1948"/>
        <v>207.26776000000001</v>
      </c>
      <c r="G531" s="64"/>
      <c r="H531" s="65"/>
      <c r="I531" s="64"/>
      <c r="J531" s="65"/>
      <c r="K531" s="64"/>
      <c r="L531" s="65"/>
      <c r="M531" s="64"/>
      <c r="N531" s="65"/>
      <c r="O531" s="62"/>
      <c r="P531" s="63"/>
      <c r="Q531" s="64"/>
      <c r="R531" s="65"/>
      <c r="S531" s="64"/>
      <c r="T531" s="65"/>
      <c r="U531" s="64"/>
      <c r="V531" s="66"/>
      <c r="W531" s="64"/>
      <c r="X531" s="65"/>
      <c r="Y531" s="65"/>
      <c r="Z531" s="64"/>
      <c r="AA531" s="65"/>
      <c r="AB531" s="62"/>
      <c r="AC531" s="63"/>
      <c r="AD531" s="64"/>
      <c r="AE531" s="65"/>
      <c r="AF531" s="65">
        <v>207.26776000000001</v>
      </c>
      <c r="AG531" s="66"/>
      <c r="AH531" s="73"/>
      <c r="AI531" s="62"/>
      <c r="AJ531" s="63"/>
      <c r="AK531" s="62"/>
      <c r="AL531" s="63"/>
      <c r="AM531" s="68"/>
      <c r="AN531" s="69"/>
      <c r="AO531" s="69"/>
      <c r="AP531" s="64"/>
      <c r="AQ531" s="65"/>
      <c r="AR531" s="64"/>
      <c r="AS531" s="65"/>
      <c r="AT531" s="66"/>
      <c r="AU531" s="66"/>
      <c r="AV531" s="64"/>
      <c r="AW531" s="65"/>
      <c r="AX531" s="73"/>
      <c r="AY531" s="73"/>
      <c r="AZ531" s="65"/>
      <c r="BA531" s="66"/>
      <c r="BB531" s="66"/>
      <c r="BC531" s="66"/>
      <c r="BD531" s="73"/>
      <c r="BE531" s="64"/>
      <c r="BF531" s="65"/>
      <c r="BG531" s="70"/>
      <c r="BH531" s="66"/>
      <c r="BI531" s="70"/>
      <c r="BJ531" s="66"/>
      <c r="BK531" s="64"/>
      <c r="BL531" s="65"/>
      <c r="BM531" s="66"/>
      <c r="BN531" s="65"/>
      <c r="BO531" s="65"/>
      <c r="BP531" s="65"/>
      <c r="BQ531" s="65"/>
      <c r="BR531" s="66"/>
      <c r="BS531" s="73"/>
    </row>
    <row r="532" spans="1:71" ht="47.25" customHeight="1" outlineLevel="1" x14ac:dyDescent="0.35">
      <c r="A532" s="119" t="s">
        <v>867</v>
      </c>
      <c r="B532" s="61" t="s">
        <v>873</v>
      </c>
      <c r="C532" s="201">
        <v>243300061917</v>
      </c>
      <c r="D532" s="202">
        <f t="shared" si="1946"/>
        <v>3589.1799599999999</v>
      </c>
      <c r="E532" s="62">
        <f t="shared" si="1947"/>
        <v>470.38554999999997</v>
      </c>
      <c r="F532" s="63">
        <f t="shared" si="1948"/>
        <v>3118.79441</v>
      </c>
      <c r="G532" s="64">
        <v>372.52276999999998</v>
      </c>
      <c r="H532" s="65">
        <v>159.65259</v>
      </c>
      <c r="I532" s="64"/>
      <c r="J532" s="65"/>
      <c r="K532" s="64">
        <v>33.991250000000001</v>
      </c>
      <c r="L532" s="65">
        <v>14.567679999999999</v>
      </c>
      <c r="M532" s="64"/>
      <c r="N532" s="65"/>
      <c r="O532" s="62">
        <v>63.87153</v>
      </c>
      <c r="P532" s="63">
        <v>27.373519999999999</v>
      </c>
      <c r="Q532" s="64"/>
      <c r="R532" s="65"/>
      <c r="S532" s="64"/>
      <c r="T532" s="65"/>
      <c r="U532" s="64"/>
      <c r="V532" s="66"/>
      <c r="W532" s="64"/>
      <c r="X532" s="65"/>
      <c r="Y532" s="65">
        <v>56</v>
      </c>
      <c r="Z532" s="64"/>
      <c r="AA532" s="65"/>
      <c r="AB532" s="62"/>
      <c r="AC532" s="63"/>
      <c r="AD532" s="64"/>
      <c r="AE532" s="65"/>
      <c r="AF532" s="65"/>
      <c r="AG532" s="66"/>
      <c r="AH532" s="73"/>
      <c r="AI532" s="62"/>
      <c r="AJ532" s="63"/>
      <c r="AK532" s="62"/>
      <c r="AL532" s="63"/>
      <c r="AM532" s="68"/>
      <c r="AN532" s="69"/>
      <c r="AO532" s="69"/>
      <c r="AP532" s="64"/>
      <c r="AQ532" s="65"/>
      <c r="AR532" s="64"/>
      <c r="AS532" s="65"/>
      <c r="AT532" s="66"/>
      <c r="AU532" s="66"/>
      <c r="AV532" s="64"/>
      <c r="AW532" s="65"/>
      <c r="AX532" s="73"/>
      <c r="AY532" s="73"/>
      <c r="AZ532" s="65"/>
      <c r="BA532" s="66"/>
      <c r="BB532" s="66">
        <v>2613.40362</v>
      </c>
      <c r="BC532" s="66"/>
      <c r="BD532" s="73">
        <v>247.797</v>
      </c>
      <c r="BE532" s="64"/>
      <c r="BF532" s="65"/>
      <c r="BG532" s="70"/>
      <c r="BH532" s="66"/>
      <c r="BI532" s="70"/>
      <c r="BJ532" s="66"/>
      <c r="BK532" s="64"/>
      <c r="BL532" s="65"/>
      <c r="BM532" s="66"/>
      <c r="BN532" s="65"/>
      <c r="BO532" s="65"/>
      <c r="BP532" s="65"/>
      <c r="BQ532" s="65"/>
      <c r="BR532" s="66"/>
      <c r="BS532" s="73"/>
    </row>
    <row r="533" spans="1:71" ht="47.25" customHeight="1" outlineLevel="1" x14ac:dyDescent="0.35">
      <c r="A533" s="119" t="s">
        <v>867</v>
      </c>
      <c r="B533" s="61" t="s">
        <v>874</v>
      </c>
      <c r="C533" s="201" t="s">
        <v>875</v>
      </c>
      <c r="D533" s="202">
        <f t="shared" si="1946"/>
        <v>1048.8354200000001</v>
      </c>
      <c r="E533" s="62">
        <f t="shared" si="1947"/>
        <v>83.156099999999995</v>
      </c>
      <c r="F533" s="63">
        <f t="shared" si="1948"/>
        <v>965.67932000000008</v>
      </c>
      <c r="G533" s="64"/>
      <c r="H533" s="65"/>
      <c r="I533" s="64"/>
      <c r="J533" s="65"/>
      <c r="K533" s="64"/>
      <c r="L533" s="65"/>
      <c r="M533" s="64"/>
      <c r="N533" s="65"/>
      <c r="O533" s="62"/>
      <c r="P533" s="63"/>
      <c r="Q533" s="64"/>
      <c r="R533" s="65"/>
      <c r="S533" s="64"/>
      <c r="T533" s="65"/>
      <c r="U533" s="64"/>
      <c r="V533" s="66"/>
      <c r="W533" s="64"/>
      <c r="X533" s="65"/>
      <c r="Y533" s="65">
        <v>207.2</v>
      </c>
      <c r="Z533" s="64"/>
      <c r="AA533" s="65"/>
      <c r="AB533" s="62">
        <v>83.156099999999995</v>
      </c>
      <c r="AC533" s="63">
        <v>35.638330000000003</v>
      </c>
      <c r="AD533" s="64"/>
      <c r="AE533" s="65"/>
      <c r="AF533" s="65">
        <v>600.28998999999999</v>
      </c>
      <c r="AG533" s="66"/>
      <c r="AH533" s="73"/>
      <c r="AI533" s="62"/>
      <c r="AJ533" s="63"/>
      <c r="AK533" s="62"/>
      <c r="AL533" s="63"/>
      <c r="AM533" s="68"/>
      <c r="AN533" s="69"/>
      <c r="AO533" s="69"/>
      <c r="AP533" s="64"/>
      <c r="AQ533" s="65"/>
      <c r="AR533" s="64"/>
      <c r="AS533" s="65"/>
      <c r="AT533" s="66"/>
      <c r="AU533" s="66"/>
      <c r="AV533" s="64"/>
      <c r="AW533" s="65"/>
      <c r="AX533" s="73"/>
      <c r="AY533" s="73"/>
      <c r="AZ533" s="65"/>
      <c r="BA533" s="66"/>
      <c r="BB533" s="66"/>
      <c r="BC533" s="66"/>
      <c r="BD533" s="73">
        <v>122.551</v>
      </c>
      <c r="BE533" s="64"/>
      <c r="BF533" s="65"/>
      <c r="BG533" s="70"/>
      <c r="BH533" s="66"/>
      <c r="BI533" s="70"/>
      <c r="BJ533" s="66"/>
      <c r="BK533" s="64"/>
      <c r="BL533" s="65"/>
      <c r="BM533" s="66"/>
      <c r="BN533" s="65"/>
      <c r="BO533" s="65"/>
      <c r="BP533" s="65"/>
      <c r="BQ533" s="65"/>
      <c r="BR533" s="66"/>
      <c r="BS533" s="73"/>
    </row>
    <row r="534" spans="1:71" ht="47.25" customHeight="1" outlineLevel="1" x14ac:dyDescent="0.35">
      <c r="A534" s="95" t="s">
        <v>867</v>
      </c>
      <c r="B534" s="61" t="s">
        <v>876</v>
      </c>
      <c r="C534" s="201" t="s">
        <v>877</v>
      </c>
      <c r="D534" s="202">
        <f t="shared" si="1946"/>
        <v>9859.1735200000003</v>
      </c>
      <c r="E534" s="62">
        <f t="shared" si="1947"/>
        <v>255.07916999999998</v>
      </c>
      <c r="F534" s="63">
        <f t="shared" si="1948"/>
        <v>9604.0943499999994</v>
      </c>
      <c r="G534" s="64"/>
      <c r="H534" s="65"/>
      <c r="I534" s="64"/>
      <c r="J534" s="65"/>
      <c r="K534" s="64">
        <v>66.853570000000005</v>
      </c>
      <c r="L534" s="65">
        <v>28.651530000000001</v>
      </c>
      <c r="M534" s="64"/>
      <c r="N534" s="65"/>
      <c r="O534" s="62">
        <v>188.22559999999999</v>
      </c>
      <c r="P534" s="63">
        <v>80.668120000000002</v>
      </c>
      <c r="Q534" s="64"/>
      <c r="R534" s="65"/>
      <c r="S534" s="64"/>
      <c r="T534" s="65"/>
      <c r="U534" s="64"/>
      <c r="V534" s="66"/>
      <c r="W534" s="64"/>
      <c r="X534" s="65"/>
      <c r="Y534" s="65">
        <v>162.4</v>
      </c>
      <c r="Z534" s="64"/>
      <c r="AA534" s="65"/>
      <c r="AB534" s="62"/>
      <c r="AC534" s="63"/>
      <c r="AD534" s="64"/>
      <c r="AE534" s="65"/>
      <c r="AF534" s="65"/>
      <c r="AG534" s="66"/>
      <c r="AH534" s="73"/>
      <c r="AI534" s="62"/>
      <c r="AJ534" s="63"/>
      <c r="AK534" s="62"/>
      <c r="AL534" s="63"/>
      <c r="AM534" s="68"/>
      <c r="AN534" s="69"/>
      <c r="AO534" s="69"/>
      <c r="AP534" s="64"/>
      <c r="AQ534" s="65"/>
      <c r="AR534" s="64"/>
      <c r="AS534" s="65"/>
      <c r="AT534" s="66"/>
      <c r="AU534" s="66"/>
      <c r="AV534" s="64"/>
      <c r="AW534" s="65"/>
      <c r="AX534" s="73"/>
      <c r="AY534" s="73"/>
      <c r="AZ534" s="65"/>
      <c r="BA534" s="66"/>
      <c r="BB534" s="66">
        <v>9227.6680300000007</v>
      </c>
      <c r="BC534" s="66"/>
      <c r="BD534" s="73">
        <v>104.70667</v>
      </c>
      <c r="BE534" s="64"/>
      <c r="BF534" s="65"/>
      <c r="BG534" s="70"/>
      <c r="BH534" s="66"/>
      <c r="BI534" s="70"/>
      <c r="BJ534" s="66"/>
      <c r="BK534" s="64"/>
      <c r="BL534" s="65"/>
      <c r="BM534" s="66"/>
      <c r="BN534" s="65"/>
      <c r="BO534" s="65"/>
      <c r="BP534" s="65"/>
      <c r="BQ534" s="65"/>
      <c r="BR534" s="66"/>
      <c r="BS534" s="73"/>
    </row>
    <row r="535" spans="1:71" ht="47.25" customHeight="1" outlineLevel="1" x14ac:dyDescent="0.35">
      <c r="A535" s="119" t="s">
        <v>867</v>
      </c>
      <c r="B535" s="61" t="s">
        <v>878</v>
      </c>
      <c r="C535" s="201" t="s">
        <v>879</v>
      </c>
      <c r="D535" s="202">
        <f t="shared" si="1946"/>
        <v>190.9675</v>
      </c>
      <c r="E535" s="62">
        <f t="shared" si="1947"/>
        <v>0</v>
      </c>
      <c r="F535" s="63">
        <f t="shared" si="1948"/>
        <v>190.9675</v>
      </c>
      <c r="G535" s="64"/>
      <c r="H535" s="65"/>
      <c r="I535" s="64"/>
      <c r="J535" s="65"/>
      <c r="K535" s="64"/>
      <c r="L535" s="65"/>
      <c r="M535" s="64"/>
      <c r="N535" s="65"/>
      <c r="O535" s="62"/>
      <c r="P535" s="63"/>
      <c r="Q535" s="64"/>
      <c r="R535" s="65"/>
      <c r="S535" s="64"/>
      <c r="T535" s="65"/>
      <c r="U535" s="64"/>
      <c r="V535" s="66"/>
      <c r="W535" s="64"/>
      <c r="X535" s="65"/>
      <c r="Y535" s="65">
        <v>134.4</v>
      </c>
      <c r="Z535" s="64"/>
      <c r="AA535" s="65"/>
      <c r="AB535" s="62"/>
      <c r="AC535" s="63"/>
      <c r="AD535" s="64"/>
      <c r="AE535" s="65"/>
      <c r="AF535" s="65"/>
      <c r="AG535" s="66"/>
      <c r="AH535" s="73"/>
      <c r="AI535" s="62"/>
      <c r="AJ535" s="63"/>
      <c r="AK535" s="62"/>
      <c r="AL535" s="63"/>
      <c r="AM535" s="68"/>
      <c r="AN535" s="69"/>
      <c r="AO535" s="69"/>
      <c r="AP535" s="64"/>
      <c r="AQ535" s="65"/>
      <c r="AR535" s="64"/>
      <c r="AS535" s="65"/>
      <c r="AT535" s="66"/>
      <c r="AU535" s="66"/>
      <c r="AV535" s="64"/>
      <c r="AW535" s="65"/>
      <c r="AX535" s="73"/>
      <c r="AY535" s="73"/>
      <c r="AZ535" s="65"/>
      <c r="BA535" s="66"/>
      <c r="BB535" s="66"/>
      <c r="BC535" s="66"/>
      <c r="BD535" s="73">
        <v>56.567500000000003</v>
      </c>
      <c r="BE535" s="64"/>
      <c r="BF535" s="65"/>
      <c r="BG535" s="70"/>
      <c r="BH535" s="66"/>
      <c r="BI535" s="70"/>
      <c r="BJ535" s="66"/>
      <c r="BK535" s="64"/>
      <c r="BL535" s="65"/>
      <c r="BM535" s="66"/>
      <c r="BN535" s="65"/>
      <c r="BO535" s="65"/>
      <c r="BP535" s="65"/>
      <c r="BQ535" s="65"/>
      <c r="BR535" s="66"/>
      <c r="BS535" s="73"/>
    </row>
    <row r="536" spans="1:71" ht="47.25" customHeight="1" outlineLevel="1" x14ac:dyDescent="0.35">
      <c r="A536" s="95" t="s">
        <v>867</v>
      </c>
      <c r="B536" s="61" t="s">
        <v>880</v>
      </c>
      <c r="C536" s="201">
        <v>244002728594</v>
      </c>
      <c r="D536" s="202">
        <f t="shared" si="1946"/>
        <v>338.33499999999998</v>
      </c>
      <c r="E536" s="62">
        <f t="shared" si="1947"/>
        <v>0</v>
      </c>
      <c r="F536" s="63">
        <f t="shared" si="1948"/>
        <v>338.33499999999998</v>
      </c>
      <c r="G536" s="64"/>
      <c r="H536" s="65"/>
      <c r="I536" s="64"/>
      <c r="J536" s="65"/>
      <c r="K536" s="64"/>
      <c r="L536" s="65"/>
      <c r="M536" s="64"/>
      <c r="N536" s="65"/>
      <c r="O536" s="62"/>
      <c r="P536" s="63"/>
      <c r="Q536" s="64"/>
      <c r="R536" s="65"/>
      <c r="S536" s="64"/>
      <c r="T536" s="65"/>
      <c r="U536" s="64"/>
      <c r="V536" s="66"/>
      <c r="W536" s="64"/>
      <c r="X536" s="65"/>
      <c r="Y536" s="65">
        <v>28</v>
      </c>
      <c r="Z536" s="64"/>
      <c r="AA536" s="65"/>
      <c r="AB536" s="62"/>
      <c r="AC536" s="63"/>
      <c r="AD536" s="64"/>
      <c r="AE536" s="65"/>
      <c r="AF536" s="65"/>
      <c r="AG536" s="66"/>
      <c r="AH536" s="73"/>
      <c r="AI536" s="62"/>
      <c r="AJ536" s="63"/>
      <c r="AK536" s="62"/>
      <c r="AL536" s="63"/>
      <c r="AM536" s="68"/>
      <c r="AN536" s="69"/>
      <c r="AO536" s="69"/>
      <c r="AP536" s="64"/>
      <c r="AQ536" s="65"/>
      <c r="AR536" s="64"/>
      <c r="AS536" s="65"/>
      <c r="AT536" s="66"/>
      <c r="AU536" s="66"/>
      <c r="AV536" s="64"/>
      <c r="AW536" s="65"/>
      <c r="AX536" s="73"/>
      <c r="AY536" s="73"/>
      <c r="AZ536" s="65"/>
      <c r="BA536" s="66"/>
      <c r="BB536" s="66">
        <v>310.33499999999998</v>
      </c>
      <c r="BC536" s="66"/>
      <c r="BD536" s="73"/>
      <c r="BE536" s="64"/>
      <c r="BF536" s="65"/>
      <c r="BG536" s="70"/>
      <c r="BH536" s="66"/>
      <c r="BI536" s="70"/>
      <c r="BJ536" s="66"/>
      <c r="BK536" s="64"/>
      <c r="BL536" s="65"/>
      <c r="BM536" s="66"/>
      <c r="BN536" s="65"/>
      <c r="BO536" s="65"/>
      <c r="BP536" s="65"/>
      <c r="BQ536" s="65"/>
      <c r="BR536" s="66"/>
      <c r="BS536" s="73"/>
    </row>
    <row r="537" spans="1:71" ht="47.25" customHeight="1" outlineLevel="1" x14ac:dyDescent="0.35">
      <c r="A537" s="95" t="s">
        <v>867</v>
      </c>
      <c r="B537" s="61" t="s">
        <v>881</v>
      </c>
      <c r="C537" s="201">
        <v>243301605172</v>
      </c>
      <c r="D537" s="202">
        <f t="shared" si="1946"/>
        <v>1944.5128299999999</v>
      </c>
      <c r="E537" s="62">
        <f t="shared" si="1947"/>
        <v>173.21605</v>
      </c>
      <c r="F537" s="63">
        <f t="shared" si="1948"/>
        <v>1771.2967799999999</v>
      </c>
      <c r="G537" s="64">
        <v>100.17677</v>
      </c>
      <c r="H537" s="65">
        <v>42.932879999999997</v>
      </c>
      <c r="I537" s="64">
        <v>50.921559999999999</v>
      </c>
      <c r="J537" s="65">
        <v>21.823519999999998</v>
      </c>
      <c r="K537" s="64">
        <v>22.117719999999998</v>
      </c>
      <c r="L537" s="65">
        <v>9.4790200000000002</v>
      </c>
      <c r="M537" s="64"/>
      <c r="N537" s="65"/>
      <c r="O537" s="62"/>
      <c r="P537" s="63"/>
      <c r="Q537" s="64"/>
      <c r="R537" s="65"/>
      <c r="S537" s="64"/>
      <c r="T537" s="65"/>
      <c r="U537" s="64"/>
      <c r="V537" s="66"/>
      <c r="W537" s="64"/>
      <c r="X537" s="65"/>
      <c r="Y537" s="65">
        <v>100.8</v>
      </c>
      <c r="Z537" s="64"/>
      <c r="AA537" s="65"/>
      <c r="AB537" s="62"/>
      <c r="AC537" s="63"/>
      <c r="AD537" s="64"/>
      <c r="AE537" s="65"/>
      <c r="AF537" s="65"/>
      <c r="AG537" s="66"/>
      <c r="AH537" s="73"/>
      <c r="AI537" s="62"/>
      <c r="AJ537" s="63"/>
      <c r="AK537" s="62"/>
      <c r="AL537" s="63"/>
      <c r="AM537" s="68"/>
      <c r="AN537" s="69"/>
      <c r="AO537" s="69"/>
      <c r="AP537" s="64"/>
      <c r="AQ537" s="65"/>
      <c r="AR537" s="64"/>
      <c r="AS537" s="65"/>
      <c r="AT537" s="66"/>
      <c r="AU537" s="66"/>
      <c r="AV537" s="64"/>
      <c r="AW537" s="65"/>
      <c r="AX537" s="73"/>
      <c r="AY537" s="73"/>
      <c r="AZ537" s="65"/>
      <c r="BA537" s="66"/>
      <c r="BB537" s="66">
        <v>1144.8</v>
      </c>
      <c r="BC537" s="66"/>
      <c r="BD537" s="73"/>
      <c r="BE537" s="64"/>
      <c r="BF537" s="65"/>
      <c r="BG537" s="70"/>
      <c r="BH537" s="66"/>
      <c r="BI537" s="70"/>
      <c r="BJ537" s="66"/>
      <c r="BK537" s="64"/>
      <c r="BL537" s="65"/>
      <c r="BM537" s="66"/>
      <c r="BN537" s="65"/>
      <c r="BO537" s="65"/>
      <c r="BP537" s="65"/>
      <c r="BQ537" s="65">
        <v>451.46136000000001</v>
      </c>
      <c r="BR537" s="66"/>
      <c r="BS537" s="73"/>
    </row>
    <row r="538" spans="1:71" ht="47.25" customHeight="1" outlineLevel="1" x14ac:dyDescent="0.35">
      <c r="A538" s="95" t="s">
        <v>867</v>
      </c>
      <c r="B538" s="61" t="s">
        <v>882</v>
      </c>
      <c r="C538" s="201">
        <v>243301103158</v>
      </c>
      <c r="D538" s="202">
        <f t="shared" si="1946"/>
        <v>234.25</v>
      </c>
      <c r="E538" s="62">
        <f t="shared" si="1947"/>
        <v>0</v>
      </c>
      <c r="F538" s="63">
        <f t="shared" si="1948"/>
        <v>234.25</v>
      </c>
      <c r="G538" s="64"/>
      <c r="H538" s="65"/>
      <c r="I538" s="64"/>
      <c r="J538" s="65"/>
      <c r="K538" s="64"/>
      <c r="L538" s="65"/>
      <c r="M538" s="64"/>
      <c r="N538" s="65"/>
      <c r="O538" s="62"/>
      <c r="P538" s="63"/>
      <c r="Q538" s="64"/>
      <c r="R538" s="65"/>
      <c r="S538" s="64"/>
      <c r="T538" s="65"/>
      <c r="U538" s="64"/>
      <c r="V538" s="66"/>
      <c r="W538" s="64"/>
      <c r="X538" s="65"/>
      <c r="Y538" s="65">
        <v>84</v>
      </c>
      <c r="Z538" s="64"/>
      <c r="AA538" s="65"/>
      <c r="AB538" s="62"/>
      <c r="AC538" s="63"/>
      <c r="AD538" s="64"/>
      <c r="AE538" s="65"/>
      <c r="AF538" s="65"/>
      <c r="AG538" s="66"/>
      <c r="AH538" s="73"/>
      <c r="AI538" s="62"/>
      <c r="AJ538" s="63"/>
      <c r="AK538" s="62"/>
      <c r="AL538" s="63"/>
      <c r="AM538" s="68"/>
      <c r="AN538" s="69"/>
      <c r="AO538" s="69"/>
      <c r="AP538" s="64"/>
      <c r="AQ538" s="65"/>
      <c r="AR538" s="64"/>
      <c r="AS538" s="65"/>
      <c r="AT538" s="66"/>
      <c r="AU538" s="66"/>
      <c r="AV538" s="64"/>
      <c r="AW538" s="65"/>
      <c r="AX538" s="73"/>
      <c r="AY538" s="73"/>
      <c r="AZ538" s="65"/>
      <c r="BA538" s="66"/>
      <c r="BB538" s="66"/>
      <c r="BC538" s="66"/>
      <c r="BD538" s="73">
        <v>150.25</v>
      </c>
      <c r="BE538" s="64"/>
      <c r="BF538" s="65"/>
      <c r="BG538" s="70"/>
      <c r="BH538" s="66"/>
      <c r="BI538" s="70"/>
      <c r="BJ538" s="66"/>
      <c r="BK538" s="64"/>
      <c r="BL538" s="65"/>
      <c r="BM538" s="66"/>
      <c r="BN538" s="65"/>
      <c r="BO538" s="65"/>
      <c r="BP538" s="65"/>
      <c r="BQ538" s="65"/>
      <c r="BR538" s="66"/>
      <c r="BS538" s="73"/>
    </row>
    <row r="539" spans="1:71" ht="30.75" customHeight="1" outlineLevel="1" x14ac:dyDescent="0.35">
      <c r="A539" s="95" t="s">
        <v>867</v>
      </c>
      <c r="B539" s="61" t="s">
        <v>883</v>
      </c>
      <c r="C539" s="201">
        <v>2433000967</v>
      </c>
      <c r="D539" s="202">
        <f t="shared" si="1946"/>
        <v>9449.2321300000003</v>
      </c>
      <c r="E539" s="62">
        <f t="shared" si="1947"/>
        <v>3877.9244900000003</v>
      </c>
      <c r="F539" s="63">
        <f t="shared" si="1948"/>
        <v>5571.30764</v>
      </c>
      <c r="G539" s="64"/>
      <c r="H539" s="65"/>
      <c r="I539" s="64"/>
      <c r="J539" s="65"/>
      <c r="K539" s="64"/>
      <c r="L539" s="65"/>
      <c r="M539" s="64"/>
      <c r="N539" s="65"/>
      <c r="O539" s="62"/>
      <c r="P539" s="63"/>
      <c r="Q539" s="64"/>
      <c r="R539" s="65"/>
      <c r="S539" s="64"/>
      <c r="T539" s="65"/>
      <c r="U539" s="64"/>
      <c r="V539" s="66"/>
      <c r="W539" s="64"/>
      <c r="X539" s="65"/>
      <c r="Y539" s="65"/>
      <c r="Z539" s="64"/>
      <c r="AA539" s="65"/>
      <c r="AB539" s="62"/>
      <c r="AC539" s="63"/>
      <c r="AD539" s="64"/>
      <c r="AE539" s="65"/>
      <c r="AF539" s="65"/>
      <c r="AG539" s="66"/>
      <c r="AH539" s="73"/>
      <c r="AI539" s="62"/>
      <c r="AJ539" s="63"/>
      <c r="AK539" s="62"/>
      <c r="AL539" s="63"/>
      <c r="AM539" s="68"/>
      <c r="AN539" s="69"/>
      <c r="AO539" s="69"/>
      <c r="AP539" s="64">
        <f>3355.8+522.12449</f>
        <v>3877.9244900000003</v>
      </c>
      <c r="AQ539" s="65">
        <f>1438.2+223.76764</f>
        <v>1661.9676400000001</v>
      </c>
      <c r="AR539" s="64"/>
      <c r="AS539" s="65"/>
      <c r="AT539" s="66">
        <v>950</v>
      </c>
      <c r="AU539" s="66"/>
      <c r="AV539" s="64"/>
      <c r="AW539" s="65"/>
      <c r="AX539" s="73"/>
      <c r="AY539" s="73"/>
      <c r="AZ539" s="65"/>
      <c r="BA539" s="66"/>
      <c r="BB539" s="66"/>
      <c r="BC539" s="66"/>
      <c r="BD539" s="73"/>
      <c r="BE539" s="64"/>
      <c r="BF539" s="65"/>
      <c r="BG539" s="70"/>
      <c r="BH539" s="66"/>
      <c r="BI539" s="70"/>
      <c r="BJ539" s="66"/>
      <c r="BK539" s="64"/>
      <c r="BL539" s="65"/>
      <c r="BM539" s="66"/>
      <c r="BN539" s="65">
        <f>2132.94+826.4</f>
        <v>2959.34</v>
      </c>
      <c r="BO539" s="65"/>
      <c r="BP539" s="65"/>
      <c r="BQ539" s="65"/>
      <c r="BR539" s="66"/>
      <c r="BS539" s="73"/>
    </row>
    <row r="540" spans="1:71" ht="30.75" customHeight="1" outlineLevel="1" x14ac:dyDescent="0.35">
      <c r="A540" s="95" t="s">
        <v>867</v>
      </c>
      <c r="B540" s="61" t="s">
        <v>884</v>
      </c>
      <c r="C540" s="201" t="s">
        <v>885</v>
      </c>
      <c r="D540" s="202">
        <f t="shared" si="1946"/>
        <v>1857.2723199999998</v>
      </c>
      <c r="E540" s="62">
        <f t="shared" si="1947"/>
        <v>804.56061999999997</v>
      </c>
      <c r="F540" s="63">
        <f t="shared" si="1948"/>
        <v>1052.7116999999998</v>
      </c>
      <c r="G540" s="64">
        <v>75.132559999999998</v>
      </c>
      <c r="H540" s="65">
        <v>32.199680000000001</v>
      </c>
      <c r="I540" s="64">
        <v>204.99098000000001</v>
      </c>
      <c r="J540" s="65">
        <v>87.853269999999995</v>
      </c>
      <c r="K540" s="64">
        <v>122.61306</v>
      </c>
      <c r="L540" s="65">
        <v>52.548450000000003</v>
      </c>
      <c r="M540" s="64"/>
      <c r="N540" s="65"/>
      <c r="O540" s="62">
        <v>401.82402000000002</v>
      </c>
      <c r="P540" s="63">
        <v>172.21029999999999</v>
      </c>
      <c r="Q540" s="64"/>
      <c r="R540" s="65"/>
      <c r="S540" s="64"/>
      <c r="T540" s="65"/>
      <c r="U540" s="64"/>
      <c r="V540" s="66"/>
      <c r="W540" s="64"/>
      <c r="X540" s="65"/>
      <c r="Y540" s="65">
        <v>392</v>
      </c>
      <c r="Z540" s="64"/>
      <c r="AA540" s="65"/>
      <c r="AB540" s="62"/>
      <c r="AC540" s="63"/>
      <c r="AD540" s="64"/>
      <c r="AE540" s="65"/>
      <c r="AF540" s="65"/>
      <c r="AG540" s="66"/>
      <c r="AH540" s="73"/>
      <c r="AI540" s="62"/>
      <c r="AJ540" s="63"/>
      <c r="AK540" s="62"/>
      <c r="AL540" s="63"/>
      <c r="AM540" s="68"/>
      <c r="AN540" s="69"/>
      <c r="AO540" s="69"/>
      <c r="AP540" s="64"/>
      <c r="AQ540" s="65"/>
      <c r="AR540" s="64"/>
      <c r="AS540" s="65"/>
      <c r="AT540" s="66"/>
      <c r="AU540" s="66"/>
      <c r="AV540" s="64"/>
      <c r="AW540" s="65"/>
      <c r="AX540" s="73"/>
      <c r="AY540" s="73"/>
      <c r="AZ540" s="65"/>
      <c r="BA540" s="66"/>
      <c r="BB540" s="66"/>
      <c r="BC540" s="66">
        <v>315.89999999999998</v>
      </c>
      <c r="BD540" s="73"/>
      <c r="BE540" s="64"/>
      <c r="BF540" s="65"/>
      <c r="BG540" s="70"/>
      <c r="BH540" s="66"/>
      <c r="BI540" s="70"/>
      <c r="BJ540" s="66"/>
      <c r="BK540" s="64"/>
      <c r="BL540" s="65"/>
      <c r="BM540" s="66"/>
      <c r="BN540" s="65"/>
      <c r="BO540" s="65"/>
      <c r="BP540" s="65"/>
      <c r="BQ540" s="65"/>
      <c r="BR540" s="66"/>
      <c r="BS540" s="73"/>
    </row>
    <row r="541" spans="1:71" ht="30.75" customHeight="1" outlineLevel="1" x14ac:dyDescent="0.35">
      <c r="A541" s="95" t="s">
        <v>867</v>
      </c>
      <c r="B541" s="61" t="s">
        <v>886</v>
      </c>
      <c r="C541" s="201" t="s">
        <v>887</v>
      </c>
      <c r="D541" s="202">
        <f t="shared" si="1946"/>
        <v>2909.2535199999998</v>
      </c>
      <c r="E541" s="62">
        <f t="shared" si="1947"/>
        <v>309.23202000000003</v>
      </c>
      <c r="F541" s="63">
        <f t="shared" si="1948"/>
        <v>2600.0214999999998</v>
      </c>
      <c r="G541" s="64"/>
      <c r="H541" s="65"/>
      <c r="I541" s="64">
        <v>159.22406000000001</v>
      </c>
      <c r="J541" s="65">
        <v>68.238870000000006</v>
      </c>
      <c r="K541" s="64">
        <v>150.00796</v>
      </c>
      <c r="L541" s="65">
        <v>64.28913</v>
      </c>
      <c r="M541" s="64"/>
      <c r="N541" s="65"/>
      <c r="O541" s="62"/>
      <c r="P541" s="63"/>
      <c r="Q541" s="64"/>
      <c r="R541" s="65"/>
      <c r="S541" s="64"/>
      <c r="T541" s="65"/>
      <c r="U541" s="64"/>
      <c r="V541" s="66"/>
      <c r="W541" s="64"/>
      <c r="X541" s="65"/>
      <c r="Y541" s="65">
        <v>526.4</v>
      </c>
      <c r="Z541" s="64"/>
      <c r="AA541" s="65"/>
      <c r="AB541" s="62"/>
      <c r="AC541" s="63"/>
      <c r="AD541" s="64"/>
      <c r="AE541" s="65"/>
      <c r="AF541" s="65"/>
      <c r="AG541" s="66"/>
      <c r="AH541" s="73"/>
      <c r="AI541" s="62"/>
      <c r="AJ541" s="63"/>
      <c r="AK541" s="62"/>
      <c r="AL541" s="63"/>
      <c r="AM541" s="68"/>
      <c r="AN541" s="69"/>
      <c r="AO541" s="69"/>
      <c r="AP541" s="64"/>
      <c r="AQ541" s="65"/>
      <c r="AR541" s="64"/>
      <c r="AS541" s="65"/>
      <c r="AT541" s="66"/>
      <c r="AU541" s="66"/>
      <c r="AV541" s="64"/>
      <c r="AW541" s="65"/>
      <c r="AX541" s="73"/>
      <c r="AY541" s="73"/>
      <c r="AZ541" s="65"/>
      <c r="BA541" s="66"/>
      <c r="BB541" s="66"/>
      <c r="BC541" s="66">
        <v>899.4</v>
      </c>
      <c r="BD541" s="73">
        <v>1041.6935000000001</v>
      </c>
      <c r="BE541" s="64"/>
      <c r="BF541" s="65"/>
      <c r="BG541" s="70"/>
      <c r="BH541" s="66"/>
      <c r="BI541" s="70"/>
      <c r="BJ541" s="66"/>
      <c r="BK541" s="64"/>
      <c r="BL541" s="65"/>
      <c r="BM541" s="66"/>
      <c r="BN541" s="65"/>
      <c r="BO541" s="65"/>
      <c r="BP541" s="65"/>
      <c r="BQ541" s="65"/>
      <c r="BR541" s="66"/>
      <c r="BS541" s="73"/>
    </row>
    <row r="542" spans="1:71" ht="30.75" customHeight="1" outlineLevel="1" x14ac:dyDescent="0.35">
      <c r="A542" s="95" t="s">
        <v>867</v>
      </c>
      <c r="B542" s="61" t="s">
        <v>888</v>
      </c>
      <c r="C542" s="201" t="s">
        <v>889</v>
      </c>
      <c r="D542" s="202">
        <f t="shared" si="1946"/>
        <v>15303.267760000001</v>
      </c>
      <c r="E542" s="62">
        <f t="shared" si="1947"/>
        <v>957.04746999999998</v>
      </c>
      <c r="F542" s="63">
        <f t="shared" si="1948"/>
        <v>14346.220290000001</v>
      </c>
      <c r="G542" s="64"/>
      <c r="H542" s="65"/>
      <c r="I542" s="64">
        <v>363.93691999999999</v>
      </c>
      <c r="J542" s="65">
        <v>155.97297</v>
      </c>
      <c r="K542" s="64">
        <v>120.92309</v>
      </c>
      <c r="L542" s="65">
        <v>51.824179999999998</v>
      </c>
      <c r="M542" s="64"/>
      <c r="N542" s="65"/>
      <c r="O542" s="62">
        <v>472.18745999999999</v>
      </c>
      <c r="P542" s="63">
        <v>202.36605</v>
      </c>
      <c r="Q542" s="64"/>
      <c r="R542" s="65"/>
      <c r="S542" s="64"/>
      <c r="T542" s="65"/>
      <c r="U542" s="64"/>
      <c r="V542" s="66"/>
      <c r="W542" s="64"/>
      <c r="X542" s="65"/>
      <c r="Y542" s="65">
        <v>725.2</v>
      </c>
      <c r="Z542" s="64"/>
      <c r="AA542" s="65"/>
      <c r="AB542" s="62"/>
      <c r="AC542" s="63"/>
      <c r="AD542" s="64"/>
      <c r="AE542" s="65"/>
      <c r="AF542" s="65"/>
      <c r="AG542" s="66"/>
      <c r="AH542" s="73"/>
      <c r="AI542" s="62"/>
      <c r="AJ542" s="63"/>
      <c r="AK542" s="62"/>
      <c r="AL542" s="63"/>
      <c r="AM542" s="68"/>
      <c r="AN542" s="69"/>
      <c r="AO542" s="69"/>
      <c r="AP542" s="64"/>
      <c r="AQ542" s="65"/>
      <c r="AR542" s="64"/>
      <c r="AS542" s="65"/>
      <c r="AT542" s="66"/>
      <c r="AU542" s="66"/>
      <c r="AV542" s="64"/>
      <c r="AW542" s="65"/>
      <c r="AX542" s="73"/>
      <c r="AY542" s="73"/>
      <c r="AZ542" s="65"/>
      <c r="BA542" s="66"/>
      <c r="BB542" s="66"/>
      <c r="BC542" s="66">
        <v>12765.415000000001</v>
      </c>
      <c r="BD542" s="73">
        <v>445.44209000000001</v>
      </c>
      <c r="BE542" s="64"/>
      <c r="BF542" s="65"/>
      <c r="BG542" s="70"/>
      <c r="BH542" s="66"/>
      <c r="BI542" s="70"/>
      <c r="BJ542" s="66"/>
      <c r="BK542" s="64"/>
      <c r="BL542" s="65"/>
      <c r="BM542" s="66"/>
      <c r="BN542" s="65"/>
      <c r="BO542" s="65"/>
      <c r="BP542" s="65"/>
      <c r="BQ542" s="65"/>
      <c r="BR542" s="66"/>
      <c r="BS542" s="73"/>
    </row>
    <row r="543" spans="1:71" ht="48.75" customHeight="1" outlineLevel="1" x14ac:dyDescent="0.35">
      <c r="A543" s="95" t="s">
        <v>867</v>
      </c>
      <c r="B543" s="61" t="s">
        <v>890</v>
      </c>
      <c r="C543" s="201">
        <v>2466231399</v>
      </c>
      <c r="D543" s="202">
        <f t="shared" si="1946"/>
        <v>658.19765000000007</v>
      </c>
      <c r="E543" s="62">
        <f t="shared" si="1947"/>
        <v>460.73835000000003</v>
      </c>
      <c r="F543" s="63">
        <f t="shared" si="1948"/>
        <v>197.45930000000001</v>
      </c>
      <c r="G543" s="64"/>
      <c r="H543" s="65"/>
      <c r="I543" s="64"/>
      <c r="J543" s="65"/>
      <c r="K543" s="64"/>
      <c r="L543" s="65"/>
      <c r="M543" s="64"/>
      <c r="N543" s="65"/>
      <c r="O543" s="62"/>
      <c r="P543" s="63"/>
      <c r="Q543" s="64"/>
      <c r="R543" s="65"/>
      <c r="S543" s="64"/>
      <c r="T543" s="65"/>
      <c r="U543" s="64"/>
      <c r="V543" s="66"/>
      <c r="W543" s="64"/>
      <c r="X543" s="65"/>
      <c r="Y543" s="65"/>
      <c r="Z543" s="64"/>
      <c r="AA543" s="65"/>
      <c r="AB543" s="62"/>
      <c r="AC543" s="63"/>
      <c r="AD543" s="64"/>
      <c r="AE543" s="65"/>
      <c r="AF543" s="65"/>
      <c r="AG543" s="66"/>
      <c r="AH543" s="73"/>
      <c r="AI543" s="62">
        <v>460.73835000000003</v>
      </c>
      <c r="AJ543" s="63">
        <v>197.45930000000001</v>
      </c>
      <c r="AK543" s="62"/>
      <c r="AL543" s="63"/>
      <c r="AM543" s="68"/>
      <c r="AN543" s="69"/>
      <c r="AO543" s="69"/>
      <c r="AP543" s="64"/>
      <c r="AQ543" s="65"/>
      <c r="AR543" s="64"/>
      <c r="AS543" s="65"/>
      <c r="AT543" s="66"/>
      <c r="AU543" s="66"/>
      <c r="AV543" s="64"/>
      <c r="AW543" s="65"/>
      <c r="AX543" s="73"/>
      <c r="AY543" s="73"/>
      <c r="AZ543" s="65"/>
      <c r="BA543" s="66"/>
      <c r="BB543" s="66"/>
      <c r="BC543" s="66"/>
      <c r="BD543" s="73"/>
      <c r="BE543" s="64"/>
      <c r="BF543" s="65"/>
      <c r="BG543" s="70"/>
      <c r="BH543" s="66"/>
      <c r="BI543" s="70"/>
      <c r="BJ543" s="66"/>
      <c r="BK543" s="64"/>
      <c r="BL543" s="65"/>
      <c r="BM543" s="66"/>
      <c r="BN543" s="65"/>
      <c r="BO543" s="65"/>
      <c r="BP543" s="65"/>
      <c r="BQ543" s="65"/>
      <c r="BR543" s="66"/>
      <c r="BS543" s="73"/>
    </row>
    <row r="544" spans="1:71" ht="30.75" customHeight="1" outlineLevel="1" x14ac:dyDescent="0.35">
      <c r="A544" s="95" t="s">
        <v>867</v>
      </c>
      <c r="B544" s="61" t="s">
        <v>891</v>
      </c>
      <c r="C544" s="201" t="s">
        <v>892</v>
      </c>
      <c r="D544" s="202">
        <f t="shared" si="1946"/>
        <v>11623.18131</v>
      </c>
      <c r="E544" s="62">
        <f t="shared" si="1947"/>
        <v>2045.4517700000001</v>
      </c>
      <c r="F544" s="63">
        <f t="shared" si="1948"/>
        <v>9577.7295400000003</v>
      </c>
      <c r="G544" s="64"/>
      <c r="H544" s="65"/>
      <c r="I544" s="64">
        <v>197.77211</v>
      </c>
      <c r="J544" s="65">
        <v>84.759469999999993</v>
      </c>
      <c r="K544" s="64"/>
      <c r="L544" s="65"/>
      <c r="M544" s="64"/>
      <c r="N544" s="65"/>
      <c r="O544" s="62">
        <v>264.65697</v>
      </c>
      <c r="P544" s="63">
        <v>113.42440999999999</v>
      </c>
      <c r="Q544" s="64"/>
      <c r="R544" s="65"/>
      <c r="S544" s="64"/>
      <c r="T544" s="65"/>
      <c r="U544" s="64"/>
      <c r="V544" s="66"/>
      <c r="W544" s="64"/>
      <c r="X544" s="65"/>
      <c r="Y544" s="65">
        <v>663.6</v>
      </c>
      <c r="Z544" s="64"/>
      <c r="AA544" s="65"/>
      <c r="AB544" s="64">
        <v>1363.7103300000001</v>
      </c>
      <c r="AC544" s="65">
        <v>584.44727999999998</v>
      </c>
      <c r="AD544" s="64">
        <v>27.688320000000001</v>
      </c>
      <c r="AE544" s="65">
        <v>11.86642</v>
      </c>
      <c r="AF544" s="65">
        <v>6401.9366300000002</v>
      </c>
      <c r="AG544" s="66"/>
      <c r="AH544" s="73"/>
      <c r="AI544" s="62"/>
      <c r="AJ544" s="63"/>
      <c r="AK544" s="62"/>
      <c r="AL544" s="63"/>
      <c r="AM544" s="68"/>
      <c r="AN544" s="69"/>
      <c r="AO544" s="69"/>
      <c r="AP544" s="64"/>
      <c r="AQ544" s="65"/>
      <c r="AR544" s="64"/>
      <c r="AS544" s="65"/>
      <c r="AT544" s="66"/>
      <c r="AU544" s="66"/>
      <c r="AV544" s="64"/>
      <c r="AW544" s="65"/>
      <c r="AX544" s="73">
        <v>31.850750000000001</v>
      </c>
      <c r="AY544" s="73"/>
      <c r="AZ544" s="63"/>
      <c r="BA544" s="69"/>
      <c r="BB544" s="69"/>
      <c r="BC544" s="66">
        <f>479.24083+168.75</f>
        <v>647.99082999999996</v>
      </c>
      <c r="BD544" s="73">
        <v>187.50001</v>
      </c>
      <c r="BE544" s="64"/>
      <c r="BF544" s="65"/>
      <c r="BG544" s="70"/>
      <c r="BH544" s="66"/>
      <c r="BI544" s="70">
        <v>191.62404000000001</v>
      </c>
      <c r="BJ544" s="66">
        <v>12.23316</v>
      </c>
      <c r="BK544" s="64"/>
      <c r="BL544" s="65"/>
      <c r="BM544" s="66"/>
      <c r="BN544" s="65"/>
      <c r="BO544" s="65"/>
      <c r="BP544" s="65"/>
      <c r="BQ544" s="65">
        <v>838.12058000000002</v>
      </c>
      <c r="BR544" s="66"/>
      <c r="BS544" s="73"/>
    </row>
    <row r="545" spans="1:71" ht="51.6" customHeight="1" outlineLevel="1" x14ac:dyDescent="0.35">
      <c r="A545" s="95" t="s">
        <v>867</v>
      </c>
      <c r="B545" s="61" t="s">
        <v>893</v>
      </c>
      <c r="C545" s="201">
        <v>246606252174</v>
      </c>
      <c r="D545" s="202">
        <f t="shared" si="1946"/>
        <v>12040.297790000001</v>
      </c>
      <c r="E545" s="62">
        <f t="shared" si="1947"/>
        <v>0</v>
      </c>
      <c r="F545" s="63">
        <f t="shared" si="1948"/>
        <v>12040.297790000001</v>
      </c>
      <c r="G545" s="64"/>
      <c r="H545" s="65"/>
      <c r="I545" s="64"/>
      <c r="J545" s="65"/>
      <c r="K545" s="64"/>
      <c r="L545" s="65"/>
      <c r="M545" s="64"/>
      <c r="N545" s="65"/>
      <c r="O545" s="62"/>
      <c r="P545" s="63"/>
      <c r="Q545" s="64"/>
      <c r="R545" s="65"/>
      <c r="S545" s="64"/>
      <c r="T545" s="65"/>
      <c r="U545" s="64"/>
      <c r="V545" s="66"/>
      <c r="W545" s="64"/>
      <c r="X545" s="65"/>
      <c r="Y545" s="65"/>
      <c r="Z545" s="64"/>
      <c r="AA545" s="65"/>
      <c r="AB545" s="64"/>
      <c r="AC545" s="65"/>
      <c r="AD545" s="64"/>
      <c r="AE545" s="65"/>
      <c r="AF545" s="65"/>
      <c r="AG545" s="66"/>
      <c r="AH545" s="69"/>
      <c r="AI545" s="62"/>
      <c r="AJ545" s="63"/>
      <c r="AK545" s="62"/>
      <c r="AL545" s="63"/>
      <c r="AM545" s="68"/>
      <c r="AN545" s="69"/>
      <c r="AO545" s="69"/>
      <c r="AP545" s="64"/>
      <c r="AQ545" s="65"/>
      <c r="AR545" s="64"/>
      <c r="AS545" s="65"/>
      <c r="AT545" s="66"/>
      <c r="AU545" s="66"/>
      <c r="AV545" s="64"/>
      <c r="AW545" s="65"/>
      <c r="AX545" s="69"/>
      <c r="AY545" s="69"/>
      <c r="AZ545" s="63"/>
      <c r="BA545" s="69"/>
      <c r="BB545" s="69">
        <v>12040.297790000001</v>
      </c>
      <c r="BC545" s="66"/>
      <c r="BD545" s="69"/>
      <c r="BE545" s="64"/>
      <c r="BF545" s="65"/>
      <c r="BG545" s="70"/>
      <c r="BH545" s="66"/>
      <c r="BI545" s="70"/>
      <c r="BJ545" s="66"/>
      <c r="BK545" s="64"/>
      <c r="BL545" s="65"/>
      <c r="BM545" s="66"/>
      <c r="BN545" s="65"/>
      <c r="BO545" s="65"/>
      <c r="BP545" s="65"/>
      <c r="BQ545" s="65"/>
      <c r="BR545" s="66"/>
      <c r="BS545" s="69"/>
    </row>
    <row r="546" spans="1:71" s="78" customFormat="1" ht="23.25" customHeight="1" x14ac:dyDescent="0.35">
      <c r="A546" s="90" t="s">
        <v>894</v>
      </c>
      <c r="B546" s="91"/>
      <c r="C546" s="204"/>
      <c r="D546" s="207">
        <f t="shared" ref="D546" si="1949">SUBTOTAL(9,D527:D545)</f>
        <v>90162.979119999989</v>
      </c>
      <c r="E546" s="100">
        <f t="shared" ref="E546" si="1950">SUBTOTAL(9,E527:E545)</f>
        <v>9531.1720999999998</v>
      </c>
      <c r="F546" s="100">
        <f t="shared" ref="F546" si="1951">SUBTOTAL(9,F527:F545)</f>
        <v>80631.807019999993</v>
      </c>
      <c r="G546" s="100">
        <f t="shared" ref="G546" si="1952">SUBTOTAL(9,G527:G545)</f>
        <v>631.31273999999996</v>
      </c>
      <c r="H546" s="100">
        <f t="shared" ref="H546" si="1953">SUBTOTAL(9,H527:H545)</f>
        <v>270.56254999999999</v>
      </c>
      <c r="I546" s="100">
        <f t="shared" ref="I546" si="1954">SUBTOTAL(9,I527:I545)</f>
        <v>976.84563000000003</v>
      </c>
      <c r="J546" s="100">
        <f t="shared" ref="J546" si="1955">SUBTOTAL(9,J527:J545)</f>
        <v>418.6481</v>
      </c>
      <c r="K546" s="100">
        <f t="shared" ref="K546" si="1956">SUBTOTAL(9,K527:K545)</f>
        <v>527.40652</v>
      </c>
      <c r="L546" s="100">
        <f t="shared" ref="L546" si="1957">SUBTOTAL(9,L527:L545)</f>
        <v>226.03136000000001</v>
      </c>
      <c r="M546" s="100">
        <f t="shared" ref="M546" si="1958">SUBTOTAL(9,M527:M545)</f>
        <v>0</v>
      </c>
      <c r="N546" s="100">
        <f t="shared" ref="N546" si="1959">SUBTOTAL(9,N527:N545)</f>
        <v>0</v>
      </c>
      <c r="O546" s="100">
        <f t="shared" ref="O546" si="1960">SUBTOTAL(9,O527:O545)</f>
        <v>1390.76558</v>
      </c>
      <c r="P546" s="100">
        <f t="shared" ref="P546" si="1961">SUBTOTAL(9,P527:P545)</f>
        <v>596.04239999999993</v>
      </c>
      <c r="Q546" s="100">
        <f t="shared" ref="Q546" si="1962">SUBTOTAL(9,Q527:Q545)</f>
        <v>0</v>
      </c>
      <c r="R546" s="100">
        <f t="shared" ref="R546" si="1963">SUBTOTAL(9,R527:R545)</f>
        <v>0</v>
      </c>
      <c r="S546" s="100">
        <f t="shared" ref="S546" si="1964">SUBTOTAL(9,S527:S545)</f>
        <v>0</v>
      </c>
      <c r="T546" s="100">
        <f t="shared" ref="T546" si="1965">SUBTOTAL(9,T527:T545)</f>
        <v>0</v>
      </c>
      <c r="U546" s="100">
        <f t="shared" ref="U546" si="1966">SUBTOTAL(9,U527:U545)</f>
        <v>0</v>
      </c>
      <c r="V546" s="100">
        <f t="shared" ref="V546" si="1967">SUBTOTAL(9,V527:V545)</f>
        <v>0</v>
      </c>
      <c r="W546" s="100">
        <f t="shared" ref="W546" si="1968">SUBTOTAL(9,W527:W545)</f>
        <v>0</v>
      </c>
      <c r="X546" s="100">
        <f t="shared" ref="X546" si="1969">SUBTOTAL(9,X527:X545)</f>
        <v>0</v>
      </c>
      <c r="Y546" s="100">
        <f t="shared" ref="Y546" si="1970">SUBTOTAL(9,Y527:Y545)</f>
        <v>3202.64</v>
      </c>
      <c r="Z546" s="100">
        <f t="shared" ref="Z546" si="1971">SUBTOTAL(9,Z527:Z545)</f>
        <v>0</v>
      </c>
      <c r="AA546" s="100">
        <f t="shared" ref="AA546" si="1972">SUBTOTAL(9,AA527:AA545)</f>
        <v>0</v>
      </c>
      <c r="AB546" s="100">
        <f t="shared" ref="AB546" si="1973">SUBTOTAL(9,AB527:AB545)</f>
        <v>1446.86643</v>
      </c>
      <c r="AC546" s="100">
        <f t="shared" ref="AC546" si="1974">SUBTOTAL(9,AC527:AC545)</f>
        <v>620.08560999999997</v>
      </c>
      <c r="AD546" s="100">
        <f t="shared" ref="AD546" si="1975">SUBTOTAL(9,AD527:AD545)</f>
        <v>27.688320000000001</v>
      </c>
      <c r="AE546" s="100">
        <f t="shared" ref="AE546" si="1976">SUBTOTAL(9,AE527:AE545)</f>
        <v>11.86642</v>
      </c>
      <c r="AF546" s="100">
        <f t="shared" ref="AF546" si="1977">SUBTOTAL(9,AF527:AF545)</f>
        <v>7209.4943800000001</v>
      </c>
      <c r="AG546" s="100">
        <f t="shared" ref="AG546" si="1978">SUBTOTAL(9,AG527:AG545)</f>
        <v>0</v>
      </c>
      <c r="AH546" s="100">
        <f t="shared" ref="AH546" si="1979">SUBTOTAL(9,AH527:AH545)</f>
        <v>0</v>
      </c>
      <c r="AI546" s="100">
        <f t="shared" ref="AI546" si="1980">SUBTOTAL(9,AI527:AI545)</f>
        <v>460.73835000000003</v>
      </c>
      <c r="AJ546" s="100">
        <f t="shared" ref="AJ546" si="1981">SUBTOTAL(9,AJ527:AJ545)</f>
        <v>197.45930000000001</v>
      </c>
      <c r="AK546" s="100">
        <f t="shared" ref="AK546" si="1982">SUBTOTAL(9,AK527:AK545)</f>
        <v>0</v>
      </c>
      <c r="AL546" s="100">
        <f t="shared" ref="AL546" si="1983">SUBTOTAL(9,AL527:AL545)</f>
        <v>0</v>
      </c>
      <c r="AM546" s="100">
        <f t="shared" ref="AM546" si="1984">SUBTOTAL(9,AM527:AM545)</f>
        <v>0</v>
      </c>
      <c r="AN546" s="100">
        <f t="shared" ref="AN546" si="1985">SUBTOTAL(9,AN527:AN545)</f>
        <v>0</v>
      </c>
      <c r="AO546" s="100">
        <f t="shared" ref="AO546" si="1986">SUBTOTAL(9,AO527:AO545)</f>
        <v>0</v>
      </c>
      <c r="AP546" s="100">
        <f t="shared" ref="AP546" si="1987">SUBTOTAL(9,AP527:AP545)</f>
        <v>3877.9244900000003</v>
      </c>
      <c r="AQ546" s="100">
        <f t="shared" ref="AQ546" si="1988">SUBTOTAL(9,AQ527:AQ545)</f>
        <v>1661.9676400000001</v>
      </c>
      <c r="AR546" s="100">
        <f t="shared" ref="AR546" si="1989">SUBTOTAL(9,AR527:AR545)</f>
        <v>0</v>
      </c>
      <c r="AS546" s="100">
        <f t="shared" ref="AS546" si="1990">SUBTOTAL(9,AS527:AS545)</f>
        <v>0</v>
      </c>
      <c r="AT546" s="100">
        <f t="shared" ref="AT546" si="1991">SUBTOTAL(9,AT527:AT545)</f>
        <v>950</v>
      </c>
      <c r="AU546" s="100">
        <f t="shared" ref="AU546" si="1992">SUBTOTAL(9,AU527:AU545)</f>
        <v>0</v>
      </c>
      <c r="AV546" s="100">
        <f t="shared" ref="AV546" si="1993">SUBTOTAL(9,AV527:AV545)</f>
        <v>0</v>
      </c>
      <c r="AW546" s="100">
        <f t="shared" ref="AW546" si="1994">SUBTOTAL(9,AW527:AW545)</f>
        <v>0</v>
      </c>
      <c r="AX546" s="100">
        <f t="shared" ref="AX546" si="1995">SUBTOTAL(9,AX527:AX545)</f>
        <v>31.850750000000001</v>
      </c>
      <c r="AY546" s="100">
        <f t="shared" ref="AY546" si="1996">SUBTOTAL(9,AY527:AY545)</f>
        <v>0</v>
      </c>
      <c r="AZ546" s="100">
        <f t="shared" ref="AZ546" si="1997">SUBTOTAL(9,AZ527:AZ545)</f>
        <v>0</v>
      </c>
      <c r="BA546" s="100">
        <f t="shared" ref="BA546" si="1998">SUBTOTAL(9,BA527:BA545)</f>
        <v>0</v>
      </c>
      <c r="BB546" s="100">
        <f t="shared" ref="BB546" si="1999">SUBTOTAL(9,BB527:BB545)</f>
        <v>43896.289810000002</v>
      </c>
      <c r="BC546" s="100">
        <f t="shared" ref="BC546" si="2000">SUBTOTAL(9,BC527:BC545)</f>
        <v>14628.705830000001</v>
      </c>
      <c r="BD546" s="100">
        <f t="shared" ref="BD546" si="2001">SUBTOTAL(9,BD527:BD545)</f>
        <v>2449.0077700000002</v>
      </c>
      <c r="BE546" s="100">
        <f t="shared" ref="BE546" si="2002">SUBTOTAL(9,BE527:BE545)</f>
        <v>0</v>
      </c>
      <c r="BF546" s="100">
        <f t="shared" ref="BF546" si="2003">SUBTOTAL(9,BF527:BF545)</f>
        <v>0</v>
      </c>
      <c r="BG546" s="100">
        <f t="shared" ref="BG546" si="2004">SUBTOTAL(9,BG527:BG545)</f>
        <v>0</v>
      </c>
      <c r="BH546" s="100">
        <f t="shared" ref="BH546" si="2005">SUBTOTAL(9,BH527:BH545)</f>
        <v>0</v>
      </c>
      <c r="BI546" s="100">
        <f t="shared" ref="BI546" si="2006">SUBTOTAL(9,BI527:BI545)</f>
        <v>191.62404000000001</v>
      </c>
      <c r="BJ546" s="100">
        <f t="shared" ref="BJ546" si="2007">SUBTOTAL(9,BJ527:BJ545)</f>
        <v>12.23316</v>
      </c>
      <c r="BK546" s="100">
        <f t="shared" ref="BK546" si="2008">SUBTOTAL(9,BK527:BK545)</f>
        <v>0</v>
      </c>
      <c r="BL546" s="100">
        <f t="shared" ref="BL546" si="2009">SUBTOTAL(9,BL527:BL545)</f>
        <v>0</v>
      </c>
      <c r="BM546" s="100">
        <f t="shared" ref="BM546" si="2010">SUBTOTAL(9,BM527:BM545)</f>
        <v>0</v>
      </c>
      <c r="BN546" s="100">
        <f t="shared" ref="BN546" si="2011">SUBTOTAL(9,BN527:BN545)</f>
        <v>2959.34</v>
      </c>
      <c r="BO546" s="100">
        <f t="shared" ref="BO546" si="2012">SUBTOTAL(9,BO527:BO545)</f>
        <v>0</v>
      </c>
      <c r="BP546" s="100">
        <f t="shared" ref="BP546" si="2013">SUBTOTAL(9,BP527:BP545)</f>
        <v>0</v>
      </c>
      <c r="BQ546" s="100">
        <f t="shared" ref="BQ546" si="2014">SUBTOTAL(9,BQ527:BQ545)</f>
        <v>1289.58194</v>
      </c>
      <c r="BR546" s="100">
        <f t="shared" ref="BR546" si="2015">SUBTOTAL(9,BR527:BR545)</f>
        <v>0</v>
      </c>
      <c r="BS546" s="100">
        <f t="shared" ref="BS546" si="2016">SUBTOTAL(9,BS527:BS545)</f>
        <v>0</v>
      </c>
    </row>
    <row r="547" spans="1:71" ht="70.5" customHeight="1" outlineLevel="1" collapsed="1" x14ac:dyDescent="0.35">
      <c r="A547" s="119" t="s">
        <v>895</v>
      </c>
      <c r="B547" s="75" t="s">
        <v>896</v>
      </c>
      <c r="C547" s="201" t="s">
        <v>897</v>
      </c>
      <c r="D547" s="202">
        <f t="shared" ref="D547" si="2017">E547+F547</f>
        <v>1172.56</v>
      </c>
      <c r="E547" s="62">
        <f t="shared" ref="E547" si="2018">SUMIF($G$5:$BS$5,"федеральный бюджет",G547:BS547)</f>
        <v>0</v>
      </c>
      <c r="F547" s="63">
        <f t="shared" ref="F547" si="2019">SUMIF($G$5:$BS$5,"краевой бюджет",G547:BS547)</f>
        <v>1172.56</v>
      </c>
      <c r="G547" s="64"/>
      <c r="H547" s="65"/>
      <c r="I547" s="64"/>
      <c r="J547" s="65"/>
      <c r="K547" s="64"/>
      <c r="L547" s="65"/>
      <c r="M547" s="64"/>
      <c r="N547" s="65"/>
      <c r="O547" s="62"/>
      <c r="P547" s="63"/>
      <c r="Q547" s="64"/>
      <c r="R547" s="65"/>
      <c r="S547" s="64"/>
      <c r="T547" s="65"/>
      <c r="U547" s="64"/>
      <c r="V547" s="66"/>
      <c r="W547" s="64"/>
      <c r="X547" s="65"/>
      <c r="Y547" s="65">
        <v>434.56</v>
      </c>
      <c r="Z547" s="64"/>
      <c r="AA547" s="65"/>
      <c r="AB547" s="62"/>
      <c r="AC547" s="63"/>
      <c r="AD547" s="64"/>
      <c r="AE547" s="65"/>
      <c r="AF547" s="65"/>
      <c r="AG547" s="66"/>
      <c r="AH547" s="73"/>
      <c r="AI547" s="62"/>
      <c r="AJ547" s="63"/>
      <c r="AK547" s="62"/>
      <c r="AL547" s="63"/>
      <c r="AM547" s="68"/>
      <c r="AN547" s="69"/>
      <c r="AO547" s="69"/>
      <c r="AP547" s="64"/>
      <c r="AQ547" s="65"/>
      <c r="AR547" s="64"/>
      <c r="AS547" s="65"/>
      <c r="AT547" s="66"/>
      <c r="AU547" s="66"/>
      <c r="AV547" s="64"/>
      <c r="AW547" s="65"/>
      <c r="AX547" s="73"/>
      <c r="AY547" s="73"/>
      <c r="AZ547" s="65"/>
      <c r="BA547" s="66"/>
      <c r="BB547" s="66">
        <v>738</v>
      </c>
      <c r="BC547" s="66"/>
      <c r="BD547" s="73"/>
      <c r="BE547" s="64"/>
      <c r="BF547" s="65"/>
      <c r="BG547" s="70"/>
      <c r="BH547" s="66"/>
      <c r="BI547" s="70"/>
      <c r="BJ547" s="66"/>
      <c r="BK547" s="64"/>
      <c r="BL547" s="65"/>
      <c r="BM547" s="66"/>
      <c r="BN547" s="65"/>
      <c r="BO547" s="65"/>
      <c r="BP547" s="65"/>
      <c r="BQ547" s="65"/>
      <c r="BR547" s="66"/>
      <c r="BS547" s="73"/>
    </row>
    <row r="548" spans="1:71" ht="47.25" customHeight="1" outlineLevel="1" x14ac:dyDescent="0.35">
      <c r="A548" s="95" t="s">
        <v>895</v>
      </c>
      <c r="B548" s="61" t="s">
        <v>898</v>
      </c>
      <c r="C548" s="201" t="s">
        <v>899</v>
      </c>
      <c r="D548" s="202">
        <f t="shared" ref="D548:D565" si="2020">E548+F548</f>
        <v>1263.66517</v>
      </c>
      <c r="E548" s="62">
        <f t="shared" ref="E548:E565" si="2021">SUMIF($G$5:$BS$5,"федеральный бюджет",G548:BS548)</f>
        <v>791.14886000000001</v>
      </c>
      <c r="F548" s="63">
        <f t="shared" ref="F548:F565" si="2022">SUMIF($G$5:$BS$5,"краевой бюджет",G548:BS548)</f>
        <v>472.51630999999998</v>
      </c>
      <c r="G548" s="64"/>
      <c r="H548" s="65"/>
      <c r="I548" s="64">
        <v>178.07803999999999</v>
      </c>
      <c r="J548" s="65">
        <v>76.319159999999997</v>
      </c>
      <c r="K548" s="64"/>
      <c r="L548" s="65"/>
      <c r="M548" s="64"/>
      <c r="N548" s="65"/>
      <c r="O548" s="62">
        <v>613.07082000000003</v>
      </c>
      <c r="P548" s="63">
        <v>262.74464</v>
      </c>
      <c r="Q548" s="64"/>
      <c r="R548" s="65"/>
      <c r="S548" s="64"/>
      <c r="T548" s="65"/>
      <c r="U548" s="64"/>
      <c r="V548" s="66"/>
      <c r="W548" s="64"/>
      <c r="X548" s="65"/>
      <c r="Y548" s="65"/>
      <c r="Z548" s="64"/>
      <c r="AA548" s="65"/>
      <c r="AB548" s="62"/>
      <c r="AC548" s="63"/>
      <c r="AD548" s="64"/>
      <c r="AE548" s="65"/>
      <c r="AF548" s="65"/>
      <c r="AG548" s="66"/>
      <c r="AH548" s="73"/>
      <c r="AI548" s="62"/>
      <c r="AJ548" s="63"/>
      <c r="AK548" s="62"/>
      <c r="AL548" s="63"/>
      <c r="AM548" s="68"/>
      <c r="AN548" s="69"/>
      <c r="AO548" s="69"/>
      <c r="AP548" s="64"/>
      <c r="AQ548" s="65"/>
      <c r="AR548" s="64"/>
      <c r="AS548" s="65"/>
      <c r="AT548" s="66"/>
      <c r="AU548" s="66"/>
      <c r="AV548" s="64"/>
      <c r="AW548" s="65"/>
      <c r="AX548" s="73"/>
      <c r="AY548" s="73"/>
      <c r="AZ548" s="65"/>
      <c r="BA548" s="66"/>
      <c r="BB548" s="66"/>
      <c r="BC548" s="66"/>
      <c r="BD548" s="73">
        <v>133.45250999999999</v>
      </c>
      <c r="BE548" s="64"/>
      <c r="BF548" s="65"/>
      <c r="BG548" s="70"/>
      <c r="BH548" s="66"/>
      <c r="BI548" s="70"/>
      <c r="BJ548" s="66"/>
      <c r="BK548" s="64"/>
      <c r="BL548" s="65"/>
      <c r="BM548" s="66"/>
      <c r="BN548" s="65"/>
      <c r="BO548" s="65"/>
      <c r="BP548" s="65"/>
      <c r="BQ548" s="65"/>
      <c r="BR548" s="66"/>
      <c r="BS548" s="73"/>
    </row>
    <row r="549" spans="1:71" ht="47.25" customHeight="1" outlineLevel="1" x14ac:dyDescent="0.35">
      <c r="A549" s="95" t="s">
        <v>895</v>
      </c>
      <c r="B549" s="61" t="s">
        <v>900</v>
      </c>
      <c r="C549" s="201">
        <v>243500017707</v>
      </c>
      <c r="D549" s="202">
        <f t="shared" si="2020"/>
        <v>562.81761000000006</v>
      </c>
      <c r="E549" s="62">
        <f t="shared" si="2021"/>
        <v>393.97233</v>
      </c>
      <c r="F549" s="63">
        <f t="shared" si="2022"/>
        <v>168.84528</v>
      </c>
      <c r="G549" s="64"/>
      <c r="H549" s="65"/>
      <c r="I549" s="64"/>
      <c r="J549" s="65"/>
      <c r="K549" s="64">
        <v>43.985250000000001</v>
      </c>
      <c r="L549" s="65">
        <v>18.850819999999999</v>
      </c>
      <c r="M549" s="64"/>
      <c r="N549" s="65"/>
      <c r="O549" s="62">
        <v>349.98707999999999</v>
      </c>
      <c r="P549" s="63">
        <v>149.99446</v>
      </c>
      <c r="Q549" s="64"/>
      <c r="R549" s="65"/>
      <c r="S549" s="64"/>
      <c r="T549" s="65"/>
      <c r="U549" s="64"/>
      <c r="V549" s="66"/>
      <c r="W549" s="64"/>
      <c r="X549" s="65"/>
      <c r="Y549" s="65"/>
      <c r="Z549" s="64"/>
      <c r="AA549" s="65"/>
      <c r="AB549" s="62"/>
      <c r="AC549" s="63"/>
      <c r="AD549" s="64"/>
      <c r="AE549" s="65"/>
      <c r="AF549" s="65"/>
      <c r="AG549" s="66"/>
      <c r="AH549" s="73"/>
      <c r="AI549" s="62"/>
      <c r="AJ549" s="63"/>
      <c r="AK549" s="62"/>
      <c r="AL549" s="63"/>
      <c r="AM549" s="68"/>
      <c r="AN549" s="69"/>
      <c r="AO549" s="69"/>
      <c r="AP549" s="64"/>
      <c r="AQ549" s="65"/>
      <c r="AR549" s="64"/>
      <c r="AS549" s="65"/>
      <c r="AT549" s="66"/>
      <c r="AU549" s="66"/>
      <c r="AV549" s="64"/>
      <c r="AW549" s="65"/>
      <c r="AX549" s="73"/>
      <c r="AY549" s="73"/>
      <c r="AZ549" s="65"/>
      <c r="BA549" s="66"/>
      <c r="BB549" s="66"/>
      <c r="BC549" s="66"/>
      <c r="BD549" s="73"/>
      <c r="BE549" s="64"/>
      <c r="BF549" s="65"/>
      <c r="BG549" s="70"/>
      <c r="BH549" s="66"/>
      <c r="BI549" s="70"/>
      <c r="BJ549" s="66"/>
      <c r="BK549" s="64"/>
      <c r="BL549" s="65"/>
      <c r="BM549" s="66"/>
      <c r="BN549" s="65"/>
      <c r="BO549" s="65"/>
      <c r="BP549" s="65"/>
      <c r="BQ549" s="65"/>
      <c r="BR549" s="66"/>
      <c r="BS549" s="73"/>
    </row>
    <row r="550" spans="1:71" ht="47.25" customHeight="1" outlineLevel="1" x14ac:dyDescent="0.35">
      <c r="A550" s="82" t="s">
        <v>895</v>
      </c>
      <c r="B550" s="163" t="s">
        <v>901</v>
      </c>
      <c r="C550" s="201">
        <v>243501191546</v>
      </c>
      <c r="D550" s="202">
        <f t="shared" si="2020"/>
        <v>2897.5641700000001</v>
      </c>
      <c r="E550" s="62">
        <f t="shared" si="2021"/>
        <v>1376.0699200000001</v>
      </c>
      <c r="F550" s="63">
        <f t="shared" si="2022"/>
        <v>1521.49425</v>
      </c>
      <c r="G550" s="64"/>
      <c r="H550" s="65"/>
      <c r="I550" s="64">
        <v>82.018889999999999</v>
      </c>
      <c r="J550" s="65">
        <v>35.150950000000002</v>
      </c>
      <c r="K550" s="64"/>
      <c r="L550" s="65"/>
      <c r="M550" s="64"/>
      <c r="N550" s="65"/>
      <c r="O550" s="62">
        <v>1294.0510300000001</v>
      </c>
      <c r="P550" s="63">
        <v>554.5933</v>
      </c>
      <c r="Q550" s="64"/>
      <c r="R550" s="65"/>
      <c r="S550" s="64"/>
      <c r="T550" s="65"/>
      <c r="U550" s="64"/>
      <c r="V550" s="66"/>
      <c r="W550" s="64"/>
      <c r="X550" s="65"/>
      <c r="Y550" s="65">
        <v>392</v>
      </c>
      <c r="Z550" s="64"/>
      <c r="AA550" s="65"/>
      <c r="AB550" s="62"/>
      <c r="AC550" s="63"/>
      <c r="AD550" s="64"/>
      <c r="AE550" s="65"/>
      <c r="AF550" s="65"/>
      <c r="AG550" s="66"/>
      <c r="AH550" s="73"/>
      <c r="AI550" s="62"/>
      <c r="AJ550" s="63"/>
      <c r="AK550" s="62"/>
      <c r="AL550" s="63"/>
      <c r="AM550" s="68"/>
      <c r="AN550" s="69"/>
      <c r="AO550" s="69"/>
      <c r="AP550" s="64"/>
      <c r="AQ550" s="65"/>
      <c r="AR550" s="64"/>
      <c r="AS550" s="65"/>
      <c r="AT550" s="66"/>
      <c r="AU550" s="66"/>
      <c r="AV550" s="64"/>
      <c r="AW550" s="65"/>
      <c r="AX550" s="73"/>
      <c r="AY550" s="73"/>
      <c r="AZ550" s="65"/>
      <c r="BA550" s="66"/>
      <c r="BB550" s="66"/>
      <c r="BC550" s="66"/>
      <c r="BD550" s="73">
        <v>539.75</v>
      </c>
      <c r="BE550" s="64"/>
      <c r="BF550" s="65"/>
      <c r="BG550" s="70"/>
      <c r="BH550" s="66"/>
      <c r="BI550" s="70"/>
      <c r="BJ550" s="66"/>
      <c r="BK550" s="64"/>
      <c r="BL550" s="65"/>
      <c r="BM550" s="66"/>
      <c r="BN550" s="65"/>
      <c r="BO550" s="65"/>
      <c r="BP550" s="65"/>
      <c r="BQ550" s="65"/>
      <c r="BR550" s="66"/>
      <c r="BS550" s="73"/>
    </row>
    <row r="551" spans="1:71" ht="47.25" customHeight="1" outlineLevel="1" x14ac:dyDescent="0.35">
      <c r="A551" s="95" t="s">
        <v>895</v>
      </c>
      <c r="B551" s="61" t="s">
        <v>902</v>
      </c>
      <c r="C551" s="201" t="s">
        <v>903</v>
      </c>
      <c r="D551" s="202">
        <f t="shared" si="2020"/>
        <v>3383.0230999999999</v>
      </c>
      <c r="E551" s="62">
        <f t="shared" si="2021"/>
        <v>459.11991</v>
      </c>
      <c r="F551" s="63">
        <f t="shared" si="2022"/>
        <v>2923.90319</v>
      </c>
      <c r="G551" s="64"/>
      <c r="H551" s="65"/>
      <c r="I551" s="64">
        <v>178.82924</v>
      </c>
      <c r="J551" s="65">
        <v>76.641099999999994</v>
      </c>
      <c r="K551" s="64">
        <v>109.87591999999999</v>
      </c>
      <c r="L551" s="65">
        <v>47.089689999999997</v>
      </c>
      <c r="M551" s="64"/>
      <c r="N551" s="65"/>
      <c r="O551" s="62">
        <v>170.41475</v>
      </c>
      <c r="P551" s="63">
        <v>73.034899999999993</v>
      </c>
      <c r="Q551" s="64"/>
      <c r="R551" s="65"/>
      <c r="S551" s="64"/>
      <c r="T551" s="65"/>
      <c r="U551" s="64"/>
      <c r="V551" s="66"/>
      <c r="W551" s="64"/>
      <c r="X551" s="65"/>
      <c r="Y551" s="65">
        <v>454.72</v>
      </c>
      <c r="Z551" s="64"/>
      <c r="AA551" s="65"/>
      <c r="AB551" s="62"/>
      <c r="AC551" s="63"/>
      <c r="AD551" s="64"/>
      <c r="AE551" s="65"/>
      <c r="AF551" s="65"/>
      <c r="AG551" s="66"/>
      <c r="AH551" s="73"/>
      <c r="AI551" s="62"/>
      <c r="AJ551" s="63"/>
      <c r="AK551" s="62"/>
      <c r="AL551" s="63"/>
      <c r="AM551" s="68"/>
      <c r="AN551" s="69"/>
      <c r="AO551" s="69"/>
      <c r="AP551" s="64"/>
      <c r="AQ551" s="65"/>
      <c r="AR551" s="64"/>
      <c r="AS551" s="65"/>
      <c r="AT551" s="66"/>
      <c r="AU551" s="66"/>
      <c r="AV551" s="64"/>
      <c r="AW551" s="65"/>
      <c r="AX551" s="73"/>
      <c r="AY551" s="73"/>
      <c r="AZ551" s="65"/>
      <c r="BA551" s="66"/>
      <c r="BB551" s="66"/>
      <c r="BC551" s="66"/>
      <c r="BD551" s="73">
        <f>2148.4175+124</f>
        <v>2272.4175</v>
      </c>
      <c r="BE551" s="64"/>
      <c r="BF551" s="65"/>
      <c r="BG551" s="70"/>
      <c r="BH551" s="66"/>
      <c r="BI551" s="70"/>
      <c r="BJ551" s="66"/>
      <c r="BK551" s="64"/>
      <c r="BL551" s="65"/>
      <c r="BM551" s="66"/>
      <c r="BN551" s="65"/>
      <c r="BO551" s="65"/>
      <c r="BP551" s="65"/>
      <c r="BQ551" s="65"/>
      <c r="BR551" s="66"/>
      <c r="BS551" s="73"/>
    </row>
    <row r="552" spans="1:71" ht="47.25" customHeight="1" outlineLevel="1" x14ac:dyDescent="0.35">
      <c r="A552" s="97" t="s">
        <v>904</v>
      </c>
      <c r="B552" s="61" t="s">
        <v>905</v>
      </c>
      <c r="C552" s="201" t="s">
        <v>906</v>
      </c>
      <c r="D552" s="202">
        <f t="shared" si="2020"/>
        <v>1848.09167</v>
      </c>
      <c r="E552" s="62">
        <f t="shared" si="2021"/>
        <v>489.24728000000005</v>
      </c>
      <c r="F552" s="63">
        <f t="shared" si="2022"/>
        <v>1358.84439</v>
      </c>
      <c r="G552" s="64"/>
      <c r="H552" s="65"/>
      <c r="I552" s="64">
        <v>155.2825</v>
      </c>
      <c r="J552" s="65">
        <v>66.549639999999997</v>
      </c>
      <c r="K552" s="64"/>
      <c r="L552" s="65"/>
      <c r="M552" s="64">
        <v>167.71046999999999</v>
      </c>
      <c r="N552" s="65">
        <v>71.875919999999994</v>
      </c>
      <c r="O552" s="62"/>
      <c r="P552" s="63"/>
      <c r="Q552" s="64">
        <v>150.18763000000001</v>
      </c>
      <c r="R552" s="65">
        <v>64.366129999999998</v>
      </c>
      <c r="S552" s="64"/>
      <c r="T552" s="65"/>
      <c r="U552" s="64"/>
      <c r="V552" s="66"/>
      <c r="W552" s="64">
        <v>16.066680000000002</v>
      </c>
      <c r="X552" s="65">
        <v>6.8856999999999999</v>
      </c>
      <c r="Y552" s="65">
        <v>1058.82</v>
      </c>
      <c r="Z552" s="64"/>
      <c r="AA552" s="65"/>
      <c r="AB552" s="62"/>
      <c r="AC552" s="63"/>
      <c r="AD552" s="64"/>
      <c r="AE552" s="65"/>
      <c r="AF552" s="65"/>
      <c r="AG552" s="66"/>
      <c r="AH552" s="73"/>
      <c r="AI552" s="62"/>
      <c r="AJ552" s="63"/>
      <c r="AK552" s="62"/>
      <c r="AL552" s="63"/>
      <c r="AM552" s="68"/>
      <c r="AN552" s="69"/>
      <c r="AO552" s="69"/>
      <c r="AP552" s="64"/>
      <c r="AQ552" s="65"/>
      <c r="AR552" s="64"/>
      <c r="AS552" s="65"/>
      <c r="AT552" s="66"/>
      <c r="AU552" s="66"/>
      <c r="AV552" s="64"/>
      <c r="AW552" s="65"/>
      <c r="AX552" s="73"/>
      <c r="AY552" s="73"/>
      <c r="AZ552" s="65"/>
      <c r="BA552" s="66"/>
      <c r="BB552" s="66"/>
      <c r="BC552" s="66"/>
      <c r="BD552" s="73">
        <v>90.346999999999994</v>
      </c>
      <c r="BE552" s="64"/>
      <c r="BF552" s="65"/>
      <c r="BG552" s="70"/>
      <c r="BH552" s="66"/>
      <c r="BI552" s="70"/>
      <c r="BJ552" s="66"/>
      <c r="BK552" s="64"/>
      <c r="BL552" s="65"/>
      <c r="BM552" s="66"/>
      <c r="BN552" s="65"/>
      <c r="BO552" s="65"/>
      <c r="BP552" s="65"/>
      <c r="BQ552" s="65"/>
      <c r="BR552" s="66"/>
      <c r="BS552" s="73"/>
    </row>
    <row r="553" spans="1:71" ht="47.25" customHeight="1" outlineLevel="1" x14ac:dyDescent="0.35">
      <c r="A553" s="97" t="s">
        <v>904</v>
      </c>
      <c r="B553" s="163" t="s">
        <v>907</v>
      </c>
      <c r="C553" s="201" t="s">
        <v>908</v>
      </c>
      <c r="D553" s="202">
        <f t="shared" si="2020"/>
        <v>1176.7985800000001</v>
      </c>
      <c r="E553" s="62">
        <f t="shared" si="2021"/>
        <v>307.24685999999997</v>
      </c>
      <c r="F553" s="63">
        <f t="shared" si="2022"/>
        <v>869.55172000000005</v>
      </c>
      <c r="G553" s="64">
        <v>132.93093999999999</v>
      </c>
      <c r="H553" s="65">
        <v>56.970399999999998</v>
      </c>
      <c r="I553" s="64"/>
      <c r="J553" s="65"/>
      <c r="K553" s="64">
        <v>79.397400000000005</v>
      </c>
      <c r="L553" s="65">
        <v>34.027450000000002</v>
      </c>
      <c r="M553" s="64"/>
      <c r="N553" s="65"/>
      <c r="O553" s="62">
        <v>94.918520000000001</v>
      </c>
      <c r="P553" s="63">
        <v>40.679369999999999</v>
      </c>
      <c r="Q553" s="64"/>
      <c r="R553" s="65"/>
      <c r="S553" s="64"/>
      <c r="T553" s="65"/>
      <c r="U553" s="64"/>
      <c r="V553" s="66"/>
      <c r="W553" s="64"/>
      <c r="X553" s="65"/>
      <c r="Y553" s="65">
        <v>76.16</v>
      </c>
      <c r="Z553" s="64"/>
      <c r="AA553" s="65"/>
      <c r="AB553" s="62"/>
      <c r="AC553" s="63"/>
      <c r="AD553" s="64"/>
      <c r="AE553" s="65"/>
      <c r="AF553" s="65"/>
      <c r="AG553" s="66"/>
      <c r="AH553" s="73"/>
      <c r="AI553" s="62"/>
      <c r="AJ553" s="63"/>
      <c r="AK553" s="62"/>
      <c r="AL553" s="63"/>
      <c r="AM553" s="68"/>
      <c r="AN553" s="69"/>
      <c r="AO553" s="69"/>
      <c r="AP553" s="64"/>
      <c r="AQ553" s="65"/>
      <c r="AR553" s="64"/>
      <c r="AS553" s="65"/>
      <c r="AT553" s="66"/>
      <c r="AU553" s="66"/>
      <c r="AV553" s="64"/>
      <c r="AW553" s="65"/>
      <c r="AX553" s="73"/>
      <c r="AY553" s="73"/>
      <c r="AZ553" s="65"/>
      <c r="BA553" s="66"/>
      <c r="BB553" s="66">
        <v>661.71450000000004</v>
      </c>
      <c r="BC553" s="66"/>
      <c r="BD553" s="73"/>
      <c r="BE553" s="64"/>
      <c r="BF553" s="65"/>
      <c r="BG553" s="70"/>
      <c r="BH553" s="66"/>
      <c r="BI553" s="70"/>
      <c r="BJ553" s="66"/>
      <c r="BK553" s="64"/>
      <c r="BL553" s="65"/>
      <c r="BM553" s="66"/>
      <c r="BN553" s="65"/>
      <c r="BO553" s="65"/>
      <c r="BP553" s="65"/>
      <c r="BQ553" s="65"/>
      <c r="BR553" s="66"/>
      <c r="BS553" s="73"/>
    </row>
    <row r="554" spans="1:71" ht="47.25" customHeight="1" outlineLevel="1" x14ac:dyDescent="0.35">
      <c r="A554" s="82" t="s">
        <v>895</v>
      </c>
      <c r="B554" s="61" t="s">
        <v>909</v>
      </c>
      <c r="C554" s="201">
        <v>243502429128</v>
      </c>
      <c r="D554" s="202">
        <f t="shared" si="2020"/>
        <v>223.83258000000001</v>
      </c>
      <c r="E554" s="62">
        <f t="shared" si="2021"/>
        <v>31.165459999999999</v>
      </c>
      <c r="F554" s="63">
        <f t="shared" si="2022"/>
        <v>192.66712000000001</v>
      </c>
      <c r="G554" s="64"/>
      <c r="H554" s="65"/>
      <c r="I554" s="64"/>
      <c r="J554" s="65"/>
      <c r="K554" s="64"/>
      <c r="L554" s="65"/>
      <c r="M554" s="64"/>
      <c r="N554" s="65"/>
      <c r="O554" s="62">
        <v>31.165459999999999</v>
      </c>
      <c r="P554" s="63">
        <v>13.356619999999999</v>
      </c>
      <c r="Q554" s="64"/>
      <c r="R554" s="65"/>
      <c r="S554" s="64"/>
      <c r="T554" s="65"/>
      <c r="U554" s="64"/>
      <c r="V554" s="66"/>
      <c r="W554" s="64"/>
      <c r="X554" s="65"/>
      <c r="Y554" s="65">
        <v>105.28</v>
      </c>
      <c r="Z554" s="64"/>
      <c r="AA554" s="65"/>
      <c r="AB554" s="62"/>
      <c r="AC554" s="63"/>
      <c r="AD554" s="64"/>
      <c r="AE554" s="65"/>
      <c r="AF554" s="65"/>
      <c r="AG554" s="66"/>
      <c r="AH554" s="73"/>
      <c r="AI554" s="62"/>
      <c r="AJ554" s="63"/>
      <c r="AK554" s="62"/>
      <c r="AL554" s="63"/>
      <c r="AM554" s="68"/>
      <c r="AN554" s="69"/>
      <c r="AO554" s="69"/>
      <c r="AP554" s="64"/>
      <c r="AQ554" s="65"/>
      <c r="AR554" s="64"/>
      <c r="AS554" s="65"/>
      <c r="AT554" s="66"/>
      <c r="AU554" s="66"/>
      <c r="AV554" s="64"/>
      <c r="AW554" s="65"/>
      <c r="AX554" s="73"/>
      <c r="AY554" s="73"/>
      <c r="AZ554" s="65"/>
      <c r="BA554" s="66"/>
      <c r="BB554" s="66"/>
      <c r="BC554" s="66"/>
      <c r="BD554" s="73">
        <v>74.030500000000004</v>
      </c>
      <c r="BE554" s="64"/>
      <c r="BF554" s="65"/>
      <c r="BG554" s="70"/>
      <c r="BH554" s="66"/>
      <c r="BI554" s="70"/>
      <c r="BJ554" s="66"/>
      <c r="BK554" s="64"/>
      <c r="BL554" s="65"/>
      <c r="BM554" s="66"/>
      <c r="BN554" s="65"/>
      <c r="BO554" s="65"/>
      <c r="BP554" s="65"/>
      <c r="BQ554" s="65"/>
      <c r="BR554" s="66"/>
      <c r="BS554" s="73"/>
    </row>
    <row r="555" spans="1:71" ht="47.25" customHeight="1" outlineLevel="1" x14ac:dyDescent="0.35">
      <c r="A555" s="97" t="s">
        <v>910</v>
      </c>
      <c r="B555" s="61" t="s">
        <v>911</v>
      </c>
      <c r="C555" s="201">
        <v>243500319828</v>
      </c>
      <c r="D555" s="202">
        <f t="shared" si="2020"/>
        <v>224.82013000000001</v>
      </c>
      <c r="E555" s="62">
        <f t="shared" si="2021"/>
        <v>32.718089999999997</v>
      </c>
      <c r="F555" s="63">
        <f t="shared" si="2022"/>
        <v>192.10204000000002</v>
      </c>
      <c r="G555" s="64"/>
      <c r="H555" s="65"/>
      <c r="I555" s="64"/>
      <c r="J555" s="65"/>
      <c r="K555" s="64">
        <v>32.718089999999997</v>
      </c>
      <c r="L555" s="65">
        <v>14.022040000000001</v>
      </c>
      <c r="M555" s="64"/>
      <c r="N555" s="65"/>
      <c r="O555" s="62"/>
      <c r="P555" s="63"/>
      <c r="Q555" s="64"/>
      <c r="R555" s="65"/>
      <c r="S555" s="64"/>
      <c r="T555" s="65"/>
      <c r="U555" s="64"/>
      <c r="V555" s="66"/>
      <c r="W555" s="64"/>
      <c r="X555" s="65"/>
      <c r="Y555" s="65">
        <v>178.08</v>
      </c>
      <c r="Z555" s="64"/>
      <c r="AA555" s="65"/>
      <c r="AB555" s="62"/>
      <c r="AC555" s="63"/>
      <c r="AD555" s="64"/>
      <c r="AE555" s="65"/>
      <c r="AF555" s="65"/>
      <c r="AG555" s="66"/>
      <c r="AH555" s="73"/>
      <c r="AI555" s="62"/>
      <c r="AJ555" s="63"/>
      <c r="AK555" s="62"/>
      <c r="AL555" s="63"/>
      <c r="AM555" s="68"/>
      <c r="AN555" s="69"/>
      <c r="AO555" s="69"/>
      <c r="AP555" s="64"/>
      <c r="AQ555" s="65"/>
      <c r="AR555" s="64"/>
      <c r="AS555" s="65"/>
      <c r="AT555" s="66"/>
      <c r="AU555" s="66"/>
      <c r="AV555" s="64"/>
      <c r="AW555" s="65"/>
      <c r="AX555" s="73"/>
      <c r="AY555" s="73"/>
      <c r="AZ555" s="65"/>
      <c r="BA555" s="66"/>
      <c r="BB555" s="66"/>
      <c r="BC555" s="66"/>
      <c r="BD555" s="73"/>
      <c r="BE555" s="64"/>
      <c r="BF555" s="65"/>
      <c r="BG555" s="70"/>
      <c r="BH555" s="66"/>
      <c r="BI555" s="70"/>
      <c r="BJ555" s="66"/>
      <c r="BK555" s="64"/>
      <c r="BL555" s="65"/>
      <c r="BM555" s="66"/>
      <c r="BN555" s="65"/>
      <c r="BO555" s="65"/>
      <c r="BP555" s="65"/>
      <c r="BQ555" s="65"/>
      <c r="BR555" s="66"/>
      <c r="BS555" s="73"/>
    </row>
    <row r="556" spans="1:71" ht="47.25" customHeight="1" outlineLevel="1" x14ac:dyDescent="0.35">
      <c r="A556" s="95" t="s">
        <v>895</v>
      </c>
      <c r="B556" s="61" t="s">
        <v>912</v>
      </c>
      <c r="C556" s="201" t="s">
        <v>913</v>
      </c>
      <c r="D556" s="202">
        <f t="shared" si="2020"/>
        <v>8515.1373700000004</v>
      </c>
      <c r="E556" s="62">
        <f t="shared" si="2021"/>
        <v>2081.2106800000001</v>
      </c>
      <c r="F556" s="63">
        <f t="shared" si="2022"/>
        <v>6433.9266899999993</v>
      </c>
      <c r="G556" s="64">
        <v>1362.4038499999999</v>
      </c>
      <c r="H556" s="65">
        <v>583.88737000000003</v>
      </c>
      <c r="I556" s="64"/>
      <c r="J556" s="65"/>
      <c r="K556" s="64">
        <v>91.640730000000005</v>
      </c>
      <c r="L556" s="65">
        <v>39.2746</v>
      </c>
      <c r="M556" s="64"/>
      <c r="N556" s="65"/>
      <c r="O556" s="62">
        <v>627.16610000000003</v>
      </c>
      <c r="P556" s="63">
        <v>268.78546999999998</v>
      </c>
      <c r="Q556" s="64"/>
      <c r="R556" s="65"/>
      <c r="S556" s="64"/>
      <c r="T556" s="65"/>
      <c r="U556" s="64"/>
      <c r="V556" s="66"/>
      <c r="W556" s="64"/>
      <c r="X556" s="65"/>
      <c r="Y556" s="65"/>
      <c r="Z556" s="64"/>
      <c r="AA556" s="65"/>
      <c r="AB556" s="62"/>
      <c r="AC556" s="63"/>
      <c r="AD556" s="64"/>
      <c r="AE556" s="65"/>
      <c r="AF556" s="65"/>
      <c r="AG556" s="66"/>
      <c r="AH556" s="73"/>
      <c r="AI556" s="62"/>
      <c r="AJ556" s="63"/>
      <c r="AK556" s="62"/>
      <c r="AL556" s="63"/>
      <c r="AM556" s="68"/>
      <c r="AN556" s="69"/>
      <c r="AO556" s="69"/>
      <c r="AP556" s="64"/>
      <c r="AQ556" s="65"/>
      <c r="AR556" s="64"/>
      <c r="AS556" s="65"/>
      <c r="AT556" s="66"/>
      <c r="AU556" s="66"/>
      <c r="AV556" s="64"/>
      <c r="AW556" s="65"/>
      <c r="AX556" s="73"/>
      <c r="AY556" s="73"/>
      <c r="AZ556" s="65"/>
      <c r="BA556" s="66"/>
      <c r="BB556" s="66">
        <v>5266.7308999999996</v>
      </c>
      <c r="BC556" s="66"/>
      <c r="BD556" s="73">
        <v>275.24835000000002</v>
      </c>
      <c r="BE556" s="64"/>
      <c r="BF556" s="65"/>
      <c r="BG556" s="70"/>
      <c r="BH556" s="66"/>
      <c r="BI556" s="70"/>
      <c r="BJ556" s="66"/>
      <c r="BK556" s="64"/>
      <c r="BL556" s="65"/>
      <c r="BM556" s="66"/>
      <c r="BN556" s="65"/>
      <c r="BO556" s="65"/>
      <c r="BP556" s="65"/>
      <c r="BQ556" s="65"/>
      <c r="BR556" s="66"/>
      <c r="BS556" s="73"/>
    </row>
    <row r="557" spans="1:71" ht="47.25" customHeight="1" outlineLevel="1" x14ac:dyDescent="0.35">
      <c r="A557" s="95" t="s">
        <v>895</v>
      </c>
      <c r="B557" s="61" t="s">
        <v>914</v>
      </c>
      <c r="C557" s="201" t="s">
        <v>915</v>
      </c>
      <c r="D557" s="202">
        <f t="shared" si="2020"/>
        <v>885.89830000000006</v>
      </c>
      <c r="E557" s="62">
        <f t="shared" si="2021"/>
        <v>294.22001</v>
      </c>
      <c r="F557" s="63">
        <f t="shared" si="2022"/>
        <v>591.67829000000006</v>
      </c>
      <c r="G557" s="64"/>
      <c r="H557" s="65"/>
      <c r="I557" s="64">
        <v>161.53037</v>
      </c>
      <c r="J557" s="65">
        <v>69.2273</v>
      </c>
      <c r="K557" s="64"/>
      <c r="L557" s="65"/>
      <c r="M557" s="64"/>
      <c r="N557" s="65"/>
      <c r="O557" s="62">
        <v>132.68964</v>
      </c>
      <c r="P557" s="63">
        <v>56.866990000000001</v>
      </c>
      <c r="Q557" s="64"/>
      <c r="R557" s="65"/>
      <c r="S557" s="64"/>
      <c r="T557" s="65"/>
      <c r="U557" s="64"/>
      <c r="V557" s="66"/>
      <c r="W557" s="64"/>
      <c r="X557" s="65"/>
      <c r="Y557" s="65">
        <v>465.584</v>
      </c>
      <c r="Z557" s="64"/>
      <c r="AA557" s="65"/>
      <c r="AB557" s="62"/>
      <c r="AC557" s="63"/>
      <c r="AD557" s="64"/>
      <c r="AE557" s="65"/>
      <c r="AF557" s="65"/>
      <c r="AG557" s="66"/>
      <c r="AH557" s="73"/>
      <c r="AI557" s="62"/>
      <c r="AJ557" s="63"/>
      <c r="AK557" s="62"/>
      <c r="AL557" s="63"/>
      <c r="AM557" s="68"/>
      <c r="AN557" s="69"/>
      <c r="AO557" s="69"/>
      <c r="AP557" s="64"/>
      <c r="AQ557" s="65"/>
      <c r="AR557" s="64"/>
      <c r="AS557" s="65"/>
      <c r="AT557" s="66"/>
      <c r="AU557" s="66"/>
      <c r="AV557" s="64"/>
      <c r="AW557" s="65"/>
      <c r="AX557" s="73"/>
      <c r="AY557" s="73"/>
      <c r="AZ557" s="65"/>
      <c r="BA557" s="66"/>
      <c r="BB557" s="66"/>
      <c r="BC557" s="66"/>
      <c r="BD557" s="73"/>
      <c r="BE557" s="64"/>
      <c r="BF557" s="65"/>
      <c r="BG557" s="70"/>
      <c r="BH557" s="66"/>
      <c r="BI557" s="70"/>
      <c r="BJ557" s="66"/>
      <c r="BK557" s="64"/>
      <c r="BL557" s="65"/>
      <c r="BM557" s="66"/>
      <c r="BN557" s="65"/>
      <c r="BO557" s="65"/>
      <c r="BP557" s="65"/>
      <c r="BQ557" s="65"/>
      <c r="BR557" s="66"/>
      <c r="BS557" s="73"/>
    </row>
    <row r="558" spans="1:71" ht="32.25" customHeight="1" outlineLevel="1" x14ac:dyDescent="0.35">
      <c r="A558" s="82" t="s">
        <v>895</v>
      </c>
      <c r="B558" s="88" t="s">
        <v>916</v>
      </c>
      <c r="C558" s="201">
        <v>2435006523</v>
      </c>
      <c r="D558" s="202">
        <f t="shared" si="2020"/>
        <v>127441.41118999998</v>
      </c>
      <c r="E558" s="62">
        <f t="shared" si="2021"/>
        <v>472.33927</v>
      </c>
      <c r="F558" s="63">
        <f t="shared" si="2022"/>
        <v>126969.07191999999</v>
      </c>
      <c r="G558" s="64"/>
      <c r="H558" s="65"/>
      <c r="I558" s="64"/>
      <c r="J558" s="65"/>
      <c r="K558" s="64"/>
      <c r="L558" s="65"/>
      <c r="M558" s="64"/>
      <c r="N558" s="65"/>
      <c r="O558" s="62"/>
      <c r="P558" s="63"/>
      <c r="Q558" s="64"/>
      <c r="R558" s="65"/>
      <c r="S558" s="64"/>
      <c r="T558" s="65"/>
      <c r="U558" s="64"/>
      <c r="V558" s="66"/>
      <c r="W558" s="64"/>
      <c r="X558" s="65"/>
      <c r="Y558" s="65"/>
      <c r="Z558" s="64"/>
      <c r="AA558" s="65"/>
      <c r="AB558" s="62"/>
      <c r="AC558" s="63"/>
      <c r="AD558" s="64">
        <v>472.33927</v>
      </c>
      <c r="AE558" s="65">
        <v>202.43110999999999</v>
      </c>
      <c r="AF558" s="65">
        <v>45317.171540000003</v>
      </c>
      <c r="AG558" s="66"/>
      <c r="AH558" s="73"/>
      <c r="AI558" s="62"/>
      <c r="AJ558" s="63"/>
      <c r="AK558" s="62"/>
      <c r="AL558" s="63"/>
      <c r="AM558" s="68"/>
      <c r="AN558" s="69"/>
      <c r="AO558" s="69"/>
      <c r="AP558" s="64"/>
      <c r="AQ558" s="65"/>
      <c r="AR558" s="64"/>
      <c r="AS558" s="65"/>
      <c r="AT558" s="66"/>
      <c r="AU558" s="66"/>
      <c r="AV558" s="64"/>
      <c r="AW558" s="65"/>
      <c r="AX558" s="73"/>
      <c r="AY558" s="73"/>
      <c r="AZ558" s="65"/>
      <c r="BA558" s="66"/>
      <c r="BB558" s="66"/>
      <c r="BC558" s="66">
        <f>396.2+13893.25529</f>
        <v>14289.45529</v>
      </c>
      <c r="BD558" s="73"/>
      <c r="BE558" s="64"/>
      <c r="BF558" s="65"/>
      <c r="BG558" s="70"/>
      <c r="BH558" s="66"/>
      <c r="BI558" s="70"/>
      <c r="BJ558" s="66"/>
      <c r="BK558" s="64"/>
      <c r="BL558" s="65"/>
      <c r="BM558" s="66"/>
      <c r="BN558" s="65"/>
      <c r="BO558" s="65"/>
      <c r="BP558" s="65"/>
      <c r="BQ558" s="65">
        <v>4635.1491299999998</v>
      </c>
      <c r="BR558" s="66"/>
      <c r="BS558" s="73">
        <v>62524.864849999998</v>
      </c>
    </row>
    <row r="559" spans="1:71" ht="32.25" customHeight="1" outlineLevel="1" x14ac:dyDescent="0.35">
      <c r="A559" s="82" t="s">
        <v>895</v>
      </c>
      <c r="B559" s="88" t="s">
        <v>325</v>
      </c>
      <c r="C559" s="201" t="s">
        <v>917</v>
      </c>
      <c r="D559" s="202">
        <f t="shared" si="2020"/>
        <v>11763.480489999998</v>
      </c>
      <c r="E559" s="62">
        <f t="shared" si="2021"/>
        <v>1460.0491399999999</v>
      </c>
      <c r="F559" s="63">
        <f t="shared" si="2022"/>
        <v>10303.431349999999</v>
      </c>
      <c r="G559" s="64">
        <v>609.40857000000005</v>
      </c>
      <c r="H559" s="65">
        <v>261.17511999999999</v>
      </c>
      <c r="I559" s="64">
        <v>585.27049</v>
      </c>
      <c r="J559" s="65">
        <v>250.83020999999999</v>
      </c>
      <c r="K559" s="64">
        <v>265.37007999999997</v>
      </c>
      <c r="L559" s="65">
        <v>113.73003</v>
      </c>
      <c r="M559" s="64"/>
      <c r="N559" s="65"/>
      <c r="O559" s="62"/>
      <c r="P559" s="63"/>
      <c r="Q559" s="64"/>
      <c r="R559" s="65"/>
      <c r="S559" s="64"/>
      <c r="T559" s="65"/>
      <c r="U559" s="64"/>
      <c r="V559" s="66"/>
      <c r="W559" s="64"/>
      <c r="X559" s="65"/>
      <c r="Y559" s="65">
        <v>891.69920000000002</v>
      </c>
      <c r="Z559" s="64"/>
      <c r="AA559" s="65"/>
      <c r="AB559" s="62"/>
      <c r="AC559" s="63"/>
      <c r="AD559" s="64"/>
      <c r="AE559" s="65"/>
      <c r="AF559" s="65"/>
      <c r="AG559" s="66"/>
      <c r="AH559" s="73"/>
      <c r="AI559" s="62"/>
      <c r="AJ559" s="63"/>
      <c r="AK559" s="62"/>
      <c r="AL559" s="63"/>
      <c r="AM559" s="68"/>
      <c r="AN559" s="69"/>
      <c r="AO559" s="69"/>
      <c r="AP559" s="64"/>
      <c r="AQ559" s="65"/>
      <c r="AR559" s="64"/>
      <c r="AS559" s="65"/>
      <c r="AT559" s="66"/>
      <c r="AU559" s="66"/>
      <c r="AV559" s="64"/>
      <c r="AW559" s="65"/>
      <c r="AX559" s="73"/>
      <c r="AY559" s="73"/>
      <c r="AZ559" s="63"/>
      <c r="BA559" s="69"/>
      <c r="BB559" s="69"/>
      <c r="BC559" s="66">
        <f>3622.0225+2149.85306</f>
        <v>5771.8755600000004</v>
      </c>
      <c r="BD559" s="73">
        <f>1424.44022+1589.68101</f>
        <v>3014.1212299999997</v>
      </c>
      <c r="BE559" s="64"/>
      <c r="BF559" s="65"/>
      <c r="BG559" s="70"/>
      <c r="BH559" s="66"/>
      <c r="BI559" s="70"/>
      <c r="BJ559" s="66"/>
      <c r="BK559" s="64"/>
      <c r="BL559" s="65"/>
      <c r="BM559" s="66"/>
      <c r="BN559" s="65"/>
      <c r="BO559" s="65"/>
      <c r="BP559" s="65"/>
      <c r="BQ559" s="65"/>
      <c r="BR559" s="66"/>
      <c r="BS559" s="73"/>
    </row>
    <row r="560" spans="1:71" ht="47.25" customHeight="1" outlineLevel="1" x14ac:dyDescent="0.35">
      <c r="A560" s="97" t="s">
        <v>910</v>
      </c>
      <c r="B560" s="88" t="s">
        <v>918</v>
      </c>
      <c r="C560" s="201" t="s">
        <v>919</v>
      </c>
      <c r="D560" s="202">
        <f t="shared" si="2020"/>
        <v>9934.3215999999993</v>
      </c>
      <c r="E560" s="62">
        <f t="shared" si="2021"/>
        <v>6954.0251200000002</v>
      </c>
      <c r="F560" s="63">
        <f t="shared" si="2022"/>
        <v>2980.29648</v>
      </c>
      <c r="G560" s="64"/>
      <c r="H560" s="65"/>
      <c r="I560" s="64"/>
      <c r="J560" s="65"/>
      <c r="K560" s="64"/>
      <c r="L560" s="65"/>
      <c r="M560" s="64"/>
      <c r="N560" s="65"/>
      <c r="O560" s="62">
        <v>2061.81387</v>
      </c>
      <c r="P560" s="63">
        <v>883.63450999999998</v>
      </c>
      <c r="Q560" s="64">
        <f>4259.68961+632.52164</f>
        <v>4892.2112500000003</v>
      </c>
      <c r="R560" s="65">
        <f>1825.58126+271.08071</f>
        <v>2096.6619700000001</v>
      </c>
      <c r="S560" s="64"/>
      <c r="T560" s="65"/>
      <c r="U560" s="64"/>
      <c r="V560" s="66"/>
      <c r="W560" s="64"/>
      <c r="X560" s="65"/>
      <c r="Y560" s="65"/>
      <c r="Z560" s="64"/>
      <c r="AA560" s="65"/>
      <c r="AB560" s="64"/>
      <c r="AC560" s="65"/>
      <c r="AD560" s="64"/>
      <c r="AE560" s="65"/>
      <c r="AF560" s="65"/>
      <c r="AG560" s="66"/>
      <c r="AH560" s="73"/>
      <c r="AI560" s="62"/>
      <c r="AJ560" s="63"/>
      <c r="AK560" s="62"/>
      <c r="AL560" s="63"/>
      <c r="AM560" s="68"/>
      <c r="AN560" s="69"/>
      <c r="AO560" s="69"/>
      <c r="AP560" s="64"/>
      <c r="AQ560" s="65"/>
      <c r="AR560" s="64"/>
      <c r="AS560" s="65"/>
      <c r="AT560" s="66"/>
      <c r="AU560" s="66"/>
      <c r="AV560" s="64"/>
      <c r="AW560" s="65"/>
      <c r="AX560" s="73"/>
      <c r="AY560" s="73"/>
      <c r="AZ560" s="63"/>
      <c r="BA560" s="69"/>
      <c r="BB560" s="69"/>
      <c r="BC560" s="66"/>
      <c r="BD560" s="73"/>
      <c r="BE560" s="64"/>
      <c r="BF560" s="65"/>
      <c r="BG560" s="70"/>
      <c r="BH560" s="66"/>
      <c r="BI560" s="70"/>
      <c r="BJ560" s="66"/>
      <c r="BK560" s="64"/>
      <c r="BL560" s="65"/>
      <c r="BM560" s="66"/>
      <c r="BN560" s="65"/>
      <c r="BO560" s="65"/>
      <c r="BP560" s="65"/>
      <c r="BQ560" s="65"/>
      <c r="BR560" s="66"/>
      <c r="BS560" s="73"/>
    </row>
    <row r="561" spans="1:71" ht="31.5" customHeight="1" outlineLevel="1" x14ac:dyDescent="0.35">
      <c r="A561" s="95" t="s">
        <v>895</v>
      </c>
      <c r="B561" s="88" t="s">
        <v>920</v>
      </c>
      <c r="C561" s="201" t="s">
        <v>921</v>
      </c>
      <c r="D561" s="202">
        <f t="shared" si="2020"/>
        <v>8256.5294900000008</v>
      </c>
      <c r="E561" s="62">
        <f t="shared" si="2021"/>
        <v>4076.7578900000003</v>
      </c>
      <c r="F561" s="63">
        <f t="shared" si="2022"/>
        <v>4179.7716</v>
      </c>
      <c r="G561" s="64">
        <v>1664.6037200000001</v>
      </c>
      <c r="H561" s="65">
        <v>713.40160000000003</v>
      </c>
      <c r="I561" s="64">
        <v>691.22334999999998</v>
      </c>
      <c r="J561" s="65">
        <v>296.23858000000001</v>
      </c>
      <c r="K561" s="64">
        <v>290.05363999999997</v>
      </c>
      <c r="L561" s="65">
        <v>124.3087</v>
      </c>
      <c r="M561" s="64"/>
      <c r="N561" s="65"/>
      <c r="O561" s="62">
        <v>1288.0177100000001</v>
      </c>
      <c r="P561" s="63">
        <v>552.00759000000005</v>
      </c>
      <c r="Q561" s="64"/>
      <c r="R561" s="65"/>
      <c r="S561" s="64"/>
      <c r="T561" s="65"/>
      <c r="U561" s="64"/>
      <c r="V561" s="66"/>
      <c r="W561" s="64"/>
      <c r="X561" s="65"/>
      <c r="Y561" s="65">
        <v>1575.28</v>
      </c>
      <c r="Z561" s="64"/>
      <c r="AA561" s="65"/>
      <c r="AB561" s="62"/>
      <c r="AC561" s="63"/>
      <c r="AD561" s="64"/>
      <c r="AE561" s="65"/>
      <c r="AF561" s="65"/>
      <c r="AG561" s="66"/>
      <c r="AH561" s="73"/>
      <c r="AI561" s="62"/>
      <c r="AJ561" s="63"/>
      <c r="AK561" s="62"/>
      <c r="AL561" s="63"/>
      <c r="AM561" s="68"/>
      <c r="AN561" s="69"/>
      <c r="AO561" s="69"/>
      <c r="AP561" s="64"/>
      <c r="AQ561" s="65"/>
      <c r="AR561" s="64"/>
      <c r="AS561" s="65"/>
      <c r="AT561" s="66"/>
      <c r="AU561" s="66"/>
      <c r="AV561" s="64"/>
      <c r="AW561" s="65"/>
      <c r="AX561" s="73"/>
      <c r="AY561" s="73"/>
      <c r="AZ561" s="65"/>
      <c r="BA561" s="66"/>
      <c r="BB561" s="66"/>
      <c r="BC561" s="66"/>
      <c r="BD561" s="73">
        <v>364.66667999999999</v>
      </c>
      <c r="BE561" s="64"/>
      <c r="BF561" s="65"/>
      <c r="BG561" s="70"/>
      <c r="BH561" s="66"/>
      <c r="BI561" s="70"/>
      <c r="BJ561" s="66"/>
      <c r="BK561" s="64">
        <v>142.85946999999999</v>
      </c>
      <c r="BL561" s="65">
        <f>183.06468</f>
        <v>183.06468000000001</v>
      </c>
      <c r="BM561" s="66"/>
      <c r="BN561" s="65"/>
      <c r="BO561" s="65"/>
      <c r="BP561" s="65"/>
      <c r="BQ561" s="65">
        <v>370.80376999999999</v>
      </c>
      <c r="BR561" s="66"/>
      <c r="BS561" s="73"/>
    </row>
    <row r="562" spans="1:71" ht="31.5" customHeight="1" outlineLevel="1" x14ac:dyDescent="0.35">
      <c r="A562" s="95" t="s">
        <v>895</v>
      </c>
      <c r="B562" s="88" t="s">
        <v>922</v>
      </c>
      <c r="C562" s="201" t="s">
        <v>923</v>
      </c>
      <c r="D562" s="202">
        <f t="shared" si="2020"/>
        <v>9656.3269099999998</v>
      </c>
      <c r="E562" s="62">
        <f t="shared" si="2021"/>
        <v>274.86280999999997</v>
      </c>
      <c r="F562" s="63">
        <f t="shared" si="2022"/>
        <v>9381.4640999999992</v>
      </c>
      <c r="G562" s="64"/>
      <c r="H562" s="65"/>
      <c r="I562" s="64"/>
      <c r="J562" s="65"/>
      <c r="K562" s="64">
        <v>233.69256999999999</v>
      </c>
      <c r="L562" s="65">
        <v>100.15396</v>
      </c>
      <c r="M562" s="64"/>
      <c r="N562" s="65"/>
      <c r="O562" s="62"/>
      <c r="P562" s="63"/>
      <c r="Q562" s="64"/>
      <c r="R562" s="65"/>
      <c r="S562" s="64"/>
      <c r="T562" s="65"/>
      <c r="U562" s="64"/>
      <c r="V562" s="66"/>
      <c r="W562" s="64"/>
      <c r="X562" s="65"/>
      <c r="Y562" s="65">
        <v>4954.08</v>
      </c>
      <c r="Z562" s="64"/>
      <c r="AA562" s="65"/>
      <c r="AB562" s="62"/>
      <c r="AC562" s="63"/>
      <c r="AD562" s="64">
        <v>41.17024</v>
      </c>
      <c r="AE562" s="65">
        <v>17.644390000000001</v>
      </c>
      <c r="AF562" s="65">
        <v>3365.9803200000001</v>
      </c>
      <c r="AG562" s="66"/>
      <c r="AH562" s="73"/>
      <c r="AI562" s="62"/>
      <c r="AJ562" s="63"/>
      <c r="AK562" s="62"/>
      <c r="AL562" s="63"/>
      <c r="AM562" s="68"/>
      <c r="AN562" s="69"/>
      <c r="AO562" s="69"/>
      <c r="AP562" s="64"/>
      <c r="AQ562" s="65"/>
      <c r="AR562" s="64"/>
      <c r="AS562" s="65"/>
      <c r="AT562" s="66"/>
      <c r="AU562" s="66"/>
      <c r="AV562" s="64"/>
      <c r="AW562" s="65"/>
      <c r="AX562" s="73"/>
      <c r="AY562" s="73"/>
      <c r="AZ562" s="65"/>
      <c r="BA562" s="66"/>
      <c r="BB562" s="66"/>
      <c r="BC562" s="66"/>
      <c r="BD562" s="73">
        <v>70.833340000000007</v>
      </c>
      <c r="BE562" s="64"/>
      <c r="BF562" s="65"/>
      <c r="BG562" s="70"/>
      <c r="BH562" s="66"/>
      <c r="BI562" s="70"/>
      <c r="BJ562" s="66"/>
      <c r="BK562" s="64"/>
      <c r="BL562" s="65"/>
      <c r="BM562" s="66"/>
      <c r="BN562" s="65"/>
      <c r="BO562" s="65"/>
      <c r="BP562" s="65"/>
      <c r="BQ562" s="65">
        <v>872.77209000000005</v>
      </c>
      <c r="BR562" s="66"/>
      <c r="BS562" s="73"/>
    </row>
    <row r="563" spans="1:71" ht="31.5" customHeight="1" outlineLevel="1" x14ac:dyDescent="0.35">
      <c r="A563" s="95" t="s">
        <v>895</v>
      </c>
      <c r="B563" s="88" t="s">
        <v>924</v>
      </c>
      <c r="C563" s="201">
        <v>2435007051</v>
      </c>
      <c r="D563" s="202">
        <f t="shared" si="2020"/>
        <v>11634.48713</v>
      </c>
      <c r="E563" s="62">
        <f t="shared" si="2021"/>
        <v>8144.1409999999996</v>
      </c>
      <c r="F563" s="63">
        <f t="shared" si="2022"/>
        <v>3490.3461299999999</v>
      </c>
      <c r="G563" s="64"/>
      <c r="H563" s="65"/>
      <c r="I563" s="64"/>
      <c r="J563" s="65"/>
      <c r="K563" s="64"/>
      <c r="L563" s="65"/>
      <c r="M563" s="64"/>
      <c r="N563" s="65"/>
      <c r="O563" s="62"/>
      <c r="P563" s="63"/>
      <c r="Q563" s="64"/>
      <c r="R563" s="65"/>
      <c r="S563" s="64"/>
      <c r="T563" s="65"/>
      <c r="U563" s="64"/>
      <c r="V563" s="66"/>
      <c r="W563" s="64"/>
      <c r="X563" s="65"/>
      <c r="Y563" s="65"/>
      <c r="Z563" s="64"/>
      <c r="AA563" s="65"/>
      <c r="AB563" s="62"/>
      <c r="AC563" s="63"/>
      <c r="AD563" s="64"/>
      <c r="AE563" s="65"/>
      <c r="AF563" s="65"/>
      <c r="AG563" s="66"/>
      <c r="AH563" s="73"/>
      <c r="AI563" s="62"/>
      <c r="AJ563" s="63"/>
      <c r="AK563" s="62"/>
      <c r="AL563" s="63"/>
      <c r="AM563" s="68"/>
      <c r="AN563" s="69"/>
      <c r="AO563" s="69"/>
      <c r="AP563" s="64">
        <f>2803.32472+5340.81628</f>
        <v>8144.1409999999996</v>
      </c>
      <c r="AQ563" s="65">
        <f>1201.42488+2288.92125</f>
        <v>3490.3461299999999</v>
      </c>
      <c r="AR563" s="64"/>
      <c r="AS563" s="65"/>
      <c r="AT563" s="66"/>
      <c r="AU563" s="66"/>
      <c r="AV563" s="64"/>
      <c r="AW563" s="65"/>
      <c r="AX563" s="73"/>
      <c r="AY563" s="73"/>
      <c r="AZ563" s="65"/>
      <c r="BA563" s="66"/>
      <c r="BB563" s="66"/>
      <c r="BC563" s="66"/>
      <c r="BD563" s="73"/>
      <c r="BE563" s="64"/>
      <c r="BF563" s="65"/>
      <c r="BG563" s="70"/>
      <c r="BH563" s="66"/>
      <c r="BI563" s="70"/>
      <c r="BJ563" s="66"/>
      <c r="BK563" s="64"/>
      <c r="BL563" s="65"/>
      <c r="BM563" s="66"/>
      <c r="BN563" s="65"/>
      <c r="BO563" s="65"/>
      <c r="BP563" s="65"/>
      <c r="BQ563" s="65"/>
      <c r="BR563" s="66"/>
      <c r="BS563" s="73"/>
    </row>
    <row r="564" spans="1:71" ht="31.5" customHeight="1" outlineLevel="1" x14ac:dyDescent="0.35">
      <c r="A564" s="95" t="s">
        <v>895</v>
      </c>
      <c r="B564" s="88" t="s">
        <v>925</v>
      </c>
      <c r="C564" s="201">
        <v>2435006883</v>
      </c>
      <c r="D564" s="202">
        <f t="shared" si="2020"/>
        <v>1941.18731</v>
      </c>
      <c r="E564" s="62">
        <f t="shared" si="2021"/>
        <v>1358.8311200000001</v>
      </c>
      <c r="F564" s="63">
        <f t="shared" si="2022"/>
        <v>582.35618999999997</v>
      </c>
      <c r="G564" s="64"/>
      <c r="H564" s="65"/>
      <c r="I564" s="64"/>
      <c r="J564" s="65"/>
      <c r="K564" s="64"/>
      <c r="L564" s="65"/>
      <c r="M564" s="64"/>
      <c r="N564" s="65"/>
      <c r="O564" s="62"/>
      <c r="P564" s="63"/>
      <c r="Q564" s="64"/>
      <c r="R564" s="65"/>
      <c r="S564" s="64"/>
      <c r="T564" s="65"/>
      <c r="U564" s="64"/>
      <c r="V564" s="66"/>
      <c r="W564" s="64"/>
      <c r="X564" s="65"/>
      <c r="Y564" s="65"/>
      <c r="Z564" s="64"/>
      <c r="AA564" s="65"/>
      <c r="AB564" s="62"/>
      <c r="AC564" s="63"/>
      <c r="AD564" s="64"/>
      <c r="AE564" s="65"/>
      <c r="AF564" s="65"/>
      <c r="AG564" s="66"/>
      <c r="AH564" s="73"/>
      <c r="AI564" s="62"/>
      <c r="AJ564" s="63"/>
      <c r="AK564" s="62"/>
      <c r="AL564" s="63"/>
      <c r="AM564" s="68"/>
      <c r="AN564" s="69"/>
      <c r="AO564" s="69"/>
      <c r="AP564" s="64">
        <v>1358.8311200000001</v>
      </c>
      <c r="AQ564" s="65">
        <v>582.35618999999997</v>
      </c>
      <c r="AR564" s="64"/>
      <c r="AS564" s="65"/>
      <c r="AT564" s="66"/>
      <c r="AU564" s="66"/>
      <c r="AV564" s="64"/>
      <c r="AW564" s="65"/>
      <c r="AX564" s="73"/>
      <c r="AY564" s="73"/>
      <c r="AZ564" s="65"/>
      <c r="BA564" s="66"/>
      <c r="BB564" s="66"/>
      <c r="BC564" s="66"/>
      <c r="BD564" s="73"/>
      <c r="BE564" s="64"/>
      <c r="BF564" s="65"/>
      <c r="BG564" s="70"/>
      <c r="BH564" s="66"/>
      <c r="BI564" s="70"/>
      <c r="BJ564" s="66"/>
      <c r="BK564" s="64"/>
      <c r="BL564" s="65"/>
      <c r="BM564" s="66"/>
      <c r="BN564" s="65"/>
      <c r="BO564" s="65"/>
      <c r="BP564" s="65"/>
      <c r="BQ564" s="65"/>
      <c r="BR564" s="66"/>
      <c r="BS564" s="73"/>
    </row>
    <row r="565" spans="1:71" ht="31.5" customHeight="1" outlineLevel="1" x14ac:dyDescent="0.35">
      <c r="A565" s="95" t="s">
        <v>895</v>
      </c>
      <c r="B565" s="61" t="s">
        <v>926</v>
      </c>
      <c r="C565" s="201" t="s">
        <v>927</v>
      </c>
      <c r="D565" s="202">
        <f t="shared" si="2020"/>
        <v>1113.45704</v>
      </c>
      <c r="E565" s="62">
        <f t="shared" si="2021"/>
        <v>207.09993</v>
      </c>
      <c r="F565" s="63">
        <f t="shared" si="2022"/>
        <v>906.35711000000003</v>
      </c>
      <c r="G565" s="64"/>
      <c r="H565" s="65"/>
      <c r="I565" s="64"/>
      <c r="J565" s="65"/>
      <c r="K565" s="64"/>
      <c r="L565" s="65"/>
      <c r="M565" s="64"/>
      <c r="N565" s="65"/>
      <c r="O565" s="62">
        <v>207.09993</v>
      </c>
      <c r="P565" s="63">
        <v>88.757109999999997</v>
      </c>
      <c r="Q565" s="64"/>
      <c r="R565" s="65"/>
      <c r="S565" s="64"/>
      <c r="T565" s="65"/>
      <c r="U565" s="64"/>
      <c r="V565" s="66"/>
      <c r="W565" s="64"/>
      <c r="X565" s="65"/>
      <c r="Y565" s="65">
        <v>817.6</v>
      </c>
      <c r="Z565" s="64"/>
      <c r="AA565" s="65"/>
      <c r="AB565" s="62"/>
      <c r="AC565" s="63"/>
      <c r="AD565" s="64"/>
      <c r="AE565" s="65"/>
      <c r="AF565" s="65"/>
      <c r="AG565" s="66"/>
      <c r="AH565" s="73"/>
      <c r="AI565" s="62"/>
      <c r="AJ565" s="63"/>
      <c r="AK565" s="62"/>
      <c r="AL565" s="63"/>
      <c r="AM565" s="68"/>
      <c r="AN565" s="69"/>
      <c r="AO565" s="69"/>
      <c r="AP565" s="64"/>
      <c r="AQ565" s="65"/>
      <c r="AR565" s="64"/>
      <c r="AS565" s="65"/>
      <c r="AT565" s="66"/>
      <c r="AU565" s="66"/>
      <c r="AV565" s="64"/>
      <c r="AW565" s="65"/>
      <c r="AX565" s="73"/>
      <c r="AY565" s="73"/>
      <c r="AZ565" s="65"/>
      <c r="BA565" s="66"/>
      <c r="BB565" s="66"/>
      <c r="BC565" s="66"/>
      <c r="BD565" s="73"/>
      <c r="BE565" s="64"/>
      <c r="BF565" s="65"/>
      <c r="BG565" s="70"/>
      <c r="BH565" s="66"/>
      <c r="BI565" s="70"/>
      <c r="BJ565" s="66"/>
      <c r="BK565" s="64"/>
      <c r="BL565" s="65"/>
      <c r="BM565" s="66"/>
      <c r="BN565" s="65"/>
      <c r="BO565" s="65"/>
      <c r="BP565" s="65"/>
      <c r="BQ565" s="65"/>
      <c r="BR565" s="66"/>
      <c r="BS565" s="73"/>
    </row>
    <row r="566" spans="1:71" s="78" customFormat="1" ht="31.5" customHeight="1" x14ac:dyDescent="0.35">
      <c r="A566" s="90" t="s">
        <v>928</v>
      </c>
      <c r="B566" s="91"/>
      <c r="C566" s="204"/>
      <c r="D566" s="207">
        <f t="shared" ref="D566:AI566" si="2023">SUBTOTAL(9,D547:D565)</f>
        <v>203895.40984000001</v>
      </c>
      <c r="E566" s="100">
        <f t="shared" si="2023"/>
        <v>29204.22568</v>
      </c>
      <c r="F566" s="100">
        <f t="shared" si="2023"/>
        <v>174691.18415999998</v>
      </c>
      <c r="G566" s="100">
        <f t="shared" si="2023"/>
        <v>3769.34708</v>
      </c>
      <c r="H566" s="100">
        <f t="shared" si="2023"/>
        <v>1615.4344900000001</v>
      </c>
      <c r="I566" s="100">
        <f t="shared" si="2023"/>
        <v>2032.2328799999998</v>
      </c>
      <c r="J566" s="100">
        <f t="shared" si="2023"/>
        <v>870.95694000000003</v>
      </c>
      <c r="K566" s="100">
        <f t="shared" si="2023"/>
        <v>1146.73368</v>
      </c>
      <c r="L566" s="100">
        <f t="shared" si="2023"/>
        <v>491.45729</v>
      </c>
      <c r="M566" s="100">
        <f t="shared" si="2023"/>
        <v>167.71046999999999</v>
      </c>
      <c r="N566" s="100">
        <f t="shared" si="2023"/>
        <v>71.875919999999994</v>
      </c>
      <c r="O566" s="100">
        <f t="shared" si="2023"/>
        <v>6870.3949100000009</v>
      </c>
      <c r="P566" s="100">
        <f t="shared" si="2023"/>
        <v>2944.45496</v>
      </c>
      <c r="Q566" s="100">
        <f t="shared" si="2023"/>
        <v>5042.3988800000006</v>
      </c>
      <c r="R566" s="100">
        <f t="shared" si="2023"/>
        <v>2161.0281</v>
      </c>
      <c r="S566" s="100">
        <f t="shared" si="2023"/>
        <v>0</v>
      </c>
      <c r="T566" s="100">
        <f t="shared" si="2023"/>
        <v>0</v>
      </c>
      <c r="U566" s="100">
        <f t="shared" si="2023"/>
        <v>0</v>
      </c>
      <c r="V566" s="100">
        <f t="shared" si="2023"/>
        <v>0</v>
      </c>
      <c r="W566" s="100">
        <f t="shared" si="2023"/>
        <v>16.066680000000002</v>
      </c>
      <c r="X566" s="100">
        <f t="shared" si="2023"/>
        <v>6.8856999999999999</v>
      </c>
      <c r="Y566" s="100">
        <f t="shared" si="2023"/>
        <v>11403.8632</v>
      </c>
      <c r="Z566" s="100">
        <f t="shared" si="2023"/>
        <v>0</v>
      </c>
      <c r="AA566" s="100">
        <f t="shared" si="2023"/>
        <v>0</v>
      </c>
      <c r="AB566" s="100">
        <f t="shared" si="2023"/>
        <v>0</v>
      </c>
      <c r="AC566" s="100">
        <f t="shared" si="2023"/>
        <v>0</v>
      </c>
      <c r="AD566" s="100">
        <f t="shared" si="2023"/>
        <v>513.50950999999998</v>
      </c>
      <c r="AE566" s="100">
        <f t="shared" si="2023"/>
        <v>220.07549999999998</v>
      </c>
      <c r="AF566" s="100">
        <f t="shared" si="2023"/>
        <v>48683.151860000005</v>
      </c>
      <c r="AG566" s="100">
        <f t="shared" si="2023"/>
        <v>0</v>
      </c>
      <c r="AH566" s="100">
        <f t="shared" si="2023"/>
        <v>0</v>
      </c>
      <c r="AI566" s="100">
        <f t="shared" si="2023"/>
        <v>0</v>
      </c>
      <c r="AJ566" s="100">
        <f t="shared" ref="AJ566:BO566" si="2024">SUBTOTAL(9,AJ547:AJ565)</f>
        <v>0</v>
      </c>
      <c r="AK566" s="100">
        <f t="shared" si="2024"/>
        <v>0</v>
      </c>
      <c r="AL566" s="100">
        <f t="shared" si="2024"/>
        <v>0</v>
      </c>
      <c r="AM566" s="100">
        <f t="shared" si="2024"/>
        <v>0</v>
      </c>
      <c r="AN566" s="100">
        <f t="shared" si="2024"/>
        <v>0</v>
      </c>
      <c r="AO566" s="100">
        <f t="shared" si="2024"/>
        <v>0</v>
      </c>
      <c r="AP566" s="100">
        <f t="shared" si="2024"/>
        <v>9502.9721200000004</v>
      </c>
      <c r="AQ566" s="100">
        <f t="shared" si="2024"/>
        <v>4072.7023199999999</v>
      </c>
      <c r="AR566" s="100">
        <f t="shared" si="2024"/>
        <v>0</v>
      </c>
      <c r="AS566" s="100">
        <f t="shared" si="2024"/>
        <v>0</v>
      </c>
      <c r="AT566" s="100">
        <f t="shared" si="2024"/>
        <v>0</v>
      </c>
      <c r="AU566" s="100">
        <f t="shared" si="2024"/>
        <v>0</v>
      </c>
      <c r="AV566" s="100">
        <f t="shared" si="2024"/>
        <v>0</v>
      </c>
      <c r="AW566" s="100">
        <f t="shared" si="2024"/>
        <v>0</v>
      </c>
      <c r="AX566" s="100">
        <f t="shared" si="2024"/>
        <v>0</v>
      </c>
      <c r="AY566" s="100">
        <f t="shared" si="2024"/>
        <v>0</v>
      </c>
      <c r="AZ566" s="100">
        <f t="shared" si="2024"/>
        <v>0</v>
      </c>
      <c r="BA566" s="100">
        <f t="shared" si="2024"/>
        <v>0</v>
      </c>
      <c r="BB566" s="100">
        <f t="shared" si="2024"/>
        <v>6666.4453999999996</v>
      </c>
      <c r="BC566" s="100">
        <f t="shared" si="2024"/>
        <v>20061.330849999998</v>
      </c>
      <c r="BD566" s="100">
        <f t="shared" si="2024"/>
        <v>6834.8671100000001</v>
      </c>
      <c r="BE566" s="100">
        <f t="shared" si="2024"/>
        <v>0</v>
      </c>
      <c r="BF566" s="100">
        <f t="shared" si="2024"/>
        <v>0</v>
      </c>
      <c r="BG566" s="100">
        <f t="shared" si="2024"/>
        <v>0</v>
      </c>
      <c r="BH566" s="100">
        <f t="shared" si="2024"/>
        <v>0</v>
      </c>
      <c r="BI566" s="100">
        <f t="shared" si="2024"/>
        <v>0</v>
      </c>
      <c r="BJ566" s="100">
        <f t="shared" si="2024"/>
        <v>0</v>
      </c>
      <c r="BK566" s="100">
        <f t="shared" si="2024"/>
        <v>142.85946999999999</v>
      </c>
      <c r="BL566" s="100">
        <f t="shared" si="2024"/>
        <v>183.06468000000001</v>
      </c>
      <c r="BM566" s="100">
        <f t="shared" si="2024"/>
        <v>0</v>
      </c>
      <c r="BN566" s="100">
        <f t="shared" si="2024"/>
        <v>0</v>
      </c>
      <c r="BO566" s="100">
        <f t="shared" si="2024"/>
        <v>0</v>
      </c>
      <c r="BP566" s="100">
        <f t="shared" ref="BP566:BS566" si="2025">SUBTOTAL(9,BP547:BP565)</f>
        <v>0</v>
      </c>
      <c r="BQ566" s="100">
        <f t="shared" si="2025"/>
        <v>5878.7249900000006</v>
      </c>
      <c r="BR566" s="100">
        <f t="shared" si="2025"/>
        <v>0</v>
      </c>
      <c r="BS566" s="100">
        <f t="shared" si="2025"/>
        <v>62524.864849999998</v>
      </c>
    </row>
    <row r="567" spans="1:71" ht="70.5" customHeight="1" outlineLevel="1" collapsed="1" x14ac:dyDescent="0.35">
      <c r="A567" s="119" t="s">
        <v>929</v>
      </c>
      <c r="B567" s="75" t="s">
        <v>930</v>
      </c>
      <c r="C567" s="201" t="s">
        <v>931</v>
      </c>
      <c r="D567" s="202">
        <f t="shared" ref="D567" si="2026">E567+F567</f>
        <v>127.32</v>
      </c>
      <c r="E567" s="62">
        <f t="shared" ref="E567" si="2027">SUMIF($G$5:$BS$5,"федеральный бюджет",G567:BS567)</f>
        <v>0</v>
      </c>
      <c r="F567" s="63">
        <f t="shared" ref="F567" si="2028">SUMIF($G$5:$BS$5,"краевой бюджет",G567:BS567)</f>
        <v>127.32</v>
      </c>
      <c r="G567" s="64"/>
      <c r="H567" s="65"/>
      <c r="I567" s="64"/>
      <c r="J567" s="65"/>
      <c r="K567" s="64"/>
      <c r="L567" s="65"/>
      <c r="M567" s="64"/>
      <c r="N567" s="65"/>
      <c r="O567" s="62"/>
      <c r="P567" s="63"/>
      <c r="Q567" s="64"/>
      <c r="R567" s="65"/>
      <c r="S567" s="64"/>
      <c r="T567" s="65"/>
      <c r="U567" s="64"/>
      <c r="V567" s="66"/>
      <c r="W567" s="64"/>
      <c r="X567" s="65"/>
      <c r="Y567" s="65">
        <v>12.32</v>
      </c>
      <c r="Z567" s="64"/>
      <c r="AA567" s="65"/>
      <c r="AB567" s="62"/>
      <c r="AC567" s="63"/>
      <c r="AD567" s="64"/>
      <c r="AE567" s="65"/>
      <c r="AF567" s="65"/>
      <c r="AG567" s="66"/>
      <c r="AH567" s="73"/>
      <c r="AI567" s="62"/>
      <c r="AJ567" s="63"/>
      <c r="AK567" s="62"/>
      <c r="AL567" s="63"/>
      <c r="AM567" s="68"/>
      <c r="AN567" s="69"/>
      <c r="AO567" s="69"/>
      <c r="AP567" s="64"/>
      <c r="AQ567" s="65"/>
      <c r="AR567" s="64"/>
      <c r="AS567" s="65"/>
      <c r="AT567" s="66"/>
      <c r="AU567" s="66"/>
      <c r="AV567" s="64"/>
      <c r="AW567" s="65"/>
      <c r="AX567" s="73"/>
      <c r="AY567" s="73"/>
      <c r="AZ567" s="65"/>
      <c r="BA567" s="66"/>
      <c r="BB567" s="66"/>
      <c r="BC567" s="66"/>
      <c r="BD567" s="73">
        <v>115</v>
      </c>
      <c r="BE567" s="64"/>
      <c r="BF567" s="65"/>
      <c r="BG567" s="70"/>
      <c r="BH567" s="66"/>
      <c r="BI567" s="70"/>
      <c r="BJ567" s="66"/>
      <c r="BK567" s="64"/>
      <c r="BL567" s="65"/>
      <c r="BM567" s="66"/>
      <c r="BN567" s="65"/>
      <c r="BO567" s="65"/>
      <c r="BP567" s="65"/>
      <c r="BQ567" s="65"/>
      <c r="BR567" s="66"/>
      <c r="BS567" s="73"/>
    </row>
    <row r="568" spans="1:71" ht="70.5" customHeight="1" outlineLevel="1" x14ac:dyDescent="0.35">
      <c r="A568" s="119" t="s">
        <v>929</v>
      </c>
      <c r="B568" s="75" t="s">
        <v>932</v>
      </c>
      <c r="C568" s="201">
        <v>245008558799</v>
      </c>
      <c r="D568" s="202">
        <f t="shared" ref="D568:D577" si="2029">E568+F568</f>
        <v>700.55050000000006</v>
      </c>
      <c r="E568" s="62">
        <f t="shared" ref="E568:E577" si="2030">SUMIF($G$5:$BS$5,"федеральный бюджет",G568:BS568)</f>
        <v>0</v>
      </c>
      <c r="F568" s="63">
        <f t="shared" ref="F568:F577" si="2031">SUMIF($G$5:$BS$5,"краевой бюджет",G568:BS568)</f>
        <v>700.55050000000006</v>
      </c>
      <c r="G568" s="64"/>
      <c r="H568" s="65"/>
      <c r="I568" s="64"/>
      <c r="J568" s="65"/>
      <c r="K568" s="64"/>
      <c r="L568" s="65"/>
      <c r="M568" s="64"/>
      <c r="N568" s="65"/>
      <c r="O568" s="62"/>
      <c r="P568" s="63"/>
      <c r="Q568" s="64"/>
      <c r="R568" s="65"/>
      <c r="S568" s="64"/>
      <c r="T568" s="65"/>
      <c r="U568" s="64"/>
      <c r="V568" s="66"/>
      <c r="W568" s="64"/>
      <c r="X568" s="65"/>
      <c r="Y568" s="65"/>
      <c r="Z568" s="64"/>
      <c r="AA568" s="65"/>
      <c r="AB568" s="62"/>
      <c r="AC568" s="63"/>
      <c r="AD568" s="64"/>
      <c r="AE568" s="65"/>
      <c r="AF568" s="65"/>
      <c r="AG568" s="66"/>
      <c r="AH568" s="73"/>
      <c r="AI568" s="62"/>
      <c r="AJ568" s="63"/>
      <c r="AK568" s="62"/>
      <c r="AL568" s="63"/>
      <c r="AM568" s="68"/>
      <c r="AN568" s="69"/>
      <c r="AO568" s="69"/>
      <c r="AP568" s="64"/>
      <c r="AQ568" s="65"/>
      <c r="AR568" s="64"/>
      <c r="AS568" s="65"/>
      <c r="AT568" s="66"/>
      <c r="AU568" s="66"/>
      <c r="AV568" s="64"/>
      <c r="AW568" s="65"/>
      <c r="AX568" s="73"/>
      <c r="AY568" s="73"/>
      <c r="AZ568" s="65"/>
      <c r="BA568" s="66"/>
      <c r="BB568" s="66"/>
      <c r="BC568" s="66"/>
      <c r="BD568" s="73">
        <v>700.55050000000006</v>
      </c>
      <c r="BE568" s="64"/>
      <c r="BF568" s="65"/>
      <c r="BG568" s="70"/>
      <c r="BH568" s="66"/>
      <c r="BI568" s="70"/>
      <c r="BJ568" s="66"/>
      <c r="BK568" s="64"/>
      <c r="BL568" s="65"/>
      <c r="BM568" s="66"/>
      <c r="BN568" s="65"/>
      <c r="BO568" s="65"/>
      <c r="BP568" s="65"/>
      <c r="BQ568" s="65"/>
      <c r="BR568" s="66"/>
      <c r="BS568" s="73"/>
    </row>
    <row r="569" spans="1:71" ht="70.5" customHeight="1" outlineLevel="1" x14ac:dyDescent="0.35">
      <c r="A569" s="119" t="s">
        <v>929</v>
      </c>
      <c r="B569" s="75" t="s">
        <v>933</v>
      </c>
      <c r="C569" s="201">
        <v>750001313423</v>
      </c>
      <c r="D569" s="202">
        <f t="shared" si="2029"/>
        <v>7274</v>
      </c>
      <c r="E569" s="62">
        <f t="shared" si="2030"/>
        <v>0</v>
      </c>
      <c r="F569" s="63">
        <f t="shared" si="2031"/>
        <v>7274</v>
      </c>
      <c r="G569" s="64"/>
      <c r="H569" s="65"/>
      <c r="I569" s="64"/>
      <c r="J569" s="65"/>
      <c r="K569" s="64"/>
      <c r="L569" s="65"/>
      <c r="M569" s="64"/>
      <c r="N569" s="65"/>
      <c r="O569" s="62"/>
      <c r="P569" s="63"/>
      <c r="Q569" s="64"/>
      <c r="R569" s="65"/>
      <c r="S569" s="64"/>
      <c r="T569" s="65"/>
      <c r="U569" s="64"/>
      <c r="V569" s="66"/>
      <c r="W569" s="64"/>
      <c r="X569" s="65"/>
      <c r="Y569" s="65"/>
      <c r="Z569" s="64"/>
      <c r="AA569" s="65"/>
      <c r="AB569" s="62"/>
      <c r="AC569" s="63"/>
      <c r="AD569" s="64"/>
      <c r="AE569" s="65"/>
      <c r="AF569" s="65"/>
      <c r="AG569" s="66"/>
      <c r="AH569" s="73"/>
      <c r="AI569" s="62"/>
      <c r="AJ569" s="63"/>
      <c r="AK569" s="62"/>
      <c r="AL569" s="63"/>
      <c r="AM569" s="68"/>
      <c r="AN569" s="69"/>
      <c r="AO569" s="69">
        <v>7274</v>
      </c>
      <c r="AP569" s="64"/>
      <c r="AQ569" s="65"/>
      <c r="AR569" s="64"/>
      <c r="AS569" s="65"/>
      <c r="AT569" s="66"/>
      <c r="AU569" s="66"/>
      <c r="AV569" s="64"/>
      <c r="AW569" s="65"/>
      <c r="AX569" s="73"/>
      <c r="AY569" s="73"/>
      <c r="AZ569" s="65"/>
      <c r="BA569" s="66"/>
      <c r="BB569" s="66"/>
      <c r="BC569" s="66"/>
      <c r="BD569" s="73"/>
      <c r="BE569" s="64"/>
      <c r="BF569" s="65"/>
      <c r="BG569" s="70"/>
      <c r="BH569" s="66"/>
      <c r="BI569" s="70"/>
      <c r="BJ569" s="66"/>
      <c r="BK569" s="64"/>
      <c r="BL569" s="65"/>
      <c r="BM569" s="66"/>
      <c r="BN569" s="65"/>
      <c r="BO569" s="65"/>
      <c r="BP569" s="65"/>
      <c r="BQ569" s="65"/>
      <c r="BR569" s="66"/>
      <c r="BS569" s="73"/>
    </row>
    <row r="570" spans="1:71" ht="47.25" customHeight="1" outlineLevel="1" x14ac:dyDescent="0.35">
      <c r="A570" s="82" t="s">
        <v>929</v>
      </c>
      <c r="B570" s="88" t="s">
        <v>934</v>
      </c>
      <c r="C570" s="201" t="s">
        <v>935</v>
      </c>
      <c r="D570" s="202">
        <f t="shared" si="2029"/>
        <v>927.80843999999991</v>
      </c>
      <c r="E570" s="62">
        <f t="shared" si="2030"/>
        <v>328.02589999999998</v>
      </c>
      <c r="F570" s="63">
        <f t="shared" si="2031"/>
        <v>599.78253999999993</v>
      </c>
      <c r="G570" s="64"/>
      <c r="H570" s="65"/>
      <c r="I570" s="64">
        <v>82.199029999999993</v>
      </c>
      <c r="J570" s="65">
        <v>35.228160000000003</v>
      </c>
      <c r="K570" s="64"/>
      <c r="L570" s="65"/>
      <c r="M570" s="64"/>
      <c r="N570" s="65"/>
      <c r="O570" s="62">
        <v>245.82687000000001</v>
      </c>
      <c r="P570" s="63">
        <v>105.35438000000001</v>
      </c>
      <c r="Q570" s="64"/>
      <c r="R570" s="65"/>
      <c r="S570" s="64"/>
      <c r="T570" s="65"/>
      <c r="U570" s="64"/>
      <c r="V570" s="66"/>
      <c r="W570" s="64"/>
      <c r="X570" s="65"/>
      <c r="Y570" s="65">
        <v>459.2</v>
      </c>
      <c r="Z570" s="64"/>
      <c r="AA570" s="65"/>
      <c r="AB570" s="62"/>
      <c r="AC570" s="63"/>
      <c r="AD570" s="64"/>
      <c r="AE570" s="65"/>
      <c r="AF570" s="65"/>
      <c r="AG570" s="66"/>
      <c r="AH570" s="73"/>
      <c r="AI570" s="62"/>
      <c r="AJ570" s="63"/>
      <c r="AK570" s="62"/>
      <c r="AL570" s="63"/>
      <c r="AM570" s="68"/>
      <c r="AN570" s="69"/>
      <c r="AO570" s="69"/>
      <c r="AP570" s="64"/>
      <c r="AQ570" s="65"/>
      <c r="AR570" s="64"/>
      <c r="AS570" s="65"/>
      <c r="AT570" s="66"/>
      <c r="AU570" s="66"/>
      <c r="AV570" s="64"/>
      <c r="AW570" s="65"/>
      <c r="AX570" s="73"/>
      <c r="AY570" s="73"/>
      <c r="AZ570" s="65"/>
      <c r="BA570" s="66"/>
      <c r="BB570" s="66"/>
      <c r="BC570" s="66"/>
      <c r="BD570" s="73"/>
      <c r="BE570" s="64"/>
      <c r="BF570" s="65"/>
      <c r="BG570" s="70"/>
      <c r="BH570" s="66"/>
      <c r="BI570" s="70"/>
      <c r="BJ570" s="66"/>
      <c r="BK570" s="64"/>
      <c r="BL570" s="65"/>
      <c r="BM570" s="66"/>
      <c r="BN570" s="65"/>
      <c r="BO570" s="65"/>
      <c r="BP570" s="65"/>
      <c r="BQ570" s="65"/>
      <c r="BR570" s="66"/>
      <c r="BS570" s="73"/>
    </row>
    <row r="571" spans="1:71" ht="47.25" customHeight="1" outlineLevel="1" x14ac:dyDescent="0.35">
      <c r="A571" s="119" t="s">
        <v>929</v>
      </c>
      <c r="B571" s="88" t="s">
        <v>936</v>
      </c>
      <c r="C571" s="201" t="s">
        <v>937</v>
      </c>
      <c r="D571" s="202">
        <f t="shared" si="2029"/>
        <v>1527.1481600000002</v>
      </c>
      <c r="E571" s="62">
        <f t="shared" si="2030"/>
        <v>379.50021000000004</v>
      </c>
      <c r="F571" s="63">
        <f t="shared" si="2031"/>
        <v>1147.64795</v>
      </c>
      <c r="G571" s="64">
        <v>71.502340000000004</v>
      </c>
      <c r="H571" s="65">
        <v>30.64386</v>
      </c>
      <c r="I571" s="64">
        <v>60.567709999999998</v>
      </c>
      <c r="J571" s="65">
        <v>25.95759</v>
      </c>
      <c r="K571" s="64">
        <v>101.53179</v>
      </c>
      <c r="L571" s="65">
        <v>43.513620000000003</v>
      </c>
      <c r="M571" s="64"/>
      <c r="N571" s="65"/>
      <c r="O571" s="62">
        <v>145.89837</v>
      </c>
      <c r="P571" s="63">
        <v>62.527880000000003</v>
      </c>
      <c r="Q571" s="64"/>
      <c r="R571" s="65"/>
      <c r="S571" s="64"/>
      <c r="T571" s="65"/>
      <c r="U571" s="64"/>
      <c r="V571" s="66"/>
      <c r="W571" s="64"/>
      <c r="X571" s="65"/>
      <c r="Y571" s="65">
        <v>392</v>
      </c>
      <c r="Z571" s="64"/>
      <c r="AA571" s="65"/>
      <c r="AB571" s="62"/>
      <c r="AC571" s="63"/>
      <c r="AD571" s="64"/>
      <c r="AE571" s="65"/>
      <c r="AF571" s="65"/>
      <c r="AG571" s="66"/>
      <c r="AH571" s="73"/>
      <c r="AI571" s="62"/>
      <c r="AJ571" s="63"/>
      <c r="AK571" s="62"/>
      <c r="AL571" s="63"/>
      <c r="AM571" s="68"/>
      <c r="AN571" s="69"/>
      <c r="AO571" s="69"/>
      <c r="AP571" s="64"/>
      <c r="AQ571" s="65"/>
      <c r="AR571" s="64"/>
      <c r="AS571" s="65"/>
      <c r="AT571" s="66"/>
      <c r="AU571" s="66"/>
      <c r="AV571" s="64"/>
      <c r="AW571" s="65"/>
      <c r="AX571" s="73"/>
      <c r="AY571" s="73"/>
      <c r="AZ571" s="65"/>
      <c r="BA571" s="66"/>
      <c r="BB571" s="66">
        <v>495</v>
      </c>
      <c r="BC571" s="66"/>
      <c r="BD571" s="73">
        <v>98.004999999999995</v>
      </c>
      <c r="BE571" s="64"/>
      <c r="BF571" s="65"/>
      <c r="BG571" s="70"/>
      <c r="BH571" s="66"/>
      <c r="BI571" s="70"/>
      <c r="BJ571" s="66"/>
      <c r="BK571" s="64"/>
      <c r="BL571" s="65"/>
      <c r="BM571" s="66"/>
      <c r="BN571" s="65"/>
      <c r="BO571" s="65"/>
      <c r="BP571" s="65"/>
      <c r="BQ571" s="65"/>
      <c r="BR571" s="66"/>
      <c r="BS571" s="73"/>
    </row>
    <row r="572" spans="1:71" ht="47.25" customHeight="1" outlineLevel="1" x14ac:dyDescent="0.35">
      <c r="A572" s="119" t="s">
        <v>929</v>
      </c>
      <c r="B572" s="88" t="s">
        <v>938</v>
      </c>
      <c r="C572" s="201" t="s">
        <v>939</v>
      </c>
      <c r="D572" s="202">
        <f t="shared" si="2029"/>
        <v>6764.2082900000005</v>
      </c>
      <c r="E572" s="62">
        <f t="shared" si="2030"/>
        <v>1287.0557200000001</v>
      </c>
      <c r="F572" s="63">
        <f t="shared" si="2031"/>
        <v>5477.1525700000002</v>
      </c>
      <c r="G572" s="64"/>
      <c r="H572" s="65"/>
      <c r="I572" s="64">
        <v>362.17016000000001</v>
      </c>
      <c r="J572" s="65">
        <v>155.21579</v>
      </c>
      <c r="K572" s="64"/>
      <c r="L572" s="65"/>
      <c r="M572" s="64"/>
      <c r="N572" s="65"/>
      <c r="O572" s="62">
        <v>924.88556000000005</v>
      </c>
      <c r="P572" s="63">
        <v>396.37952999999999</v>
      </c>
      <c r="Q572" s="64"/>
      <c r="R572" s="65"/>
      <c r="S572" s="64"/>
      <c r="T572" s="65"/>
      <c r="U572" s="64"/>
      <c r="V572" s="66"/>
      <c r="W572" s="64"/>
      <c r="X572" s="65"/>
      <c r="Y572" s="65">
        <v>798</v>
      </c>
      <c r="Z572" s="64"/>
      <c r="AA572" s="65"/>
      <c r="AB572" s="62"/>
      <c r="AC572" s="63"/>
      <c r="AD572" s="64"/>
      <c r="AE572" s="65"/>
      <c r="AF572" s="65"/>
      <c r="AG572" s="66"/>
      <c r="AH572" s="73"/>
      <c r="AI572" s="62"/>
      <c r="AJ572" s="63"/>
      <c r="AK572" s="62"/>
      <c r="AL572" s="63"/>
      <c r="AM572" s="68"/>
      <c r="AN572" s="69"/>
      <c r="AO572" s="69"/>
      <c r="AP572" s="64"/>
      <c r="AQ572" s="65"/>
      <c r="AR572" s="64"/>
      <c r="AS572" s="65"/>
      <c r="AT572" s="66"/>
      <c r="AU572" s="66"/>
      <c r="AV572" s="64"/>
      <c r="AW572" s="65"/>
      <c r="AX572" s="73"/>
      <c r="AY572" s="73"/>
      <c r="AZ572" s="65"/>
      <c r="BA572" s="66"/>
      <c r="BB572" s="66">
        <v>4127.5572499999998</v>
      </c>
      <c r="BC572" s="66"/>
      <c r="BD572" s="73"/>
      <c r="BE572" s="64"/>
      <c r="BF572" s="65"/>
      <c r="BG572" s="70"/>
      <c r="BH572" s="66"/>
      <c r="BI572" s="70"/>
      <c r="BJ572" s="66"/>
      <c r="BK572" s="64"/>
      <c r="BL572" s="65"/>
      <c r="BM572" s="66"/>
      <c r="BN572" s="65"/>
      <c r="BO572" s="65"/>
      <c r="BP572" s="65"/>
      <c r="BQ572" s="65"/>
      <c r="BR572" s="66"/>
      <c r="BS572" s="73"/>
    </row>
    <row r="573" spans="1:71" ht="47.25" customHeight="1" outlineLevel="1" x14ac:dyDescent="0.35">
      <c r="A573" s="119" t="s">
        <v>929</v>
      </c>
      <c r="B573" s="88" t="s">
        <v>940</v>
      </c>
      <c r="C573" s="201">
        <v>243601001527</v>
      </c>
      <c r="D573" s="202">
        <f t="shared" si="2029"/>
        <v>15799.8431</v>
      </c>
      <c r="E573" s="62">
        <f t="shared" si="2030"/>
        <v>0</v>
      </c>
      <c r="F573" s="63">
        <f t="shared" si="2031"/>
        <v>15799.8431</v>
      </c>
      <c r="G573" s="64"/>
      <c r="H573" s="65"/>
      <c r="I573" s="64"/>
      <c r="J573" s="65"/>
      <c r="K573" s="64"/>
      <c r="L573" s="65"/>
      <c r="M573" s="64"/>
      <c r="N573" s="65"/>
      <c r="O573" s="62"/>
      <c r="P573" s="63"/>
      <c r="Q573" s="64"/>
      <c r="R573" s="65"/>
      <c r="S573" s="64"/>
      <c r="T573" s="65"/>
      <c r="U573" s="64"/>
      <c r="V573" s="66"/>
      <c r="W573" s="64"/>
      <c r="X573" s="65"/>
      <c r="Y573" s="65">
        <v>627.20000000000005</v>
      </c>
      <c r="Z573" s="64"/>
      <c r="AA573" s="65"/>
      <c r="AB573" s="62"/>
      <c r="AC573" s="63"/>
      <c r="AD573" s="64"/>
      <c r="AE573" s="65"/>
      <c r="AF573" s="65"/>
      <c r="AG573" s="66"/>
      <c r="AH573" s="73"/>
      <c r="AI573" s="62"/>
      <c r="AJ573" s="63"/>
      <c r="AK573" s="62"/>
      <c r="AL573" s="63"/>
      <c r="AM573" s="68"/>
      <c r="AN573" s="69"/>
      <c r="AO573" s="69"/>
      <c r="AP573" s="64"/>
      <c r="AQ573" s="65"/>
      <c r="AR573" s="64"/>
      <c r="AS573" s="65"/>
      <c r="AT573" s="66"/>
      <c r="AU573" s="66"/>
      <c r="AV573" s="64"/>
      <c r="AW573" s="65"/>
      <c r="AX573" s="73"/>
      <c r="AY573" s="73"/>
      <c r="AZ573" s="65"/>
      <c r="BA573" s="66"/>
      <c r="BB573" s="66">
        <v>15172.643099999999</v>
      </c>
      <c r="BC573" s="66"/>
      <c r="BD573" s="73"/>
      <c r="BE573" s="64"/>
      <c r="BF573" s="65"/>
      <c r="BG573" s="70"/>
      <c r="BH573" s="66"/>
      <c r="BI573" s="70"/>
      <c r="BJ573" s="66"/>
      <c r="BK573" s="64"/>
      <c r="BL573" s="65"/>
      <c r="BM573" s="66"/>
      <c r="BN573" s="65"/>
      <c r="BO573" s="65"/>
      <c r="BP573" s="65"/>
      <c r="BQ573" s="65"/>
      <c r="BR573" s="66"/>
      <c r="BS573" s="73"/>
    </row>
    <row r="574" spans="1:71" ht="32.25" customHeight="1" outlineLevel="1" x14ac:dyDescent="0.35">
      <c r="A574" s="82" t="s">
        <v>929</v>
      </c>
      <c r="B574" s="88" t="s">
        <v>941</v>
      </c>
      <c r="C574" s="201" t="s">
        <v>942</v>
      </c>
      <c r="D574" s="202">
        <f t="shared" si="2029"/>
        <v>31473.697690000001</v>
      </c>
      <c r="E574" s="62">
        <f t="shared" si="2030"/>
        <v>5609.1823899999999</v>
      </c>
      <c r="F574" s="63">
        <f t="shared" si="2031"/>
        <v>25864.515299999999</v>
      </c>
      <c r="G574" s="64">
        <v>581.02517</v>
      </c>
      <c r="H574" s="65">
        <v>249.01078999999999</v>
      </c>
      <c r="I574" s="64">
        <v>1728.47486</v>
      </c>
      <c r="J574" s="65">
        <v>740.77494000000002</v>
      </c>
      <c r="K574" s="64">
        <v>351.05768</v>
      </c>
      <c r="L574" s="65">
        <v>150.45329000000001</v>
      </c>
      <c r="M574" s="64"/>
      <c r="N574" s="65"/>
      <c r="O574" s="62">
        <v>2948.6246799999999</v>
      </c>
      <c r="P574" s="63">
        <v>1263.6962900000001</v>
      </c>
      <c r="Q574" s="64"/>
      <c r="R574" s="65"/>
      <c r="S574" s="64"/>
      <c r="T574" s="65"/>
      <c r="U574" s="64"/>
      <c r="V574" s="66"/>
      <c r="W574" s="64"/>
      <c r="X574" s="65"/>
      <c r="Y574" s="65">
        <v>4740.3999999999996</v>
      </c>
      <c r="Z574" s="64"/>
      <c r="AA574" s="65"/>
      <c r="AB574" s="62"/>
      <c r="AC574" s="63"/>
      <c r="AD574" s="64"/>
      <c r="AE574" s="65"/>
      <c r="AF574" s="65">
        <v>6073.45424</v>
      </c>
      <c r="AG574" s="66"/>
      <c r="AH574" s="73"/>
      <c r="AI574" s="62"/>
      <c r="AJ574" s="63"/>
      <c r="AK574" s="62"/>
      <c r="AL574" s="63"/>
      <c r="AM574" s="68"/>
      <c r="AN574" s="69"/>
      <c r="AO574" s="69"/>
      <c r="AP574" s="64"/>
      <c r="AQ574" s="65"/>
      <c r="AR574" s="64"/>
      <c r="AS574" s="65"/>
      <c r="AT574" s="66"/>
      <c r="AU574" s="66"/>
      <c r="AV574" s="64"/>
      <c r="AW574" s="65"/>
      <c r="AX574" s="73"/>
      <c r="AY574" s="73"/>
      <c r="AZ574" s="65"/>
      <c r="BA574" s="66"/>
      <c r="BB574" s="66"/>
      <c r="BC574" s="66">
        <f>10595.06101+417.5</f>
        <v>11012.561009999999</v>
      </c>
      <c r="BD574" s="73">
        <v>385.19626</v>
      </c>
      <c r="BE574" s="64"/>
      <c r="BF574" s="65"/>
      <c r="BG574" s="70"/>
      <c r="BH574" s="66"/>
      <c r="BI574" s="70"/>
      <c r="BJ574" s="66"/>
      <c r="BK574" s="64"/>
      <c r="BL574" s="65"/>
      <c r="BM574" s="66"/>
      <c r="BN574" s="65"/>
      <c r="BO574" s="65"/>
      <c r="BP574" s="65"/>
      <c r="BQ574" s="65">
        <v>1248.96848</v>
      </c>
      <c r="BR574" s="66"/>
      <c r="BS574" s="73"/>
    </row>
    <row r="575" spans="1:71" ht="32.25" customHeight="1" outlineLevel="1" x14ac:dyDescent="0.35">
      <c r="A575" s="95" t="s">
        <v>929</v>
      </c>
      <c r="B575" s="61" t="s">
        <v>943</v>
      </c>
      <c r="C575" s="201" t="s">
        <v>944</v>
      </c>
      <c r="D575" s="202">
        <f t="shared" si="2029"/>
        <v>146.96386000000001</v>
      </c>
      <c r="E575" s="62">
        <f t="shared" si="2030"/>
        <v>102.8747</v>
      </c>
      <c r="F575" s="63">
        <f t="shared" si="2031"/>
        <v>44.08916</v>
      </c>
      <c r="G575" s="64"/>
      <c r="H575" s="65"/>
      <c r="I575" s="64"/>
      <c r="J575" s="65"/>
      <c r="K575" s="64"/>
      <c r="L575" s="65"/>
      <c r="M575" s="64"/>
      <c r="N575" s="65"/>
      <c r="O575" s="62">
        <v>102.8747</v>
      </c>
      <c r="P575" s="63">
        <v>44.08916</v>
      </c>
      <c r="Q575" s="64"/>
      <c r="R575" s="65"/>
      <c r="S575" s="64"/>
      <c r="T575" s="65"/>
      <c r="U575" s="64"/>
      <c r="V575" s="66"/>
      <c r="W575" s="64"/>
      <c r="X575" s="65"/>
      <c r="Y575" s="65"/>
      <c r="Z575" s="64"/>
      <c r="AA575" s="65"/>
      <c r="AB575" s="62"/>
      <c r="AC575" s="63"/>
      <c r="AD575" s="64"/>
      <c r="AE575" s="65"/>
      <c r="AF575" s="65"/>
      <c r="AG575" s="66"/>
      <c r="AH575" s="73"/>
      <c r="AI575" s="62"/>
      <c r="AJ575" s="63"/>
      <c r="AK575" s="62"/>
      <c r="AL575" s="63"/>
      <c r="AM575" s="68"/>
      <c r="AN575" s="69"/>
      <c r="AO575" s="69"/>
      <c r="AP575" s="64"/>
      <c r="AQ575" s="65"/>
      <c r="AR575" s="64"/>
      <c r="AS575" s="65"/>
      <c r="AT575" s="66"/>
      <c r="AU575" s="66"/>
      <c r="AV575" s="64"/>
      <c r="AW575" s="65"/>
      <c r="AX575" s="73"/>
      <c r="AY575" s="73"/>
      <c r="AZ575" s="65"/>
      <c r="BA575" s="66"/>
      <c r="BB575" s="66"/>
      <c r="BC575" s="66"/>
      <c r="BD575" s="73"/>
      <c r="BE575" s="64"/>
      <c r="BF575" s="65"/>
      <c r="BG575" s="70"/>
      <c r="BH575" s="66"/>
      <c r="BI575" s="70"/>
      <c r="BJ575" s="66"/>
      <c r="BK575" s="64"/>
      <c r="BL575" s="65"/>
      <c r="BM575" s="66"/>
      <c r="BN575" s="65"/>
      <c r="BO575" s="65"/>
      <c r="BP575" s="65"/>
      <c r="BQ575" s="65"/>
      <c r="BR575" s="66"/>
      <c r="BS575" s="73"/>
    </row>
    <row r="576" spans="1:71" ht="32.25" customHeight="1" outlineLevel="1" x14ac:dyDescent="0.35">
      <c r="A576" s="95" t="s">
        <v>929</v>
      </c>
      <c r="B576" s="61" t="s">
        <v>945</v>
      </c>
      <c r="C576" s="201" t="s">
        <v>946</v>
      </c>
      <c r="D576" s="202">
        <f t="shared" si="2029"/>
        <v>5285.8649600000008</v>
      </c>
      <c r="E576" s="62">
        <f t="shared" si="2030"/>
        <v>1685.0870800000002</v>
      </c>
      <c r="F576" s="63">
        <f t="shared" si="2031"/>
        <v>3600.7778800000001</v>
      </c>
      <c r="G576" s="64">
        <v>390.45749999999998</v>
      </c>
      <c r="H576" s="65">
        <v>167.33894000000001</v>
      </c>
      <c r="I576" s="64">
        <v>454.57028000000003</v>
      </c>
      <c r="J576" s="65">
        <v>194.81584000000001</v>
      </c>
      <c r="K576" s="64">
        <v>163.98822000000001</v>
      </c>
      <c r="L576" s="65">
        <v>70.280670000000001</v>
      </c>
      <c r="M576" s="64"/>
      <c r="N576" s="65"/>
      <c r="O576" s="62">
        <v>676.07108000000005</v>
      </c>
      <c r="P576" s="63">
        <v>289.74475000000001</v>
      </c>
      <c r="Q576" s="64"/>
      <c r="R576" s="65"/>
      <c r="S576" s="64"/>
      <c r="T576" s="65"/>
      <c r="U576" s="64"/>
      <c r="V576" s="66"/>
      <c r="W576" s="64"/>
      <c r="X576" s="65"/>
      <c r="Y576" s="65">
        <v>896</v>
      </c>
      <c r="Z576" s="64"/>
      <c r="AA576" s="65"/>
      <c r="AB576" s="62"/>
      <c r="AC576" s="63"/>
      <c r="AD576" s="64"/>
      <c r="AE576" s="65"/>
      <c r="AF576" s="65"/>
      <c r="AG576" s="66"/>
      <c r="AH576" s="73"/>
      <c r="AI576" s="62"/>
      <c r="AJ576" s="63"/>
      <c r="AK576" s="62"/>
      <c r="AL576" s="63"/>
      <c r="AM576" s="68"/>
      <c r="AN576" s="69"/>
      <c r="AO576" s="69"/>
      <c r="AP576" s="64"/>
      <c r="AQ576" s="65"/>
      <c r="AR576" s="64"/>
      <c r="AS576" s="65"/>
      <c r="AT576" s="66"/>
      <c r="AU576" s="66"/>
      <c r="AV576" s="64"/>
      <c r="AW576" s="65"/>
      <c r="AX576" s="73"/>
      <c r="AY576" s="73"/>
      <c r="AZ576" s="65"/>
      <c r="BA576" s="66"/>
      <c r="BB576" s="66"/>
      <c r="BC576" s="66">
        <v>1672.5976800000001</v>
      </c>
      <c r="BD576" s="73">
        <v>310</v>
      </c>
      <c r="BE576" s="64"/>
      <c r="BF576" s="65"/>
      <c r="BG576" s="70"/>
      <c r="BH576" s="66"/>
      <c r="BI576" s="70"/>
      <c r="BJ576" s="66"/>
      <c r="BK576" s="64"/>
      <c r="BL576" s="65"/>
      <c r="BM576" s="66"/>
      <c r="BN576" s="65"/>
      <c r="BO576" s="65"/>
      <c r="BP576" s="65"/>
      <c r="BQ576" s="65"/>
      <c r="BR576" s="66"/>
      <c r="BS576" s="73"/>
    </row>
    <row r="577" spans="1:71" ht="32.25" customHeight="1" outlineLevel="1" x14ac:dyDescent="0.35">
      <c r="A577" s="119" t="s">
        <v>929</v>
      </c>
      <c r="B577" s="75" t="s">
        <v>947</v>
      </c>
      <c r="C577" s="201" t="s">
        <v>948</v>
      </c>
      <c r="D577" s="202">
        <f t="shared" si="2029"/>
        <v>336</v>
      </c>
      <c r="E577" s="62">
        <f t="shared" si="2030"/>
        <v>0</v>
      </c>
      <c r="F577" s="63">
        <f t="shared" si="2031"/>
        <v>336</v>
      </c>
      <c r="G577" s="64"/>
      <c r="H577" s="65"/>
      <c r="I577" s="64"/>
      <c r="J577" s="65"/>
      <c r="K577" s="64"/>
      <c r="L577" s="65"/>
      <c r="M577" s="64"/>
      <c r="N577" s="65"/>
      <c r="O577" s="62"/>
      <c r="P577" s="63"/>
      <c r="Q577" s="64"/>
      <c r="R577" s="65"/>
      <c r="S577" s="64"/>
      <c r="T577" s="65"/>
      <c r="U577" s="64"/>
      <c r="V577" s="66"/>
      <c r="W577" s="64"/>
      <c r="X577" s="65"/>
      <c r="Y577" s="65">
        <v>336</v>
      </c>
      <c r="Z577" s="64"/>
      <c r="AA577" s="65"/>
      <c r="AB577" s="62"/>
      <c r="AC577" s="63"/>
      <c r="AD577" s="64"/>
      <c r="AE577" s="65"/>
      <c r="AF577" s="65"/>
      <c r="AG577" s="66"/>
      <c r="AH577" s="73"/>
      <c r="AI577" s="62"/>
      <c r="AJ577" s="63"/>
      <c r="AK577" s="62"/>
      <c r="AL577" s="63"/>
      <c r="AM577" s="68"/>
      <c r="AN577" s="69"/>
      <c r="AO577" s="69"/>
      <c r="AP577" s="64"/>
      <c r="AQ577" s="65"/>
      <c r="AR577" s="64"/>
      <c r="AS577" s="65"/>
      <c r="AT577" s="66"/>
      <c r="AU577" s="66"/>
      <c r="AV577" s="64"/>
      <c r="AW577" s="65"/>
      <c r="AX577" s="73"/>
      <c r="AY577" s="73"/>
      <c r="AZ577" s="65"/>
      <c r="BA577" s="66"/>
      <c r="BB577" s="66"/>
      <c r="BC577" s="66"/>
      <c r="BD577" s="73"/>
      <c r="BE577" s="64"/>
      <c r="BF577" s="65"/>
      <c r="BG577" s="70"/>
      <c r="BH577" s="66"/>
      <c r="BI577" s="70"/>
      <c r="BJ577" s="66"/>
      <c r="BK577" s="64"/>
      <c r="BL577" s="65"/>
      <c r="BM577" s="66"/>
      <c r="BN577" s="65"/>
      <c r="BO577" s="65"/>
      <c r="BP577" s="65"/>
      <c r="BQ577" s="65"/>
      <c r="BR577" s="66"/>
      <c r="BS577" s="73"/>
    </row>
    <row r="578" spans="1:71" s="78" customFormat="1" ht="23.25" customHeight="1" x14ac:dyDescent="0.35">
      <c r="A578" s="90" t="s">
        <v>949</v>
      </c>
      <c r="B578" s="91"/>
      <c r="C578" s="204"/>
      <c r="D578" s="207">
        <f t="shared" ref="D578" si="2032">SUBTOTAL(9,D567:D577)</f>
        <v>70363.405000000013</v>
      </c>
      <c r="E578" s="100">
        <f t="shared" ref="E578" si="2033">SUBTOTAL(9,E567:E577)</f>
        <v>9391.7260000000006</v>
      </c>
      <c r="F578" s="100">
        <f t="shared" ref="F578" si="2034">SUBTOTAL(9,F567:F577)</f>
        <v>60971.679000000004</v>
      </c>
      <c r="G578" s="100">
        <f t="shared" ref="G578" si="2035">SUBTOTAL(9,G567:G577)</f>
        <v>1042.9850099999999</v>
      </c>
      <c r="H578" s="100">
        <f t="shared" ref="H578" si="2036">SUBTOTAL(9,H567:H577)</f>
        <v>446.99359000000004</v>
      </c>
      <c r="I578" s="100">
        <f t="shared" ref="I578" si="2037">SUBTOTAL(9,I567:I577)</f>
        <v>2687.9820399999999</v>
      </c>
      <c r="J578" s="100">
        <f t="shared" ref="J578" si="2038">SUBTOTAL(9,J567:J577)</f>
        <v>1151.9923200000001</v>
      </c>
      <c r="K578" s="100">
        <f t="shared" ref="K578" si="2039">SUBTOTAL(9,K567:K577)</f>
        <v>616.57769000000008</v>
      </c>
      <c r="L578" s="100">
        <f t="shared" ref="L578" si="2040">SUBTOTAL(9,L567:L577)</f>
        <v>264.24758000000003</v>
      </c>
      <c r="M578" s="100">
        <f t="shared" ref="M578" si="2041">SUBTOTAL(9,M567:M577)</f>
        <v>0</v>
      </c>
      <c r="N578" s="100">
        <f t="shared" ref="N578" si="2042">SUBTOTAL(9,N567:N577)</f>
        <v>0</v>
      </c>
      <c r="O578" s="100">
        <f t="shared" ref="O578" si="2043">SUBTOTAL(9,O567:O577)</f>
        <v>5044.1812599999994</v>
      </c>
      <c r="P578" s="100">
        <f t="shared" ref="P578" si="2044">SUBTOTAL(9,P567:P577)</f>
        <v>2161.7919900000002</v>
      </c>
      <c r="Q578" s="100">
        <f t="shared" ref="Q578" si="2045">SUBTOTAL(9,Q567:Q577)</f>
        <v>0</v>
      </c>
      <c r="R578" s="100">
        <f t="shared" ref="R578" si="2046">SUBTOTAL(9,R567:R577)</f>
        <v>0</v>
      </c>
      <c r="S578" s="100">
        <f t="shared" ref="S578" si="2047">SUBTOTAL(9,S567:S577)</f>
        <v>0</v>
      </c>
      <c r="T578" s="100">
        <f t="shared" ref="T578" si="2048">SUBTOTAL(9,T567:T577)</f>
        <v>0</v>
      </c>
      <c r="U578" s="100">
        <f t="shared" ref="U578" si="2049">SUBTOTAL(9,U567:U577)</f>
        <v>0</v>
      </c>
      <c r="V578" s="100">
        <f t="shared" ref="V578" si="2050">SUBTOTAL(9,V567:V577)</f>
        <v>0</v>
      </c>
      <c r="W578" s="100">
        <f t="shared" ref="W578" si="2051">SUBTOTAL(9,W567:W577)</f>
        <v>0</v>
      </c>
      <c r="X578" s="100">
        <f t="shared" ref="X578" si="2052">SUBTOTAL(9,X567:X577)</f>
        <v>0</v>
      </c>
      <c r="Y578" s="100">
        <f t="shared" ref="Y578" si="2053">SUBTOTAL(9,Y567:Y577)</f>
        <v>8261.119999999999</v>
      </c>
      <c r="Z578" s="100">
        <f t="shared" ref="Z578" si="2054">SUBTOTAL(9,Z567:Z577)</f>
        <v>0</v>
      </c>
      <c r="AA578" s="100">
        <f t="shared" ref="AA578" si="2055">SUBTOTAL(9,AA567:AA577)</f>
        <v>0</v>
      </c>
      <c r="AB578" s="100">
        <f t="shared" ref="AB578" si="2056">SUBTOTAL(9,AB567:AB577)</f>
        <v>0</v>
      </c>
      <c r="AC578" s="100">
        <f t="shared" ref="AC578" si="2057">SUBTOTAL(9,AC567:AC577)</f>
        <v>0</v>
      </c>
      <c r="AD578" s="100">
        <f t="shared" ref="AD578" si="2058">SUBTOTAL(9,AD567:AD577)</f>
        <v>0</v>
      </c>
      <c r="AE578" s="100">
        <f t="shared" ref="AE578" si="2059">SUBTOTAL(9,AE567:AE577)</f>
        <v>0</v>
      </c>
      <c r="AF578" s="100">
        <f t="shared" ref="AF578" si="2060">SUBTOTAL(9,AF567:AF577)</f>
        <v>6073.45424</v>
      </c>
      <c r="AG578" s="100">
        <f t="shared" ref="AG578" si="2061">SUBTOTAL(9,AG567:AG577)</f>
        <v>0</v>
      </c>
      <c r="AH578" s="100">
        <f t="shared" ref="AH578" si="2062">SUBTOTAL(9,AH567:AH577)</f>
        <v>0</v>
      </c>
      <c r="AI578" s="100">
        <f t="shared" ref="AI578" si="2063">SUBTOTAL(9,AI567:AI577)</f>
        <v>0</v>
      </c>
      <c r="AJ578" s="100">
        <f t="shared" ref="AJ578" si="2064">SUBTOTAL(9,AJ567:AJ577)</f>
        <v>0</v>
      </c>
      <c r="AK578" s="100">
        <f t="shared" ref="AK578" si="2065">SUBTOTAL(9,AK567:AK577)</f>
        <v>0</v>
      </c>
      <c r="AL578" s="100">
        <f t="shared" ref="AL578" si="2066">SUBTOTAL(9,AL567:AL577)</f>
        <v>0</v>
      </c>
      <c r="AM578" s="100">
        <f t="shared" ref="AM578" si="2067">SUBTOTAL(9,AM567:AM577)</f>
        <v>0</v>
      </c>
      <c r="AN578" s="100">
        <f t="shared" ref="AN578" si="2068">SUBTOTAL(9,AN567:AN577)</f>
        <v>0</v>
      </c>
      <c r="AO578" s="100">
        <f t="shared" ref="AO578" si="2069">SUBTOTAL(9,AO567:AO577)</f>
        <v>7274</v>
      </c>
      <c r="AP578" s="100">
        <f t="shared" ref="AP578" si="2070">SUBTOTAL(9,AP567:AP577)</f>
        <v>0</v>
      </c>
      <c r="AQ578" s="100">
        <f t="shared" ref="AQ578" si="2071">SUBTOTAL(9,AQ567:AQ577)</f>
        <v>0</v>
      </c>
      <c r="AR578" s="100">
        <f t="shared" ref="AR578" si="2072">SUBTOTAL(9,AR567:AR577)</f>
        <v>0</v>
      </c>
      <c r="AS578" s="100">
        <f t="shared" ref="AS578" si="2073">SUBTOTAL(9,AS567:AS577)</f>
        <v>0</v>
      </c>
      <c r="AT578" s="100">
        <f t="shared" ref="AT578" si="2074">SUBTOTAL(9,AT567:AT577)</f>
        <v>0</v>
      </c>
      <c r="AU578" s="100">
        <f t="shared" ref="AU578" si="2075">SUBTOTAL(9,AU567:AU577)</f>
        <v>0</v>
      </c>
      <c r="AV578" s="100">
        <f t="shared" ref="AV578" si="2076">SUBTOTAL(9,AV567:AV577)</f>
        <v>0</v>
      </c>
      <c r="AW578" s="100">
        <f t="shared" ref="AW578" si="2077">SUBTOTAL(9,AW567:AW577)</f>
        <v>0</v>
      </c>
      <c r="AX578" s="100">
        <f t="shared" ref="AX578" si="2078">SUBTOTAL(9,AX567:AX577)</f>
        <v>0</v>
      </c>
      <c r="AY578" s="100">
        <f t="shared" ref="AY578" si="2079">SUBTOTAL(9,AY567:AY577)</f>
        <v>0</v>
      </c>
      <c r="AZ578" s="100">
        <f t="shared" ref="AZ578" si="2080">SUBTOTAL(9,AZ567:AZ577)</f>
        <v>0</v>
      </c>
      <c r="BA578" s="100">
        <f t="shared" ref="BA578" si="2081">SUBTOTAL(9,BA567:BA577)</f>
        <v>0</v>
      </c>
      <c r="BB578" s="100">
        <f t="shared" ref="BB578" si="2082">SUBTOTAL(9,BB567:BB577)</f>
        <v>19795.200349999999</v>
      </c>
      <c r="BC578" s="100">
        <f t="shared" ref="BC578" si="2083">SUBTOTAL(9,BC567:BC577)</f>
        <v>12685.15869</v>
      </c>
      <c r="BD578" s="100">
        <f t="shared" ref="BD578" si="2084">SUBTOTAL(9,BD567:BD577)</f>
        <v>1608.7517600000001</v>
      </c>
      <c r="BE578" s="100">
        <f t="shared" ref="BE578" si="2085">SUBTOTAL(9,BE567:BE577)</f>
        <v>0</v>
      </c>
      <c r="BF578" s="100">
        <f t="shared" ref="BF578" si="2086">SUBTOTAL(9,BF567:BF577)</f>
        <v>0</v>
      </c>
      <c r="BG578" s="100">
        <f t="shared" ref="BG578" si="2087">SUBTOTAL(9,BG567:BG577)</f>
        <v>0</v>
      </c>
      <c r="BH578" s="100">
        <f t="shared" ref="BH578" si="2088">SUBTOTAL(9,BH567:BH577)</f>
        <v>0</v>
      </c>
      <c r="BI578" s="100">
        <f t="shared" ref="BI578" si="2089">SUBTOTAL(9,BI567:BI577)</f>
        <v>0</v>
      </c>
      <c r="BJ578" s="100">
        <f t="shared" ref="BJ578" si="2090">SUBTOTAL(9,BJ567:BJ577)</f>
        <v>0</v>
      </c>
      <c r="BK578" s="100">
        <f t="shared" ref="BK578" si="2091">SUBTOTAL(9,BK567:BK577)</f>
        <v>0</v>
      </c>
      <c r="BL578" s="100">
        <f t="shared" ref="BL578" si="2092">SUBTOTAL(9,BL567:BL577)</f>
        <v>0</v>
      </c>
      <c r="BM578" s="100">
        <f t="shared" ref="BM578" si="2093">SUBTOTAL(9,BM567:BM577)</f>
        <v>0</v>
      </c>
      <c r="BN578" s="100">
        <f t="shared" ref="BN578" si="2094">SUBTOTAL(9,BN567:BN577)</f>
        <v>0</v>
      </c>
      <c r="BO578" s="100">
        <f t="shared" ref="BO578" si="2095">SUBTOTAL(9,BO567:BO577)</f>
        <v>0</v>
      </c>
      <c r="BP578" s="100">
        <f t="shared" ref="BP578" si="2096">SUBTOTAL(9,BP567:BP577)</f>
        <v>0</v>
      </c>
      <c r="BQ578" s="100">
        <f t="shared" ref="BQ578" si="2097">SUBTOTAL(9,BQ567:BQ577)</f>
        <v>1248.96848</v>
      </c>
      <c r="BR578" s="100">
        <f t="shared" ref="BR578" si="2098">SUBTOTAL(9,BR567:BR577)</f>
        <v>0</v>
      </c>
      <c r="BS578" s="100">
        <f t="shared" ref="BS578" si="2099">SUBTOTAL(9,BS567:BS577)</f>
        <v>0</v>
      </c>
    </row>
    <row r="579" spans="1:71" ht="47.25" customHeight="1" outlineLevel="1" x14ac:dyDescent="0.35">
      <c r="A579" s="82" t="s">
        <v>950</v>
      </c>
      <c r="B579" s="88" t="s">
        <v>951</v>
      </c>
      <c r="C579" s="201">
        <v>243800215805</v>
      </c>
      <c r="D579" s="202">
        <f t="shared" ref="D579" si="2100">E579+F579</f>
        <v>350.45832000000001</v>
      </c>
      <c r="E579" s="62">
        <f t="shared" ref="E579" si="2101">SUMIF($G$5:$BS$5,"федеральный бюджет",G579:BS579)</f>
        <v>0</v>
      </c>
      <c r="F579" s="63">
        <f t="shared" ref="F579" si="2102">SUMIF($G$5:$BS$5,"краевой бюджет",G579:BS579)</f>
        <v>350.45832000000001</v>
      </c>
      <c r="G579" s="64"/>
      <c r="H579" s="65"/>
      <c r="I579" s="64"/>
      <c r="J579" s="65"/>
      <c r="K579" s="64"/>
      <c r="L579" s="65"/>
      <c r="M579" s="64"/>
      <c r="N579" s="65"/>
      <c r="O579" s="62"/>
      <c r="P579" s="63"/>
      <c r="Q579" s="64"/>
      <c r="R579" s="65"/>
      <c r="S579" s="64"/>
      <c r="T579" s="65"/>
      <c r="U579" s="64"/>
      <c r="V579" s="66"/>
      <c r="W579" s="64"/>
      <c r="X579" s="65"/>
      <c r="Y579" s="65"/>
      <c r="Z579" s="64"/>
      <c r="AA579" s="65"/>
      <c r="AB579" s="62"/>
      <c r="AC579" s="63"/>
      <c r="AD579" s="64"/>
      <c r="AE579" s="65"/>
      <c r="AF579" s="65">
        <v>350.45832000000001</v>
      </c>
      <c r="AG579" s="66"/>
      <c r="AH579" s="73"/>
      <c r="AI579" s="62"/>
      <c r="AJ579" s="63"/>
      <c r="AK579" s="62"/>
      <c r="AL579" s="63"/>
      <c r="AM579" s="68"/>
      <c r="AN579" s="69"/>
      <c r="AO579" s="69"/>
      <c r="AP579" s="64"/>
      <c r="AQ579" s="65"/>
      <c r="AR579" s="64"/>
      <c r="AS579" s="65"/>
      <c r="AT579" s="66"/>
      <c r="AU579" s="66"/>
      <c r="AV579" s="64"/>
      <c r="AW579" s="65"/>
      <c r="AX579" s="73"/>
      <c r="AY579" s="73"/>
      <c r="AZ579" s="65"/>
      <c r="BA579" s="66"/>
      <c r="BB579" s="66"/>
      <c r="BC579" s="66"/>
      <c r="BD579" s="73"/>
      <c r="BE579" s="64"/>
      <c r="BF579" s="65"/>
      <c r="BG579" s="70"/>
      <c r="BH579" s="66"/>
      <c r="BI579" s="70"/>
      <c r="BJ579" s="66"/>
      <c r="BK579" s="64"/>
      <c r="BL579" s="65"/>
      <c r="BM579" s="66"/>
      <c r="BN579" s="65"/>
      <c r="BO579" s="65"/>
      <c r="BP579" s="65"/>
      <c r="BQ579" s="65"/>
      <c r="BR579" s="66"/>
      <c r="BS579" s="73"/>
    </row>
    <row r="580" spans="1:71" ht="47.25" customHeight="1" outlineLevel="1" x14ac:dyDescent="0.35">
      <c r="A580" s="82" t="s">
        <v>950</v>
      </c>
      <c r="B580" s="88" t="s">
        <v>952</v>
      </c>
      <c r="C580" s="201">
        <v>243800220869</v>
      </c>
      <c r="D580" s="202">
        <f t="shared" ref="D580:D583" si="2103">E580+F580</f>
        <v>615.97172</v>
      </c>
      <c r="E580" s="62">
        <f t="shared" ref="E580:E583" si="2104">SUMIF($G$5:$BS$5,"федеральный бюджет",G580:BS580)</f>
        <v>0</v>
      </c>
      <c r="F580" s="63">
        <f t="shared" ref="F580:F583" si="2105">SUMIF($G$5:$BS$5,"краевой бюджет",G580:BS580)</f>
        <v>615.97172</v>
      </c>
      <c r="G580" s="64"/>
      <c r="H580" s="65"/>
      <c r="I580" s="64"/>
      <c r="J580" s="65"/>
      <c r="K580" s="64"/>
      <c r="L580" s="65"/>
      <c r="M580" s="64"/>
      <c r="N580" s="65"/>
      <c r="O580" s="62"/>
      <c r="P580" s="63"/>
      <c r="Q580" s="64"/>
      <c r="R580" s="65"/>
      <c r="S580" s="64"/>
      <c r="T580" s="65"/>
      <c r="U580" s="64"/>
      <c r="V580" s="66"/>
      <c r="W580" s="64"/>
      <c r="X580" s="65"/>
      <c r="Y580" s="65"/>
      <c r="Z580" s="64"/>
      <c r="AA580" s="65"/>
      <c r="AB580" s="62"/>
      <c r="AC580" s="63"/>
      <c r="AD580" s="64"/>
      <c r="AE580" s="65"/>
      <c r="AF580" s="65">
        <v>615.97172</v>
      </c>
      <c r="AG580" s="66"/>
      <c r="AH580" s="73"/>
      <c r="AI580" s="62"/>
      <c r="AJ580" s="63"/>
      <c r="AK580" s="62"/>
      <c r="AL580" s="63"/>
      <c r="AM580" s="68"/>
      <c r="AN580" s="69"/>
      <c r="AO580" s="69"/>
      <c r="AP580" s="64"/>
      <c r="AQ580" s="65"/>
      <c r="AR580" s="64"/>
      <c r="AS580" s="65"/>
      <c r="AT580" s="66"/>
      <c r="AU580" s="66"/>
      <c r="AV580" s="64"/>
      <c r="AW580" s="65"/>
      <c r="AX580" s="73"/>
      <c r="AY580" s="73"/>
      <c r="AZ580" s="65"/>
      <c r="BA580" s="66"/>
      <c r="BB580" s="66"/>
      <c r="BC580" s="66"/>
      <c r="BD580" s="73"/>
      <c r="BE580" s="64"/>
      <c r="BF580" s="65"/>
      <c r="BG580" s="70"/>
      <c r="BH580" s="66"/>
      <c r="BI580" s="70"/>
      <c r="BJ580" s="66"/>
      <c r="BK580" s="64"/>
      <c r="BL580" s="65"/>
      <c r="BM580" s="66"/>
      <c r="BN580" s="65"/>
      <c r="BO580" s="65"/>
      <c r="BP580" s="65"/>
      <c r="BQ580" s="65"/>
      <c r="BR580" s="66"/>
      <c r="BS580" s="73"/>
    </row>
    <row r="581" spans="1:71" ht="47.25" customHeight="1" outlineLevel="1" x14ac:dyDescent="0.35">
      <c r="A581" s="82" t="s">
        <v>950</v>
      </c>
      <c r="B581" s="88" t="s">
        <v>953</v>
      </c>
      <c r="C581" s="201" t="s">
        <v>954</v>
      </c>
      <c r="D581" s="202">
        <f t="shared" si="2103"/>
        <v>452.48</v>
      </c>
      <c r="E581" s="62">
        <f t="shared" si="2104"/>
        <v>0</v>
      </c>
      <c r="F581" s="63">
        <f t="shared" si="2105"/>
        <v>452.48</v>
      </c>
      <c r="G581" s="64"/>
      <c r="H581" s="65"/>
      <c r="I581" s="64"/>
      <c r="J581" s="65"/>
      <c r="K581" s="64"/>
      <c r="L581" s="65"/>
      <c r="M581" s="64"/>
      <c r="N581" s="65"/>
      <c r="O581" s="62"/>
      <c r="P581" s="63"/>
      <c r="Q581" s="64"/>
      <c r="R581" s="65"/>
      <c r="S581" s="64"/>
      <c r="T581" s="65"/>
      <c r="U581" s="64"/>
      <c r="V581" s="66"/>
      <c r="W581" s="64"/>
      <c r="X581" s="65"/>
      <c r="Y581" s="65">
        <v>452.48</v>
      </c>
      <c r="Z581" s="64"/>
      <c r="AA581" s="65"/>
      <c r="AB581" s="62"/>
      <c r="AC581" s="63"/>
      <c r="AD581" s="64"/>
      <c r="AE581" s="65"/>
      <c r="AF581" s="65"/>
      <c r="AG581" s="66"/>
      <c r="AH581" s="73"/>
      <c r="AI581" s="62"/>
      <c r="AJ581" s="63"/>
      <c r="AK581" s="62"/>
      <c r="AL581" s="63"/>
      <c r="AM581" s="68"/>
      <c r="AN581" s="69"/>
      <c r="AO581" s="69"/>
      <c r="AP581" s="64"/>
      <c r="AQ581" s="65"/>
      <c r="AR581" s="64"/>
      <c r="AS581" s="65"/>
      <c r="AT581" s="66"/>
      <c r="AU581" s="66"/>
      <c r="AV581" s="64"/>
      <c r="AW581" s="65"/>
      <c r="AX581" s="73"/>
      <c r="AY581" s="73"/>
      <c r="AZ581" s="65"/>
      <c r="BA581" s="66"/>
      <c r="BB581" s="66"/>
      <c r="BC581" s="66"/>
      <c r="BD581" s="73"/>
      <c r="BE581" s="64"/>
      <c r="BF581" s="65"/>
      <c r="BG581" s="70"/>
      <c r="BH581" s="66"/>
      <c r="BI581" s="70"/>
      <c r="BJ581" s="66"/>
      <c r="BK581" s="64"/>
      <c r="BL581" s="65"/>
      <c r="BM581" s="66"/>
      <c r="BN581" s="65"/>
      <c r="BO581" s="65"/>
      <c r="BP581" s="65"/>
      <c r="BQ581" s="65"/>
      <c r="BR581" s="66"/>
      <c r="BS581" s="73"/>
    </row>
    <row r="582" spans="1:71" ht="47.25" customHeight="1" outlineLevel="1" x14ac:dyDescent="0.35">
      <c r="A582" s="82" t="s">
        <v>950</v>
      </c>
      <c r="B582" s="88" t="s">
        <v>955</v>
      </c>
      <c r="C582" s="201" t="s">
        <v>956</v>
      </c>
      <c r="D582" s="202">
        <f t="shared" si="2103"/>
        <v>873.6</v>
      </c>
      <c r="E582" s="62">
        <f t="shared" si="2104"/>
        <v>0</v>
      </c>
      <c r="F582" s="63">
        <f t="shared" si="2105"/>
        <v>873.6</v>
      </c>
      <c r="G582" s="64"/>
      <c r="H582" s="65"/>
      <c r="I582" s="64"/>
      <c r="J582" s="65"/>
      <c r="K582" s="64"/>
      <c r="L582" s="65"/>
      <c r="M582" s="64"/>
      <c r="N582" s="65"/>
      <c r="O582" s="62"/>
      <c r="P582" s="63"/>
      <c r="Q582" s="64"/>
      <c r="R582" s="65"/>
      <c r="S582" s="64"/>
      <c r="T582" s="65"/>
      <c r="U582" s="64"/>
      <c r="V582" s="66"/>
      <c r="W582" s="64"/>
      <c r="X582" s="65"/>
      <c r="Y582" s="65">
        <v>873.6</v>
      </c>
      <c r="Z582" s="64"/>
      <c r="AA582" s="65"/>
      <c r="AB582" s="62"/>
      <c r="AC582" s="63"/>
      <c r="AD582" s="64"/>
      <c r="AE582" s="65"/>
      <c r="AF582" s="65"/>
      <c r="AG582" s="66"/>
      <c r="AH582" s="73"/>
      <c r="AI582" s="62"/>
      <c r="AJ582" s="63"/>
      <c r="AK582" s="62"/>
      <c r="AL582" s="63"/>
      <c r="AM582" s="68"/>
      <c r="AN582" s="69"/>
      <c r="AO582" s="69"/>
      <c r="AP582" s="64"/>
      <c r="AQ582" s="65"/>
      <c r="AR582" s="64"/>
      <c r="AS582" s="65"/>
      <c r="AT582" s="66"/>
      <c r="AU582" s="66"/>
      <c r="AV582" s="64"/>
      <c r="AW582" s="65"/>
      <c r="AX582" s="73"/>
      <c r="AY582" s="73"/>
      <c r="AZ582" s="65"/>
      <c r="BA582" s="66"/>
      <c r="BB582" s="66"/>
      <c r="BC582" s="66"/>
      <c r="BD582" s="73"/>
      <c r="BE582" s="64"/>
      <c r="BF582" s="65"/>
      <c r="BG582" s="70"/>
      <c r="BH582" s="66"/>
      <c r="BI582" s="70"/>
      <c r="BJ582" s="66"/>
      <c r="BK582" s="64"/>
      <c r="BL582" s="65"/>
      <c r="BM582" s="66"/>
      <c r="BN582" s="65"/>
      <c r="BO582" s="65"/>
      <c r="BP582" s="65"/>
      <c r="BQ582" s="65"/>
      <c r="BR582" s="66"/>
      <c r="BS582" s="73"/>
    </row>
    <row r="583" spans="1:71" ht="47.25" customHeight="1" outlineLevel="1" x14ac:dyDescent="0.35">
      <c r="A583" s="82" t="s">
        <v>950</v>
      </c>
      <c r="B583" s="88" t="s">
        <v>957</v>
      </c>
      <c r="C583" s="201">
        <v>243800009672</v>
      </c>
      <c r="D583" s="202">
        <f t="shared" si="2103"/>
        <v>308</v>
      </c>
      <c r="E583" s="62">
        <f t="shared" si="2104"/>
        <v>0</v>
      </c>
      <c r="F583" s="63">
        <f t="shared" si="2105"/>
        <v>308</v>
      </c>
      <c r="G583" s="64"/>
      <c r="H583" s="65"/>
      <c r="I583" s="64"/>
      <c r="J583" s="65"/>
      <c r="K583" s="64"/>
      <c r="L583" s="65"/>
      <c r="M583" s="64"/>
      <c r="N583" s="65"/>
      <c r="O583" s="62"/>
      <c r="P583" s="63"/>
      <c r="Q583" s="64"/>
      <c r="R583" s="65"/>
      <c r="S583" s="64"/>
      <c r="T583" s="65"/>
      <c r="U583" s="64"/>
      <c r="V583" s="66"/>
      <c r="W583" s="64"/>
      <c r="X583" s="65"/>
      <c r="Y583" s="65">
        <v>308</v>
      </c>
      <c r="Z583" s="64"/>
      <c r="AA583" s="65"/>
      <c r="AB583" s="62"/>
      <c r="AC583" s="63"/>
      <c r="AD583" s="64"/>
      <c r="AE583" s="65"/>
      <c r="AF583" s="65"/>
      <c r="AG583" s="66"/>
      <c r="AH583" s="73"/>
      <c r="AI583" s="62"/>
      <c r="AJ583" s="63"/>
      <c r="AK583" s="62"/>
      <c r="AL583" s="63"/>
      <c r="AM583" s="68"/>
      <c r="AN583" s="69"/>
      <c r="AO583" s="69"/>
      <c r="AP583" s="64"/>
      <c r="AQ583" s="65"/>
      <c r="AR583" s="64"/>
      <c r="AS583" s="65"/>
      <c r="AT583" s="66"/>
      <c r="AU583" s="66"/>
      <c r="AV583" s="64"/>
      <c r="AW583" s="65"/>
      <c r="AX583" s="73"/>
      <c r="AY583" s="73"/>
      <c r="AZ583" s="65"/>
      <c r="BA583" s="66"/>
      <c r="BB583" s="66"/>
      <c r="BC583" s="66"/>
      <c r="BD583" s="73"/>
      <c r="BE583" s="64"/>
      <c r="BF583" s="65"/>
      <c r="BG583" s="70"/>
      <c r="BH583" s="66"/>
      <c r="BI583" s="70"/>
      <c r="BJ583" s="66"/>
      <c r="BK583" s="64"/>
      <c r="BL583" s="65"/>
      <c r="BM583" s="66"/>
      <c r="BN583" s="65"/>
      <c r="BO583" s="65"/>
      <c r="BP583" s="65"/>
      <c r="BQ583" s="65"/>
      <c r="BR583" s="66"/>
      <c r="BS583" s="73"/>
    </row>
    <row r="584" spans="1:71" s="78" customFormat="1" ht="23.25" customHeight="1" x14ac:dyDescent="0.35">
      <c r="A584" s="90" t="s">
        <v>958</v>
      </c>
      <c r="B584" s="91"/>
      <c r="C584" s="204"/>
      <c r="D584" s="207">
        <f t="shared" ref="D584" si="2106">SUBTOTAL(9,D579:D583)</f>
        <v>2600.5100400000001</v>
      </c>
      <c r="E584" s="100">
        <f t="shared" ref="E584" si="2107">SUBTOTAL(9,E579:E583)</f>
        <v>0</v>
      </c>
      <c r="F584" s="100">
        <f t="shared" ref="F584" si="2108">SUBTOTAL(9,F579:F583)</f>
        <v>2600.5100400000001</v>
      </c>
      <c r="G584" s="100">
        <f t="shared" ref="G584" si="2109">SUBTOTAL(9,G579:G583)</f>
        <v>0</v>
      </c>
      <c r="H584" s="100">
        <f t="shared" ref="H584" si="2110">SUBTOTAL(9,H579:H583)</f>
        <v>0</v>
      </c>
      <c r="I584" s="100">
        <f t="shared" ref="I584" si="2111">SUBTOTAL(9,I579:I583)</f>
        <v>0</v>
      </c>
      <c r="J584" s="100">
        <f t="shared" ref="J584" si="2112">SUBTOTAL(9,J579:J583)</f>
        <v>0</v>
      </c>
      <c r="K584" s="100">
        <f t="shared" ref="K584" si="2113">SUBTOTAL(9,K579:K583)</f>
        <v>0</v>
      </c>
      <c r="L584" s="100">
        <f t="shared" ref="L584" si="2114">SUBTOTAL(9,L579:L583)</f>
        <v>0</v>
      </c>
      <c r="M584" s="100">
        <f t="shared" ref="M584" si="2115">SUBTOTAL(9,M579:M583)</f>
        <v>0</v>
      </c>
      <c r="N584" s="100">
        <f t="shared" ref="N584" si="2116">SUBTOTAL(9,N579:N583)</f>
        <v>0</v>
      </c>
      <c r="O584" s="100">
        <f t="shared" ref="O584" si="2117">SUBTOTAL(9,O579:O583)</f>
        <v>0</v>
      </c>
      <c r="P584" s="100">
        <f t="shared" ref="P584" si="2118">SUBTOTAL(9,P579:P583)</f>
        <v>0</v>
      </c>
      <c r="Q584" s="100">
        <f t="shared" ref="Q584" si="2119">SUBTOTAL(9,Q579:Q583)</f>
        <v>0</v>
      </c>
      <c r="R584" s="100">
        <f t="shared" ref="R584" si="2120">SUBTOTAL(9,R579:R583)</f>
        <v>0</v>
      </c>
      <c r="S584" s="100">
        <f t="shared" ref="S584" si="2121">SUBTOTAL(9,S579:S583)</f>
        <v>0</v>
      </c>
      <c r="T584" s="100">
        <f t="shared" ref="T584" si="2122">SUBTOTAL(9,T579:T583)</f>
        <v>0</v>
      </c>
      <c r="U584" s="100">
        <f t="shared" ref="U584" si="2123">SUBTOTAL(9,U579:U583)</f>
        <v>0</v>
      </c>
      <c r="V584" s="100">
        <f t="shared" ref="V584" si="2124">SUBTOTAL(9,V579:V583)</f>
        <v>0</v>
      </c>
      <c r="W584" s="100">
        <f t="shared" ref="W584" si="2125">SUBTOTAL(9,W579:W583)</f>
        <v>0</v>
      </c>
      <c r="X584" s="100">
        <f t="shared" ref="X584" si="2126">SUBTOTAL(9,X579:X583)</f>
        <v>0</v>
      </c>
      <c r="Y584" s="100">
        <f t="shared" ref="Y584" si="2127">SUBTOTAL(9,Y579:Y583)</f>
        <v>1634.08</v>
      </c>
      <c r="Z584" s="100">
        <f t="shared" ref="Z584" si="2128">SUBTOTAL(9,Z579:Z583)</f>
        <v>0</v>
      </c>
      <c r="AA584" s="100">
        <f t="shared" ref="AA584" si="2129">SUBTOTAL(9,AA579:AA583)</f>
        <v>0</v>
      </c>
      <c r="AB584" s="100">
        <f t="shared" ref="AB584" si="2130">SUBTOTAL(9,AB579:AB583)</f>
        <v>0</v>
      </c>
      <c r="AC584" s="100">
        <f t="shared" ref="AC584" si="2131">SUBTOTAL(9,AC579:AC583)</f>
        <v>0</v>
      </c>
      <c r="AD584" s="100">
        <f t="shared" ref="AD584" si="2132">SUBTOTAL(9,AD579:AD583)</f>
        <v>0</v>
      </c>
      <c r="AE584" s="100">
        <f t="shared" ref="AE584" si="2133">SUBTOTAL(9,AE579:AE583)</f>
        <v>0</v>
      </c>
      <c r="AF584" s="100">
        <f t="shared" ref="AF584" si="2134">SUBTOTAL(9,AF579:AF583)</f>
        <v>966.43003999999996</v>
      </c>
      <c r="AG584" s="100">
        <f t="shared" ref="AG584" si="2135">SUBTOTAL(9,AG579:AG583)</f>
        <v>0</v>
      </c>
      <c r="AH584" s="100">
        <f t="shared" ref="AH584" si="2136">SUBTOTAL(9,AH579:AH583)</f>
        <v>0</v>
      </c>
      <c r="AI584" s="100">
        <f t="shared" ref="AI584" si="2137">SUBTOTAL(9,AI579:AI583)</f>
        <v>0</v>
      </c>
      <c r="AJ584" s="100">
        <f t="shared" ref="AJ584" si="2138">SUBTOTAL(9,AJ579:AJ583)</f>
        <v>0</v>
      </c>
      <c r="AK584" s="100">
        <f t="shared" ref="AK584" si="2139">SUBTOTAL(9,AK579:AK583)</f>
        <v>0</v>
      </c>
      <c r="AL584" s="100">
        <f t="shared" ref="AL584" si="2140">SUBTOTAL(9,AL579:AL583)</f>
        <v>0</v>
      </c>
      <c r="AM584" s="100">
        <f t="shared" ref="AM584" si="2141">SUBTOTAL(9,AM579:AM583)</f>
        <v>0</v>
      </c>
      <c r="AN584" s="100">
        <f t="shared" ref="AN584" si="2142">SUBTOTAL(9,AN579:AN583)</f>
        <v>0</v>
      </c>
      <c r="AO584" s="100">
        <f t="shared" ref="AO584" si="2143">SUBTOTAL(9,AO579:AO583)</f>
        <v>0</v>
      </c>
      <c r="AP584" s="100">
        <f t="shared" ref="AP584" si="2144">SUBTOTAL(9,AP579:AP583)</f>
        <v>0</v>
      </c>
      <c r="AQ584" s="100">
        <f t="shared" ref="AQ584" si="2145">SUBTOTAL(9,AQ579:AQ583)</f>
        <v>0</v>
      </c>
      <c r="AR584" s="100">
        <f t="shared" ref="AR584" si="2146">SUBTOTAL(9,AR579:AR583)</f>
        <v>0</v>
      </c>
      <c r="AS584" s="100">
        <f t="shared" ref="AS584" si="2147">SUBTOTAL(9,AS579:AS583)</f>
        <v>0</v>
      </c>
      <c r="AT584" s="100">
        <f t="shared" ref="AT584" si="2148">SUBTOTAL(9,AT579:AT583)</f>
        <v>0</v>
      </c>
      <c r="AU584" s="100">
        <f t="shared" ref="AU584" si="2149">SUBTOTAL(9,AU579:AU583)</f>
        <v>0</v>
      </c>
      <c r="AV584" s="100">
        <f t="shared" ref="AV584" si="2150">SUBTOTAL(9,AV579:AV583)</f>
        <v>0</v>
      </c>
      <c r="AW584" s="100">
        <f t="shared" ref="AW584" si="2151">SUBTOTAL(9,AW579:AW583)</f>
        <v>0</v>
      </c>
      <c r="AX584" s="100">
        <f t="shared" ref="AX584" si="2152">SUBTOTAL(9,AX579:AX583)</f>
        <v>0</v>
      </c>
      <c r="AY584" s="100">
        <f t="shared" ref="AY584" si="2153">SUBTOTAL(9,AY579:AY583)</f>
        <v>0</v>
      </c>
      <c r="AZ584" s="100">
        <f t="shared" ref="AZ584" si="2154">SUBTOTAL(9,AZ579:AZ583)</f>
        <v>0</v>
      </c>
      <c r="BA584" s="100">
        <f t="shared" ref="BA584" si="2155">SUBTOTAL(9,BA579:BA583)</f>
        <v>0</v>
      </c>
      <c r="BB584" s="100">
        <f t="shared" ref="BB584" si="2156">SUBTOTAL(9,BB579:BB583)</f>
        <v>0</v>
      </c>
      <c r="BC584" s="100">
        <f t="shared" ref="BC584" si="2157">SUBTOTAL(9,BC579:BC583)</f>
        <v>0</v>
      </c>
      <c r="BD584" s="100">
        <f t="shared" ref="BD584" si="2158">SUBTOTAL(9,BD579:BD583)</f>
        <v>0</v>
      </c>
      <c r="BE584" s="100">
        <f t="shared" ref="BE584" si="2159">SUBTOTAL(9,BE579:BE583)</f>
        <v>0</v>
      </c>
      <c r="BF584" s="100">
        <f t="shared" ref="BF584" si="2160">SUBTOTAL(9,BF579:BF583)</f>
        <v>0</v>
      </c>
      <c r="BG584" s="100">
        <f t="shared" ref="BG584" si="2161">SUBTOTAL(9,BG579:BG583)</f>
        <v>0</v>
      </c>
      <c r="BH584" s="100">
        <f t="shared" ref="BH584" si="2162">SUBTOTAL(9,BH579:BH583)</f>
        <v>0</v>
      </c>
      <c r="BI584" s="100">
        <f t="shared" ref="BI584" si="2163">SUBTOTAL(9,BI579:BI583)</f>
        <v>0</v>
      </c>
      <c r="BJ584" s="100">
        <f t="shared" ref="BJ584" si="2164">SUBTOTAL(9,BJ579:BJ583)</f>
        <v>0</v>
      </c>
      <c r="BK584" s="100">
        <f t="shared" ref="BK584" si="2165">SUBTOTAL(9,BK579:BK583)</f>
        <v>0</v>
      </c>
      <c r="BL584" s="100">
        <f t="shared" ref="BL584" si="2166">SUBTOTAL(9,BL579:BL583)</f>
        <v>0</v>
      </c>
      <c r="BM584" s="100">
        <f t="shared" ref="BM584" si="2167">SUBTOTAL(9,BM579:BM583)</f>
        <v>0</v>
      </c>
      <c r="BN584" s="100">
        <f t="shared" ref="BN584" si="2168">SUBTOTAL(9,BN579:BN583)</f>
        <v>0</v>
      </c>
      <c r="BO584" s="100">
        <f t="shared" ref="BO584" si="2169">SUBTOTAL(9,BO579:BO583)</f>
        <v>0</v>
      </c>
      <c r="BP584" s="100">
        <f t="shared" ref="BP584" si="2170">SUBTOTAL(9,BP579:BP583)</f>
        <v>0</v>
      </c>
      <c r="BQ584" s="100">
        <f t="shared" ref="BQ584" si="2171">SUBTOTAL(9,BQ579:BQ583)</f>
        <v>0</v>
      </c>
      <c r="BR584" s="100">
        <f t="shared" ref="BR584" si="2172">SUBTOTAL(9,BR579:BR583)</f>
        <v>0</v>
      </c>
      <c r="BS584" s="100">
        <f t="shared" ref="BS584" si="2173">SUBTOTAL(9,BS579:BS583)</f>
        <v>0</v>
      </c>
    </row>
    <row r="585" spans="1:71" ht="47.25" customHeight="1" outlineLevel="1" collapsed="1" x14ac:dyDescent="0.35">
      <c r="A585" s="95" t="s">
        <v>959</v>
      </c>
      <c r="B585" s="61" t="s">
        <v>960</v>
      </c>
      <c r="C585" s="201" t="s">
        <v>961</v>
      </c>
      <c r="D585" s="202">
        <f t="shared" ref="D585" si="2174">E585+F585</f>
        <v>370.35606000000001</v>
      </c>
      <c r="E585" s="62">
        <f t="shared" ref="E585" si="2175">SUMIF($G$5:$BS$5,"федеральный бюджет",G585:BS585)</f>
        <v>180.84924000000001</v>
      </c>
      <c r="F585" s="63">
        <f t="shared" ref="F585" si="2176">SUMIF($G$5:$BS$5,"краевой бюджет",G585:BS585)</f>
        <v>189.50682</v>
      </c>
      <c r="G585" s="64">
        <v>64.352099999999993</v>
      </c>
      <c r="H585" s="65">
        <v>27.57948</v>
      </c>
      <c r="I585" s="64">
        <v>32.962020000000003</v>
      </c>
      <c r="J585" s="65">
        <v>14.126580000000001</v>
      </c>
      <c r="K585" s="64">
        <v>17.345580000000002</v>
      </c>
      <c r="L585" s="65">
        <v>7.4338199999999999</v>
      </c>
      <c r="M585" s="64"/>
      <c r="N585" s="65"/>
      <c r="O585" s="62">
        <v>66.189539999999994</v>
      </c>
      <c r="P585" s="63">
        <v>28.36694</v>
      </c>
      <c r="Q585" s="64"/>
      <c r="R585" s="65"/>
      <c r="S585" s="64"/>
      <c r="T585" s="65"/>
      <c r="U585" s="64"/>
      <c r="V585" s="66"/>
      <c r="W585" s="64"/>
      <c r="X585" s="65"/>
      <c r="Y585" s="65">
        <v>112</v>
      </c>
      <c r="Z585" s="64"/>
      <c r="AA585" s="65"/>
      <c r="AB585" s="62"/>
      <c r="AC585" s="63"/>
      <c r="AD585" s="64"/>
      <c r="AE585" s="65"/>
      <c r="AF585" s="65"/>
      <c r="AG585" s="66"/>
      <c r="AH585" s="73"/>
      <c r="AI585" s="62"/>
      <c r="AJ585" s="63"/>
      <c r="AK585" s="62"/>
      <c r="AL585" s="63"/>
      <c r="AM585" s="68"/>
      <c r="AN585" s="69"/>
      <c r="AO585" s="69"/>
      <c r="AP585" s="64"/>
      <c r="AQ585" s="65"/>
      <c r="AR585" s="64"/>
      <c r="AS585" s="65"/>
      <c r="AT585" s="66"/>
      <c r="AU585" s="66"/>
      <c r="AV585" s="64"/>
      <c r="AW585" s="65"/>
      <c r="AX585" s="73"/>
      <c r="AY585" s="73"/>
      <c r="AZ585" s="65"/>
      <c r="BA585" s="66"/>
      <c r="BB585" s="66"/>
      <c r="BC585" s="66"/>
      <c r="BD585" s="73"/>
      <c r="BE585" s="64"/>
      <c r="BF585" s="65"/>
      <c r="BG585" s="70"/>
      <c r="BH585" s="66"/>
      <c r="BI585" s="70"/>
      <c r="BJ585" s="66"/>
      <c r="BK585" s="64"/>
      <c r="BL585" s="65"/>
      <c r="BM585" s="66"/>
      <c r="BN585" s="65"/>
      <c r="BO585" s="65"/>
      <c r="BP585" s="65"/>
      <c r="BQ585" s="65"/>
      <c r="BR585" s="66"/>
      <c r="BS585" s="73"/>
    </row>
    <row r="586" spans="1:71" ht="47.25" customHeight="1" outlineLevel="1" x14ac:dyDescent="0.35">
      <c r="A586" s="95" t="s">
        <v>959</v>
      </c>
      <c r="B586" s="61" t="s">
        <v>962</v>
      </c>
      <c r="C586" s="201" t="s">
        <v>963</v>
      </c>
      <c r="D586" s="202">
        <f t="shared" ref="D586:D603" si="2177">E586+F586</f>
        <v>1807.6849299999999</v>
      </c>
      <c r="E586" s="62">
        <f t="shared" ref="E586:E603" si="2178">SUMIF($G$5:$BS$5,"федеральный бюджет",G586:BS586)</f>
        <v>1014.49945</v>
      </c>
      <c r="F586" s="63">
        <f t="shared" ref="F586:F603" si="2179">SUMIF($G$5:$BS$5,"краевой бюджет",G586:BS586)</f>
        <v>793.18547999999998</v>
      </c>
      <c r="G586" s="64">
        <v>934.98302999999999</v>
      </c>
      <c r="H586" s="65">
        <v>400.70702</v>
      </c>
      <c r="I586" s="64"/>
      <c r="J586" s="65"/>
      <c r="K586" s="64">
        <v>79.516419999999997</v>
      </c>
      <c r="L586" s="65">
        <v>34.07846</v>
      </c>
      <c r="M586" s="64"/>
      <c r="N586" s="65"/>
      <c r="O586" s="62"/>
      <c r="P586" s="63"/>
      <c r="Q586" s="64"/>
      <c r="R586" s="65"/>
      <c r="S586" s="64"/>
      <c r="T586" s="65"/>
      <c r="U586" s="64"/>
      <c r="V586" s="66"/>
      <c r="W586" s="64"/>
      <c r="X586" s="65"/>
      <c r="Y586" s="65">
        <v>358.4</v>
      </c>
      <c r="Z586" s="64"/>
      <c r="AA586" s="65"/>
      <c r="AB586" s="62"/>
      <c r="AC586" s="63"/>
      <c r="AD586" s="64"/>
      <c r="AE586" s="65"/>
      <c r="AF586" s="65"/>
      <c r="AG586" s="66"/>
      <c r="AH586" s="73"/>
      <c r="AI586" s="62"/>
      <c r="AJ586" s="63"/>
      <c r="AK586" s="62"/>
      <c r="AL586" s="63"/>
      <c r="AM586" s="68"/>
      <c r="AN586" s="69"/>
      <c r="AO586" s="69"/>
      <c r="AP586" s="64"/>
      <c r="AQ586" s="65"/>
      <c r="AR586" s="64"/>
      <c r="AS586" s="65"/>
      <c r="AT586" s="66"/>
      <c r="AU586" s="66"/>
      <c r="AV586" s="64"/>
      <c r="AW586" s="65"/>
      <c r="AX586" s="73"/>
      <c r="AY586" s="73"/>
      <c r="AZ586" s="65"/>
      <c r="BA586" s="66"/>
      <c r="BB586" s="66"/>
      <c r="BC586" s="66"/>
      <c r="BD586" s="73"/>
      <c r="BE586" s="64"/>
      <c r="BF586" s="65"/>
      <c r="BG586" s="70"/>
      <c r="BH586" s="66"/>
      <c r="BI586" s="70"/>
      <c r="BJ586" s="66"/>
      <c r="BK586" s="64"/>
      <c r="BL586" s="65"/>
      <c r="BM586" s="66"/>
      <c r="BN586" s="65"/>
      <c r="BO586" s="65"/>
      <c r="BP586" s="65"/>
      <c r="BQ586" s="65"/>
      <c r="BR586" s="66"/>
      <c r="BS586" s="73"/>
    </row>
    <row r="587" spans="1:71" ht="47.25" customHeight="1" outlineLevel="1" x14ac:dyDescent="0.35">
      <c r="A587" s="82" t="s">
        <v>959</v>
      </c>
      <c r="B587" s="61" t="s">
        <v>964</v>
      </c>
      <c r="C587" s="201" t="s">
        <v>965</v>
      </c>
      <c r="D587" s="202">
        <f t="shared" si="2177"/>
        <v>814.43487000000005</v>
      </c>
      <c r="E587" s="62">
        <f t="shared" si="2178"/>
        <v>383.90440000000001</v>
      </c>
      <c r="F587" s="63">
        <f t="shared" si="2179"/>
        <v>430.53047000000004</v>
      </c>
      <c r="G587" s="64">
        <v>105.46595000000001</v>
      </c>
      <c r="H587" s="65">
        <v>45.1997</v>
      </c>
      <c r="I587" s="64">
        <v>127.38772</v>
      </c>
      <c r="J587" s="65">
        <v>54.594740000000002</v>
      </c>
      <c r="K587" s="64">
        <v>52.232289999999999</v>
      </c>
      <c r="L587" s="65">
        <v>22.385269999999998</v>
      </c>
      <c r="M587" s="64"/>
      <c r="N587" s="65"/>
      <c r="O587" s="62">
        <v>98.818439999999995</v>
      </c>
      <c r="P587" s="63">
        <v>42.350760000000001</v>
      </c>
      <c r="Q587" s="64"/>
      <c r="R587" s="65"/>
      <c r="S587" s="64"/>
      <c r="T587" s="65"/>
      <c r="U587" s="64"/>
      <c r="V587" s="66"/>
      <c r="W587" s="64"/>
      <c r="X587" s="65"/>
      <c r="Y587" s="65">
        <v>266</v>
      </c>
      <c r="Z587" s="64"/>
      <c r="AA587" s="65"/>
      <c r="AB587" s="62"/>
      <c r="AC587" s="63"/>
      <c r="AD587" s="64"/>
      <c r="AE587" s="65"/>
      <c r="AF587" s="65"/>
      <c r="AG587" s="66"/>
      <c r="AH587" s="73"/>
      <c r="AI587" s="62"/>
      <c r="AJ587" s="63"/>
      <c r="AK587" s="62"/>
      <c r="AL587" s="63"/>
      <c r="AM587" s="68"/>
      <c r="AN587" s="69"/>
      <c r="AO587" s="69"/>
      <c r="AP587" s="64"/>
      <c r="AQ587" s="65"/>
      <c r="AR587" s="64"/>
      <c r="AS587" s="65"/>
      <c r="AT587" s="66"/>
      <c r="AU587" s="66"/>
      <c r="AV587" s="64"/>
      <c r="AW587" s="65"/>
      <c r="AX587" s="73"/>
      <c r="AY587" s="73"/>
      <c r="AZ587" s="65"/>
      <c r="BA587" s="66"/>
      <c r="BB587" s="66"/>
      <c r="BC587" s="66"/>
      <c r="BD587" s="73"/>
      <c r="BE587" s="64"/>
      <c r="BF587" s="65"/>
      <c r="BG587" s="70"/>
      <c r="BH587" s="66"/>
      <c r="BI587" s="70"/>
      <c r="BJ587" s="66"/>
      <c r="BK587" s="64"/>
      <c r="BL587" s="65"/>
      <c r="BM587" s="66"/>
      <c r="BN587" s="65"/>
      <c r="BO587" s="65"/>
      <c r="BP587" s="65"/>
      <c r="BQ587" s="65"/>
      <c r="BR587" s="66"/>
      <c r="BS587" s="73"/>
    </row>
    <row r="588" spans="1:71" ht="47.25" customHeight="1" outlineLevel="1" x14ac:dyDescent="0.35">
      <c r="A588" s="95" t="s">
        <v>959</v>
      </c>
      <c r="B588" s="61" t="s">
        <v>966</v>
      </c>
      <c r="C588" s="201">
        <v>243904877715</v>
      </c>
      <c r="D588" s="202">
        <f t="shared" si="2177"/>
        <v>781.10844999999995</v>
      </c>
      <c r="E588" s="62">
        <f t="shared" si="2178"/>
        <v>253.94923</v>
      </c>
      <c r="F588" s="63">
        <f t="shared" si="2179"/>
        <v>527.15922</v>
      </c>
      <c r="G588" s="64"/>
      <c r="H588" s="65"/>
      <c r="I588" s="64">
        <v>73.958529999999996</v>
      </c>
      <c r="J588" s="65">
        <v>31.69651</v>
      </c>
      <c r="K588" s="64">
        <v>56.01238</v>
      </c>
      <c r="L588" s="65">
        <v>24.005299999999998</v>
      </c>
      <c r="M588" s="64"/>
      <c r="N588" s="65"/>
      <c r="O588" s="62">
        <v>123.97832</v>
      </c>
      <c r="P588" s="63">
        <v>53.133569999999999</v>
      </c>
      <c r="Q588" s="64"/>
      <c r="R588" s="65"/>
      <c r="S588" s="64"/>
      <c r="T588" s="65"/>
      <c r="U588" s="64"/>
      <c r="V588" s="66"/>
      <c r="W588" s="64"/>
      <c r="X588" s="65"/>
      <c r="Y588" s="65">
        <v>201.04</v>
      </c>
      <c r="Z588" s="64"/>
      <c r="AA588" s="65"/>
      <c r="AB588" s="62"/>
      <c r="AC588" s="63"/>
      <c r="AD588" s="64"/>
      <c r="AE588" s="65"/>
      <c r="AF588" s="65"/>
      <c r="AG588" s="66"/>
      <c r="AH588" s="73"/>
      <c r="AI588" s="62"/>
      <c r="AJ588" s="63"/>
      <c r="AK588" s="62"/>
      <c r="AL588" s="63"/>
      <c r="AM588" s="68"/>
      <c r="AN588" s="69"/>
      <c r="AO588" s="69"/>
      <c r="AP588" s="64"/>
      <c r="AQ588" s="65"/>
      <c r="AR588" s="64"/>
      <c r="AS588" s="65"/>
      <c r="AT588" s="66"/>
      <c r="AU588" s="66"/>
      <c r="AV588" s="64"/>
      <c r="AW588" s="65"/>
      <c r="AX588" s="73"/>
      <c r="AY588" s="73"/>
      <c r="AZ588" s="65"/>
      <c r="BA588" s="66"/>
      <c r="BB588" s="66"/>
      <c r="BC588" s="66"/>
      <c r="BD588" s="73">
        <v>217.28384</v>
      </c>
      <c r="BE588" s="64"/>
      <c r="BF588" s="65"/>
      <c r="BG588" s="70"/>
      <c r="BH588" s="66"/>
      <c r="BI588" s="70"/>
      <c r="BJ588" s="66"/>
      <c r="BK588" s="64"/>
      <c r="BL588" s="65"/>
      <c r="BM588" s="66"/>
      <c r="BN588" s="65"/>
      <c r="BO588" s="65"/>
      <c r="BP588" s="65"/>
      <c r="BQ588" s="65"/>
      <c r="BR588" s="66"/>
      <c r="BS588" s="73"/>
    </row>
    <row r="589" spans="1:71" ht="47.25" customHeight="1" outlineLevel="1" x14ac:dyDescent="0.35">
      <c r="A589" s="95" t="s">
        <v>959</v>
      </c>
      <c r="B589" s="61" t="s">
        <v>967</v>
      </c>
      <c r="C589" s="201">
        <v>243900142149</v>
      </c>
      <c r="D589" s="202">
        <f t="shared" si="2177"/>
        <v>8000</v>
      </c>
      <c r="E589" s="62">
        <f t="shared" si="2178"/>
        <v>0</v>
      </c>
      <c r="F589" s="63">
        <f t="shared" si="2179"/>
        <v>8000</v>
      </c>
      <c r="G589" s="64"/>
      <c r="H589" s="65"/>
      <c r="I589" s="64"/>
      <c r="J589" s="65"/>
      <c r="K589" s="64"/>
      <c r="L589" s="65"/>
      <c r="M589" s="64"/>
      <c r="N589" s="65"/>
      <c r="O589" s="62"/>
      <c r="P589" s="63"/>
      <c r="Q589" s="64"/>
      <c r="R589" s="65"/>
      <c r="S589" s="64"/>
      <c r="T589" s="65"/>
      <c r="U589" s="64"/>
      <c r="V589" s="66"/>
      <c r="W589" s="64"/>
      <c r="X589" s="65"/>
      <c r="Y589" s="65"/>
      <c r="Z589" s="64"/>
      <c r="AA589" s="65"/>
      <c r="AB589" s="62"/>
      <c r="AC589" s="63"/>
      <c r="AD589" s="64"/>
      <c r="AE589" s="65"/>
      <c r="AF589" s="65"/>
      <c r="AG589" s="66"/>
      <c r="AH589" s="73"/>
      <c r="AI589" s="62"/>
      <c r="AJ589" s="63"/>
      <c r="AK589" s="62"/>
      <c r="AL589" s="63"/>
      <c r="AM589" s="68"/>
      <c r="AN589" s="69"/>
      <c r="AO589" s="69">
        <v>8000</v>
      </c>
      <c r="AP589" s="64"/>
      <c r="AQ589" s="65"/>
      <c r="AR589" s="64"/>
      <c r="AS589" s="65"/>
      <c r="AT589" s="66"/>
      <c r="AU589" s="66"/>
      <c r="AV589" s="64"/>
      <c r="AW589" s="65"/>
      <c r="AX589" s="73"/>
      <c r="AY589" s="73"/>
      <c r="AZ589" s="65"/>
      <c r="BA589" s="66"/>
      <c r="BB589" s="66"/>
      <c r="BC589" s="66"/>
      <c r="BD589" s="73"/>
      <c r="BE589" s="64"/>
      <c r="BF589" s="65"/>
      <c r="BG589" s="70"/>
      <c r="BH589" s="66"/>
      <c r="BI589" s="70"/>
      <c r="BJ589" s="66"/>
      <c r="BK589" s="64"/>
      <c r="BL589" s="65"/>
      <c r="BM589" s="66"/>
      <c r="BN589" s="65"/>
      <c r="BO589" s="65"/>
      <c r="BP589" s="65"/>
      <c r="BQ589" s="65"/>
      <c r="BR589" s="66"/>
      <c r="BS589" s="73"/>
    </row>
    <row r="590" spans="1:71" ht="70.5" customHeight="1" outlineLevel="1" x14ac:dyDescent="0.35">
      <c r="A590" s="95" t="s">
        <v>959</v>
      </c>
      <c r="B590" s="61" t="s">
        <v>968</v>
      </c>
      <c r="C590" s="201">
        <v>243900408173</v>
      </c>
      <c r="D590" s="202">
        <f t="shared" si="2177"/>
        <v>527.79241999999999</v>
      </c>
      <c r="E590" s="62">
        <f t="shared" si="2178"/>
        <v>244.01468</v>
      </c>
      <c r="F590" s="63">
        <f t="shared" si="2179"/>
        <v>283.77773999999999</v>
      </c>
      <c r="G590" s="64">
        <v>71.502330000000001</v>
      </c>
      <c r="H590" s="65">
        <v>30.64387</v>
      </c>
      <c r="I590" s="64">
        <v>65.924030000000002</v>
      </c>
      <c r="J590" s="65">
        <v>28.253160000000001</v>
      </c>
      <c r="K590" s="64">
        <v>59.53192</v>
      </c>
      <c r="L590" s="65">
        <v>25.513680000000001</v>
      </c>
      <c r="M590" s="64"/>
      <c r="N590" s="65"/>
      <c r="O590" s="62">
        <v>47.056399999999996</v>
      </c>
      <c r="P590" s="63">
        <v>20.16703</v>
      </c>
      <c r="Q590" s="64"/>
      <c r="R590" s="65"/>
      <c r="S590" s="64"/>
      <c r="T590" s="65"/>
      <c r="U590" s="64"/>
      <c r="V590" s="66"/>
      <c r="W590" s="64"/>
      <c r="X590" s="65"/>
      <c r="Y590" s="65">
        <v>179.2</v>
      </c>
      <c r="Z590" s="64"/>
      <c r="AA590" s="65"/>
      <c r="AB590" s="62"/>
      <c r="AC590" s="63"/>
      <c r="AD590" s="64"/>
      <c r="AE590" s="65"/>
      <c r="AF590" s="65"/>
      <c r="AG590" s="66"/>
      <c r="AH590" s="73"/>
      <c r="AI590" s="62"/>
      <c r="AJ590" s="63"/>
      <c r="AK590" s="62"/>
      <c r="AL590" s="63"/>
      <c r="AM590" s="68"/>
      <c r="AN590" s="69"/>
      <c r="AO590" s="69"/>
      <c r="AP590" s="64"/>
      <c r="AQ590" s="65"/>
      <c r="AR590" s="64"/>
      <c r="AS590" s="65"/>
      <c r="AT590" s="66"/>
      <c r="AU590" s="66"/>
      <c r="AV590" s="64"/>
      <c r="AW590" s="65"/>
      <c r="AX590" s="73"/>
      <c r="AY590" s="73"/>
      <c r="AZ590" s="65"/>
      <c r="BA590" s="66"/>
      <c r="BB590" s="66"/>
      <c r="BC590" s="66"/>
      <c r="BD590" s="73"/>
      <c r="BE590" s="64"/>
      <c r="BF590" s="65"/>
      <c r="BG590" s="70"/>
      <c r="BH590" s="66"/>
      <c r="BI590" s="70"/>
      <c r="BJ590" s="66"/>
      <c r="BK590" s="64"/>
      <c r="BL590" s="65"/>
      <c r="BM590" s="66"/>
      <c r="BN590" s="65"/>
      <c r="BO590" s="65"/>
      <c r="BP590" s="65"/>
      <c r="BQ590" s="65"/>
      <c r="BR590" s="66"/>
      <c r="BS590" s="73"/>
    </row>
    <row r="591" spans="1:71" ht="47.25" customHeight="1" outlineLevel="1" x14ac:dyDescent="0.35">
      <c r="A591" s="95" t="s">
        <v>959</v>
      </c>
      <c r="B591" s="61" t="s">
        <v>969</v>
      </c>
      <c r="C591" s="201" t="s">
        <v>970</v>
      </c>
      <c r="D591" s="202">
        <f t="shared" si="2177"/>
        <v>1512.85997</v>
      </c>
      <c r="E591" s="62">
        <f t="shared" si="2178"/>
        <v>0</v>
      </c>
      <c r="F591" s="63">
        <f t="shared" si="2179"/>
        <v>1512.85997</v>
      </c>
      <c r="G591" s="64"/>
      <c r="H591" s="65"/>
      <c r="I591" s="64"/>
      <c r="J591" s="65"/>
      <c r="K591" s="64"/>
      <c r="L591" s="65"/>
      <c r="M591" s="64"/>
      <c r="N591" s="65"/>
      <c r="O591" s="62"/>
      <c r="P591" s="63"/>
      <c r="Q591" s="64"/>
      <c r="R591" s="65"/>
      <c r="S591" s="64"/>
      <c r="T591" s="65"/>
      <c r="U591" s="64"/>
      <c r="V591" s="66"/>
      <c r="W591" s="64"/>
      <c r="X591" s="65"/>
      <c r="Y591" s="65"/>
      <c r="Z591" s="64"/>
      <c r="AA591" s="65"/>
      <c r="AB591" s="62"/>
      <c r="AC591" s="63"/>
      <c r="AD591" s="64"/>
      <c r="AE591" s="65"/>
      <c r="AF591" s="65">
        <v>1422.6525799999999</v>
      </c>
      <c r="AG591" s="66"/>
      <c r="AH591" s="73"/>
      <c r="AI591" s="62"/>
      <c r="AJ591" s="63"/>
      <c r="AK591" s="62"/>
      <c r="AL591" s="63"/>
      <c r="AM591" s="68"/>
      <c r="AN591" s="69"/>
      <c r="AO591" s="69"/>
      <c r="AP591" s="64"/>
      <c r="AQ591" s="65"/>
      <c r="AR591" s="64"/>
      <c r="AS591" s="65"/>
      <c r="AT591" s="66"/>
      <c r="AU591" s="66"/>
      <c r="AV591" s="64"/>
      <c r="AW591" s="65"/>
      <c r="AX591" s="73"/>
      <c r="AY591" s="73"/>
      <c r="AZ591" s="65"/>
      <c r="BA591" s="66"/>
      <c r="BB591" s="66"/>
      <c r="BC591" s="66"/>
      <c r="BD591" s="73"/>
      <c r="BE591" s="64"/>
      <c r="BF591" s="65"/>
      <c r="BG591" s="70"/>
      <c r="BH591" s="66"/>
      <c r="BI591" s="70"/>
      <c r="BJ591" s="66"/>
      <c r="BK591" s="64"/>
      <c r="BL591" s="65"/>
      <c r="BM591" s="66"/>
      <c r="BN591" s="65"/>
      <c r="BO591" s="65"/>
      <c r="BP591" s="65"/>
      <c r="BQ591" s="65">
        <v>90.207390000000004</v>
      </c>
      <c r="BR591" s="66"/>
      <c r="BS591" s="73"/>
    </row>
    <row r="592" spans="1:71" ht="47.25" customHeight="1" outlineLevel="1" x14ac:dyDescent="0.35">
      <c r="A592" s="95" t="s">
        <v>959</v>
      </c>
      <c r="B592" s="61" t="s">
        <v>971</v>
      </c>
      <c r="C592" s="201">
        <v>243901423907</v>
      </c>
      <c r="D592" s="202">
        <f t="shared" si="2177"/>
        <v>10647.9764</v>
      </c>
      <c r="E592" s="62">
        <f t="shared" si="2178"/>
        <v>2362.57971</v>
      </c>
      <c r="F592" s="63">
        <f t="shared" si="2179"/>
        <v>8285.3966899999996</v>
      </c>
      <c r="G592" s="64"/>
      <c r="H592" s="65"/>
      <c r="I592" s="64">
        <v>1097.63518</v>
      </c>
      <c r="J592" s="65">
        <v>470.41507999999999</v>
      </c>
      <c r="K592" s="64"/>
      <c r="L592" s="65"/>
      <c r="M592" s="64"/>
      <c r="N592" s="65"/>
      <c r="O592" s="62">
        <v>1264.94453</v>
      </c>
      <c r="P592" s="63">
        <v>542.11909000000003</v>
      </c>
      <c r="Q592" s="64"/>
      <c r="R592" s="65"/>
      <c r="S592" s="64"/>
      <c r="T592" s="65"/>
      <c r="U592" s="64"/>
      <c r="V592" s="66"/>
      <c r="W592" s="64"/>
      <c r="X592" s="65"/>
      <c r="Y592" s="65">
        <v>2983.68</v>
      </c>
      <c r="Z592" s="64"/>
      <c r="AA592" s="65"/>
      <c r="AB592" s="62"/>
      <c r="AC592" s="63"/>
      <c r="AD592" s="64"/>
      <c r="AE592" s="65"/>
      <c r="AF592" s="65"/>
      <c r="AG592" s="66"/>
      <c r="AH592" s="73"/>
      <c r="AI592" s="62"/>
      <c r="AJ592" s="63"/>
      <c r="AK592" s="62"/>
      <c r="AL592" s="63"/>
      <c r="AM592" s="68"/>
      <c r="AN592" s="69"/>
      <c r="AO592" s="69"/>
      <c r="AP592" s="64"/>
      <c r="AQ592" s="65"/>
      <c r="AR592" s="64"/>
      <c r="AS592" s="65"/>
      <c r="AT592" s="66"/>
      <c r="AU592" s="66"/>
      <c r="AV592" s="64"/>
      <c r="AW592" s="65"/>
      <c r="AX592" s="73"/>
      <c r="AY592" s="73"/>
      <c r="AZ592" s="65"/>
      <c r="BA592" s="66"/>
      <c r="BB592" s="66">
        <v>2998</v>
      </c>
      <c r="BC592" s="66"/>
      <c r="BD592" s="73">
        <v>1291.1825200000001</v>
      </c>
      <c r="BE592" s="64"/>
      <c r="BF592" s="65"/>
      <c r="BG592" s="70"/>
      <c r="BH592" s="66"/>
      <c r="BI592" s="70"/>
      <c r="BJ592" s="66"/>
      <c r="BK592" s="64"/>
      <c r="BL592" s="65"/>
      <c r="BM592" s="66"/>
      <c r="BN592" s="65"/>
      <c r="BO592" s="65"/>
      <c r="BP592" s="65"/>
      <c r="BQ592" s="65"/>
      <c r="BR592" s="66"/>
      <c r="BS592" s="73"/>
    </row>
    <row r="593" spans="1:71" ht="47.25" customHeight="1" outlineLevel="1" x14ac:dyDescent="0.35">
      <c r="A593" s="95" t="s">
        <v>959</v>
      </c>
      <c r="B593" s="61" t="s">
        <v>972</v>
      </c>
      <c r="C593" s="201" t="s">
        <v>973</v>
      </c>
      <c r="D593" s="202">
        <f t="shared" si="2177"/>
        <v>889.09343000000001</v>
      </c>
      <c r="E593" s="62">
        <f t="shared" si="2178"/>
        <v>243.00635</v>
      </c>
      <c r="F593" s="63">
        <f t="shared" si="2179"/>
        <v>646.08708000000001</v>
      </c>
      <c r="G593" s="64">
        <v>105.46595000000001</v>
      </c>
      <c r="H593" s="65">
        <v>45.1997</v>
      </c>
      <c r="I593" s="64">
        <v>20.838010000000001</v>
      </c>
      <c r="J593" s="65">
        <v>8.9305699999999995</v>
      </c>
      <c r="K593" s="64">
        <v>50.823430000000002</v>
      </c>
      <c r="L593" s="65">
        <v>21.781469999999999</v>
      </c>
      <c r="M593" s="64"/>
      <c r="N593" s="65"/>
      <c r="O593" s="62">
        <v>65.878960000000006</v>
      </c>
      <c r="P593" s="63">
        <v>28.233840000000001</v>
      </c>
      <c r="Q593" s="64"/>
      <c r="R593" s="65"/>
      <c r="S593" s="64"/>
      <c r="T593" s="65"/>
      <c r="U593" s="64"/>
      <c r="V593" s="66"/>
      <c r="W593" s="64"/>
      <c r="X593" s="65"/>
      <c r="Y593" s="65">
        <v>266</v>
      </c>
      <c r="Z593" s="64"/>
      <c r="AA593" s="65"/>
      <c r="AB593" s="62"/>
      <c r="AC593" s="63"/>
      <c r="AD593" s="64"/>
      <c r="AE593" s="65"/>
      <c r="AF593" s="65"/>
      <c r="AG593" s="66"/>
      <c r="AH593" s="73"/>
      <c r="AI593" s="62"/>
      <c r="AJ593" s="63"/>
      <c r="AK593" s="62"/>
      <c r="AL593" s="63"/>
      <c r="AM593" s="68"/>
      <c r="AN593" s="69"/>
      <c r="AO593" s="69"/>
      <c r="AP593" s="64"/>
      <c r="AQ593" s="65"/>
      <c r="AR593" s="64"/>
      <c r="AS593" s="65"/>
      <c r="AT593" s="66"/>
      <c r="AU593" s="66"/>
      <c r="AV593" s="64"/>
      <c r="AW593" s="65"/>
      <c r="AX593" s="73"/>
      <c r="AY593" s="73"/>
      <c r="AZ593" s="65"/>
      <c r="BA593" s="66"/>
      <c r="BB593" s="66"/>
      <c r="BC593" s="66"/>
      <c r="BD593" s="73">
        <v>275.94150000000002</v>
      </c>
      <c r="BE593" s="64"/>
      <c r="BF593" s="65"/>
      <c r="BG593" s="70"/>
      <c r="BH593" s="66"/>
      <c r="BI593" s="70"/>
      <c r="BJ593" s="66"/>
      <c r="BK593" s="64"/>
      <c r="BL593" s="65"/>
      <c r="BM593" s="66"/>
      <c r="BN593" s="65"/>
      <c r="BO593" s="65"/>
      <c r="BP593" s="65"/>
      <c r="BQ593" s="65"/>
      <c r="BR593" s="66"/>
      <c r="BS593" s="73"/>
    </row>
    <row r="594" spans="1:71" ht="47.25" customHeight="1" outlineLevel="1" x14ac:dyDescent="0.35">
      <c r="A594" s="95" t="s">
        <v>959</v>
      </c>
      <c r="B594" s="61" t="s">
        <v>974</v>
      </c>
      <c r="C594" s="201">
        <v>243904503237</v>
      </c>
      <c r="D594" s="202">
        <f t="shared" si="2177"/>
        <v>139.64984000000001</v>
      </c>
      <c r="E594" s="62">
        <f t="shared" si="2178"/>
        <v>0</v>
      </c>
      <c r="F594" s="63">
        <f t="shared" si="2179"/>
        <v>139.64984000000001</v>
      </c>
      <c r="G594" s="64"/>
      <c r="H594" s="65"/>
      <c r="I594" s="64"/>
      <c r="J594" s="65"/>
      <c r="K594" s="64"/>
      <c r="L594" s="65"/>
      <c r="M594" s="64"/>
      <c r="N594" s="65"/>
      <c r="O594" s="62"/>
      <c r="P594" s="63"/>
      <c r="Q594" s="64"/>
      <c r="R594" s="65"/>
      <c r="S594" s="64"/>
      <c r="T594" s="65"/>
      <c r="U594" s="64"/>
      <c r="V594" s="66"/>
      <c r="W594" s="64"/>
      <c r="X594" s="65"/>
      <c r="Y594" s="65"/>
      <c r="Z594" s="64"/>
      <c r="AA594" s="65"/>
      <c r="AB594" s="62"/>
      <c r="AC594" s="63"/>
      <c r="AD594" s="64"/>
      <c r="AE594" s="65"/>
      <c r="AF594" s="65">
        <v>139.64984000000001</v>
      </c>
      <c r="AG594" s="66"/>
      <c r="AH594" s="73"/>
      <c r="AI594" s="62"/>
      <c r="AJ594" s="63"/>
      <c r="AK594" s="62"/>
      <c r="AL594" s="63"/>
      <c r="AM594" s="68"/>
      <c r="AN594" s="69"/>
      <c r="AO594" s="69"/>
      <c r="AP594" s="64"/>
      <c r="AQ594" s="65"/>
      <c r="AR594" s="64"/>
      <c r="AS594" s="65"/>
      <c r="AT594" s="66"/>
      <c r="AU594" s="66"/>
      <c r="AV594" s="64"/>
      <c r="AW594" s="65"/>
      <c r="AX594" s="73"/>
      <c r="AY594" s="73"/>
      <c r="AZ594" s="65"/>
      <c r="BA594" s="66"/>
      <c r="BB594" s="66"/>
      <c r="BC594" s="66"/>
      <c r="BD594" s="73"/>
      <c r="BE594" s="64"/>
      <c r="BF594" s="65"/>
      <c r="BG594" s="70"/>
      <c r="BH594" s="66"/>
      <c r="BI594" s="70"/>
      <c r="BJ594" s="66"/>
      <c r="BK594" s="64"/>
      <c r="BL594" s="65"/>
      <c r="BM594" s="66"/>
      <c r="BN594" s="65"/>
      <c r="BO594" s="65"/>
      <c r="BP594" s="65"/>
      <c r="BQ594" s="65"/>
      <c r="BR594" s="66"/>
      <c r="BS594" s="73"/>
    </row>
    <row r="595" spans="1:71" ht="30.75" customHeight="1" outlineLevel="1" x14ac:dyDescent="0.35">
      <c r="A595" s="95" t="s">
        <v>959</v>
      </c>
      <c r="B595" s="61" t="s">
        <v>975</v>
      </c>
      <c r="C595" s="201" t="s">
        <v>976</v>
      </c>
      <c r="D595" s="202">
        <f t="shared" si="2177"/>
        <v>1082.04656</v>
      </c>
      <c r="E595" s="62">
        <f t="shared" si="2178"/>
        <v>452.38659000000001</v>
      </c>
      <c r="F595" s="63">
        <f t="shared" si="2179"/>
        <v>629.65996999999993</v>
      </c>
      <c r="G595" s="64"/>
      <c r="H595" s="65"/>
      <c r="I595" s="64">
        <v>126.28573</v>
      </c>
      <c r="J595" s="65">
        <v>54.122459999999997</v>
      </c>
      <c r="K595" s="64"/>
      <c r="L595" s="65"/>
      <c r="M595" s="64"/>
      <c r="N595" s="65"/>
      <c r="O595" s="62">
        <v>326.10086000000001</v>
      </c>
      <c r="P595" s="63">
        <v>139.75751</v>
      </c>
      <c r="Q595" s="64"/>
      <c r="R595" s="65"/>
      <c r="S595" s="64"/>
      <c r="T595" s="65"/>
      <c r="U595" s="64"/>
      <c r="V595" s="66"/>
      <c r="W595" s="64"/>
      <c r="X595" s="65"/>
      <c r="Y595" s="65">
        <v>343.28</v>
      </c>
      <c r="Z595" s="64"/>
      <c r="AA595" s="65"/>
      <c r="AB595" s="62"/>
      <c r="AC595" s="63"/>
      <c r="AD595" s="64"/>
      <c r="AE595" s="65"/>
      <c r="AF595" s="65"/>
      <c r="AG595" s="66"/>
      <c r="AH595" s="73"/>
      <c r="AI595" s="62"/>
      <c r="AJ595" s="63"/>
      <c r="AK595" s="62"/>
      <c r="AL595" s="63"/>
      <c r="AM595" s="68"/>
      <c r="AN595" s="69"/>
      <c r="AO595" s="69"/>
      <c r="AP595" s="64"/>
      <c r="AQ595" s="65"/>
      <c r="AR595" s="64"/>
      <c r="AS595" s="65"/>
      <c r="AT595" s="66"/>
      <c r="AU595" s="66"/>
      <c r="AV595" s="64"/>
      <c r="AW595" s="65"/>
      <c r="AX595" s="73"/>
      <c r="AY595" s="73"/>
      <c r="AZ595" s="65"/>
      <c r="BA595" s="66"/>
      <c r="BB595" s="66"/>
      <c r="BC595" s="66"/>
      <c r="BD595" s="73">
        <v>92.5</v>
      </c>
      <c r="BE595" s="64"/>
      <c r="BF595" s="65"/>
      <c r="BG595" s="70"/>
      <c r="BH595" s="66"/>
      <c r="BI595" s="70"/>
      <c r="BJ595" s="66"/>
      <c r="BK595" s="64"/>
      <c r="BL595" s="65"/>
      <c r="BM595" s="66"/>
      <c r="BN595" s="65"/>
      <c r="BO595" s="65"/>
      <c r="BP595" s="65"/>
      <c r="BQ595" s="65"/>
      <c r="BR595" s="66"/>
      <c r="BS595" s="73"/>
    </row>
    <row r="596" spans="1:71" ht="30.75" customHeight="1" outlineLevel="1" x14ac:dyDescent="0.35">
      <c r="A596" s="95" t="s">
        <v>959</v>
      </c>
      <c r="B596" s="61" t="s">
        <v>977</v>
      </c>
      <c r="C596" s="201">
        <v>2439008955</v>
      </c>
      <c r="D596" s="202">
        <f t="shared" si="2177"/>
        <v>64737.5383</v>
      </c>
      <c r="E596" s="62">
        <f t="shared" si="2178"/>
        <v>10303.35399</v>
      </c>
      <c r="F596" s="63">
        <f t="shared" si="2179"/>
        <v>54434.184309999997</v>
      </c>
      <c r="G596" s="64">
        <v>500.88377000000003</v>
      </c>
      <c r="H596" s="65">
        <v>214.66446999999999</v>
      </c>
      <c r="I596" s="64"/>
      <c r="J596" s="65"/>
      <c r="K596" s="64">
        <v>658.41094999999996</v>
      </c>
      <c r="L596" s="65">
        <v>282.17612000000003</v>
      </c>
      <c r="M596" s="64"/>
      <c r="N596" s="65"/>
      <c r="O596" s="62">
        <v>2365.3276500000002</v>
      </c>
      <c r="P596" s="63">
        <v>1013.71185</v>
      </c>
      <c r="Q596" s="64"/>
      <c r="R596" s="65"/>
      <c r="S596" s="64"/>
      <c r="T596" s="65"/>
      <c r="U596" s="64"/>
      <c r="V596" s="66"/>
      <c r="W596" s="64"/>
      <c r="X596" s="65"/>
      <c r="Y596" s="65">
        <f>10562.72+3069.76784</f>
        <v>13632.48784</v>
      </c>
      <c r="Z596" s="64"/>
      <c r="AA596" s="65"/>
      <c r="AB596" s="62">
        <v>6116.2427799999996</v>
      </c>
      <c r="AC596" s="63">
        <v>2621.2469000000001</v>
      </c>
      <c r="AD596" s="64">
        <v>662.48883999999998</v>
      </c>
      <c r="AE596" s="65">
        <v>283.92379</v>
      </c>
      <c r="AF596" s="65">
        <v>16385.97334</v>
      </c>
      <c r="AG596" s="66"/>
      <c r="AH596" s="73"/>
      <c r="AI596" s="62"/>
      <c r="AJ596" s="63"/>
      <c r="AK596" s="62"/>
      <c r="AL596" s="63"/>
      <c r="AM596" s="68"/>
      <c r="AN596" s="69"/>
      <c r="AO596" s="69"/>
      <c r="AP596" s="64"/>
      <c r="AQ596" s="65"/>
      <c r="AR596" s="64"/>
      <c r="AS596" s="65"/>
      <c r="AT596" s="66"/>
      <c r="AU596" s="66"/>
      <c r="AV596" s="64"/>
      <c r="AW596" s="65"/>
      <c r="AX596" s="73"/>
      <c r="AY596" s="73"/>
      <c r="AZ596" s="65"/>
      <c r="BA596" s="66"/>
      <c r="BB596" s="66"/>
      <c r="BC596" s="66">
        <v>20000</v>
      </c>
      <c r="BD596" s="73"/>
      <c r="BE596" s="64"/>
      <c r="BF596" s="65"/>
      <c r="BG596" s="70"/>
      <c r="BH596" s="66"/>
      <c r="BI596" s="70"/>
      <c r="BJ596" s="66"/>
      <c r="BK596" s="64"/>
      <c r="BL596" s="65"/>
      <c r="BM596" s="66"/>
      <c r="BN596" s="65"/>
      <c r="BO596" s="65"/>
      <c r="BP596" s="65"/>
      <c r="BQ596" s="65"/>
      <c r="BR596" s="66"/>
      <c r="BS596" s="73"/>
    </row>
    <row r="597" spans="1:71" ht="30.75" customHeight="1" outlineLevel="1" x14ac:dyDescent="0.35">
      <c r="A597" s="82" t="s">
        <v>959</v>
      </c>
      <c r="B597" s="61" t="s">
        <v>978</v>
      </c>
      <c r="C597" s="201" t="s">
        <v>979</v>
      </c>
      <c r="D597" s="202">
        <f t="shared" si="2177"/>
        <v>199395.30315999998</v>
      </c>
      <c r="E597" s="62">
        <f t="shared" si="2178"/>
        <v>41757.699059999992</v>
      </c>
      <c r="F597" s="63">
        <f t="shared" si="2179"/>
        <v>157637.6041</v>
      </c>
      <c r="G597" s="64"/>
      <c r="H597" s="65"/>
      <c r="I597" s="64"/>
      <c r="J597" s="65"/>
      <c r="K597" s="64">
        <v>2700.4454799999999</v>
      </c>
      <c r="L597" s="65">
        <v>1157.3337799999999</v>
      </c>
      <c r="M597" s="64"/>
      <c r="N597" s="65"/>
      <c r="O597" s="62">
        <v>18110.973569999998</v>
      </c>
      <c r="P597" s="63">
        <v>7761.8458199999995</v>
      </c>
      <c r="Q597" s="64"/>
      <c r="R597" s="65"/>
      <c r="S597" s="64"/>
      <c r="T597" s="65"/>
      <c r="U597" s="64"/>
      <c r="V597" s="66"/>
      <c r="W597" s="64"/>
      <c r="X597" s="65"/>
      <c r="Y597" s="65">
        <f>28365.4+9293.29792</f>
        <v>37658.697920000006</v>
      </c>
      <c r="Z597" s="64"/>
      <c r="AA597" s="65"/>
      <c r="AB597" s="64">
        <v>17734.065739999998</v>
      </c>
      <c r="AC597" s="65">
        <v>7600.3138900000004</v>
      </c>
      <c r="AD597" s="64"/>
      <c r="AE597" s="65"/>
      <c r="AF597" s="65">
        <v>37588.100539999999</v>
      </c>
      <c r="AG597" s="66"/>
      <c r="AH597" s="73"/>
      <c r="AI597" s="62">
        <v>3212.2142699999999</v>
      </c>
      <c r="AJ597" s="63">
        <v>1376.66326</v>
      </c>
      <c r="AK597" s="62"/>
      <c r="AL597" s="63"/>
      <c r="AM597" s="68"/>
      <c r="AN597" s="69"/>
      <c r="AO597" s="69"/>
      <c r="AP597" s="64"/>
      <c r="AQ597" s="65"/>
      <c r="AR597" s="64"/>
      <c r="AS597" s="65"/>
      <c r="AT597" s="66"/>
      <c r="AU597" s="66"/>
      <c r="AV597" s="64"/>
      <c r="AW597" s="65"/>
      <c r="AX597" s="73"/>
      <c r="AY597" s="73"/>
      <c r="AZ597" s="65"/>
      <c r="BA597" s="66"/>
      <c r="BB597" s="66"/>
      <c r="BC597" s="66">
        <v>20000</v>
      </c>
      <c r="BD597" s="73"/>
      <c r="BE597" s="64"/>
      <c r="BF597" s="65"/>
      <c r="BG597" s="70"/>
      <c r="BH597" s="66"/>
      <c r="BI597" s="70"/>
      <c r="BJ597" s="66"/>
      <c r="BK597" s="64"/>
      <c r="BL597" s="65"/>
      <c r="BM597" s="66"/>
      <c r="BN597" s="65"/>
      <c r="BO597" s="65"/>
      <c r="BP597" s="65"/>
      <c r="BQ597" s="65">
        <v>522.63427999999999</v>
      </c>
      <c r="BR597" s="66"/>
      <c r="BS597" s="73">
        <v>43972.014609999998</v>
      </c>
    </row>
    <row r="598" spans="1:71" ht="24" customHeight="1" outlineLevel="1" x14ac:dyDescent="0.35">
      <c r="A598" s="82" t="s">
        <v>959</v>
      </c>
      <c r="B598" s="61" t="s">
        <v>980</v>
      </c>
      <c r="C598" s="201" t="s">
        <v>981</v>
      </c>
      <c r="D598" s="202">
        <f t="shared" si="2177"/>
        <v>322012.64593999996</v>
      </c>
      <c r="E598" s="62">
        <f t="shared" si="2178"/>
        <v>41869.615189999997</v>
      </c>
      <c r="F598" s="63">
        <f t="shared" si="2179"/>
        <v>280143.03074999998</v>
      </c>
      <c r="G598" s="64">
        <v>851.50239999999997</v>
      </c>
      <c r="H598" s="65">
        <v>364.92961000000003</v>
      </c>
      <c r="I598" s="64"/>
      <c r="J598" s="65"/>
      <c r="K598" s="64">
        <v>1995.7539099999999</v>
      </c>
      <c r="L598" s="65">
        <v>855.32311000000004</v>
      </c>
      <c r="M598" s="64"/>
      <c r="N598" s="65"/>
      <c r="O598" s="62">
        <v>14157.548849999999</v>
      </c>
      <c r="P598" s="63">
        <v>6067.5209299999997</v>
      </c>
      <c r="Q598" s="64"/>
      <c r="R598" s="65"/>
      <c r="S598" s="64"/>
      <c r="T598" s="65"/>
      <c r="U598" s="64"/>
      <c r="V598" s="66"/>
      <c r="W598" s="64"/>
      <c r="X598" s="65"/>
      <c r="Y598" s="65">
        <f>16367.12+6700.53874</f>
        <v>23067.658739999999</v>
      </c>
      <c r="Z598" s="64">
        <v>10425.55625</v>
      </c>
      <c r="AA598" s="65">
        <v>4468.0955400000003</v>
      </c>
      <c r="AB598" s="64">
        <v>14041.3002</v>
      </c>
      <c r="AC598" s="65">
        <v>6017.7000900000003</v>
      </c>
      <c r="AD598" s="64"/>
      <c r="AE598" s="65"/>
      <c r="AF598" s="65">
        <v>30879.914349999999</v>
      </c>
      <c r="AG598" s="66"/>
      <c r="AH598" s="73"/>
      <c r="AI598" s="62">
        <v>397.95357999999999</v>
      </c>
      <c r="AJ598" s="63">
        <v>170.55153000000001</v>
      </c>
      <c r="AK598" s="62"/>
      <c r="AL598" s="63"/>
      <c r="AM598" s="68"/>
      <c r="AN598" s="69"/>
      <c r="AO598" s="69"/>
      <c r="AP598" s="64"/>
      <c r="AQ598" s="65"/>
      <c r="AR598" s="64"/>
      <c r="AS598" s="65"/>
      <c r="AT598" s="66"/>
      <c r="AU598" s="66"/>
      <c r="AV598" s="64"/>
      <c r="AW598" s="65"/>
      <c r="AX598" s="73">
        <v>4155.1878299999998</v>
      </c>
      <c r="AY598" s="73"/>
      <c r="AZ598" s="65"/>
      <c r="BA598" s="66"/>
      <c r="BB598" s="66"/>
      <c r="BC598" s="66">
        <v>20000</v>
      </c>
      <c r="BD598" s="73"/>
      <c r="BE598" s="64"/>
      <c r="BF598" s="65"/>
      <c r="BG598" s="70"/>
      <c r="BH598" s="66"/>
      <c r="BI598" s="70"/>
      <c r="BJ598" s="66"/>
      <c r="BK598" s="64"/>
      <c r="BL598" s="65"/>
      <c r="BM598" s="69">
        <v>2466.80942</v>
      </c>
      <c r="BN598" s="65"/>
      <c r="BO598" s="65"/>
      <c r="BP598" s="65"/>
      <c r="BQ598" s="65">
        <v>4276.0108899999996</v>
      </c>
      <c r="BR598" s="66"/>
      <c r="BS598" s="73">
        <v>177353.32871</v>
      </c>
    </row>
    <row r="599" spans="1:71" ht="24" customHeight="1" outlineLevel="1" x14ac:dyDescent="0.35">
      <c r="A599" s="82" t="s">
        <v>959</v>
      </c>
      <c r="B599" s="61" t="s">
        <v>982</v>
      </c>
      <c r="C599" s="201" t="s">
        <v>983</v>
      </c>
      <c r="D599" s="202">
        <f t="shared" si="2177"/>
        <v>29034.495969999996</v>
      </c>
      <c r="E599" s="62">
        <f t="shared" si="2178"/>
        <v>2424.3203800000001</v>
      </c>
      <c r="F599" s="63">
        <f t="shared" si="2179"/>
        <v>26610.175589999995</v>
      </c>
      <c r="G599" s="64">
        <v>308.87831999999997</v>
      </c>
      <c r="H599" s="65">
        <v>132.37643</v>
      </c>
      <c r="I599" s="64"/>
      <c r="J599" s="65"/>
      <c r="K599" s="64">
        <v>521.74356</v>
      </c>
      <c r="L599" s="65">
        <v>223.60439</v>
      </c>
      <c r="M599" s="64"/>
      <c r="N599" s="65"/>
      <c r="O599" s="62">
        <v>1593.6985</v>
      </c>
      <c r="P599" s="63">
        <v>683.01364000000001</v>
      </c>
      <c r="Q599" s="64"/>
      <c r="R599" s="65"/>
      <c r="S599" s="64"/>
      <c r="T599" s="65"/>
      <c r="U599" s="64"/>
      <c r="V599" s="66"/>
      <c r="W599" s="64"/>
      <c r="X599" s="65"/>
      <c r="Y599" s="65">
        <f>4175.92+2059.28131</f>
        <v>6235.2013100000004</v>
      </c>
      <c r="Z599" s="64"/>
      <c r="AA599" s="65"/>
      <c r="AB599" s="62"/>
      <c r="AC599" s="63"/>
      <c r="AD599" s="64"/>
      <c r="AE599" s="65"/>
      <c r="AF599" s="65"/>
      <c r="AG599" s="66"/>
      <c r="AH599" s="73"/>
      <c r="AI599" s="62"/>
      <c r="AJ599" s="63"/>
      <c r="AK599" s="62"/>
      <c r="AL599" s="63"/>
      <c r="AM599" s="68"/>
      <c r="AN599" s="69"/>
      <c r="AO599" s="69"/>
      <c r="AP599" s="64"/>
      <c r="AQ599" s="65"/>
      <c r="AR599" s="64"/>
      <c r="AS599" s="65"/>
      <c r="AT599" s="66"/>
      <c r="AU599" s="66"/>
      <c r="AV599" s="64"/>
      <c r="AW599" s="65"/>
      <c r="AX599" s="73"/>
      <c r="AY599" s="73"/>
      <c r="AZ599" s="65"/>
      <c r="BA599" s="66"/>
      <c r="BB599" s="66"/>
      <c r="BC599" s="66">
        <v>17889</v>
      </c>
      <c r="BD599" s="73">
        <f>125.41041+545.60636</f>
        <v>671.01676999999995</v>
      </c>
      <c r="BE599" s="64"/>
      <c r="BF599" s="65"/>
      <c r="BG599" s="70"/>
      <c r="BH599" s="66"/>
      <c r="BI599" s="70"/>
      <c r="BJ599" s="66"/>
      <c r="BK599" s="64"/>
      <c r="BL599" s="65"/>
      <c r="BM599" s="66"/>
      <c r="BN599" s="65"/>
      <c r="BO599" s="65"/>
      <c r="BP599" s="65"/>
      <c r="BQ599" s="65">
        <v>775.96304999999995</v>
      </c>
      <c r="BR599" s="66"/>
      <c r="BS599" s="73"/>
    </row>
    <row r="600" spans="1:71" ht="24" customHeight="1" outlineLevel="1" x14ac:dyDescent="0.35">
      <c r="A600" s="82" t="s">
        <v>959</v>
      </c>
      <c r="B600" s="61" t="s">
        <v>984</v>
      </c>
      <c r="C600" s="201">
        <v>2461022289</v>
      </c>
      <c r="D600" s="202">
        <f t="shared" si="2177"/>
        <v>158800.29268000001</v>
      </c>
      <c r="E600" s="62">
        <f t="shared" si="2178"/>
        <v>17569.638439999999</v>
      </c>
      <c r="F600" s="63">
        <f t="shared" si="2179"/>
        <v>141230.65424</v>
      </c>
      <c r="G600" s="64">
        <v>3465.2435500000001</v>
      </c>
      <c r="H600" s="65">
        <v>1485.1044099999999</v>
      </c>
      <c r="I600" s="64"/>
      <c r="J600" s="65"/>
      <c r="K600" s="64">
        <v>1677.24379</v>
      </c>
      <c r="L600" s="65">
        <v>718.81876999999997</v>
      </c>
      <c r="M600" s="64"/>
      <c r="N600" s="65"/>
      <c r="O600" s="62">
        <v>10745.29156</v>
      </c>
      <c r="P600" s="63">
        <v>4605.1249600000001</v>
      </c>
      <c r="Q600" s="64">
        <v>1028.39005</v>
      </c>
      <c r="R600" s="65">
        <v>440.73858999999999</v>
      </c>
      <c r="S600" s="64"/>
      <c r="T600" s="65"/>
      <c r="U600" s="64"/>
      <c r="V600" s="66"/>
      <c r="W600" s="64">
        <v>653.46948999999995</v>
      </c>
      <c r="X600" s="65">
        <v>280.05835000000002</v>
      </c>
      <c r="Y600" s="65">
        <f>9012.14+3081.61065</f>
        <v>12093.75065</v>
      </c>
      <c r="Z600" s="64"/>
      <c r="AA600" s="65"/>
      <c r="AB600" s="62"/>
      <c r="AC600" s="63"/>
      <c r="AD600" s="64"/>
      <c r="AE600" s="65"/>
      <c r="AF600" s="65"/>
      <c r="AG600" s="66"/>
      <c r="AH600" s="73"/>
      <c r="AI600" s="62"/>
      <c r="AJ600" s="63"/>
      <c r="AK600" s="62"/>
      <c r="AL600" s="63"/>
      <c r="AM600" s="68"/>
      <c r="AN600" s="69"/>
      <c r="AO600" s="69"/>
      <c r="AP600" s="64"/>
      <c r="AQ600" s="65"/>
      <c r="AR600" s="64"/>
      <c r="AS600" s="65"/>
      <c r="AT600" s="66"/>
      <c r="AU600" s="66"/>
      <c r="AV600" s="64"/>
      <c r="AW600" s="65"/>
      <c r="AX600" s="73"/>
      <c r="AY600" s="73"/>
      <c r="AZ600" s="65"/>
      <c r="BA600" s="66"/>
      <c r="BB600" s="66"/>
      <c r="BC600" s="66"/>
      <c r="BD600" s="73">
        <v>812.79673000000003</v>
      </c>
      <c r="BE600" s="64"/>
      <c r="BF600" s="65"/>
      <c r="BG600" s="70"/>
      <c r="BH600" s="66"/>
      <c r="BI600" s="70"/>
      <c r="BJ600" s="66"/>
      <c r="BK600" s="64"/>
      <c r="BL600" s="65"/>
      <c r="BM600" s="66"/>
      <c r="BN600" s="65"/>
      <c r="BO600" s="65"/>
      <c r="BP600" s="65"/>
      <c r="BQ600" s="65"/>
      <c r="BR600" s="66"/>
      <c r="BS600" s="73">
        <v>120794.26178</v>
      </c>
    </row>
    <row r="601" spans="1:71" ht="24" customHeight="1" outlineLevel="1" x14ac:dyDescent="0.35">
      <c r="A601" s="82" t="s">
        <v>959</v>
      </c>
      <c r="B601" s="61" t="s">
        <v>985</v>
      </c>
      <c r="C601" s="201">
        <v>2461112888</v>
      </c>
      <c r="D601" s="202">
        <f t="shared" si="2177"/>
        <v>1014.48405</v>
      </c>
      <c r="E601" s="62">
        <f t="shared" si="2178"/>
        <v>188.15136000000001</v>
      </c>
      <c r="F601" s="63">
        <f t="shared" si="2179"/>
        <v>826.33268999999996</v>
      </c>
      <c r="G601" s="64"/>
      <c r="H601" s="65"/>
      <c r="I601" s="64"/>
      <c r="J601" s="65"/>
      <c r="K601" s="64">
        <v>188.15136000000001</v>
      </c>
      <c r="L601" s="65">
        <v>80.636300000000006</v>
      </c>
      <c r="M601" s="64"/>
      <c r="N601" s="65"/>
      <c r="O601" s="62"/>
      <c r="P601" s="63"/>
      <c r="Q601" s="64"/>
      <c r="R601" s="65"/>
      <c r="S601" s="64"/>
      <c r="T601" s="65"/>
      <c r="U601" s="64"/>
      <c r="V601" s="66"/>
      <c r="W601" s="64"/>
      <c r="X601" s="65"/>
      <c r="Y601" s="65"/>
      <c r="Z601" s="64"/>
      <c r="AA601" s="65"/>
      <c r="AB601" s="62"/>
      <c r="AC601" s="63"/>
      <c r="AD601" s="64"/>
      <c r="AE601" s="65"/>
      <c r="AF601" s="65"/>
      <c r="AG601" s="66"/>
      <c r="AH601" s="63"/>
      <c r="AI601" s="62"/>
      <c r="AJ601" s="63"/>
      <c r="AK601" s="62"/>
      <c r="AL601" s="63"/>
      <c r="AM601" s="68"/>
      <c r="AN601" s="69"/>
      <c r="AO601" s="69"/>
      <c r="AP601" s="64"/>
      <c r="AQ601" s="65"/>
      <c r="AR601" s="64"/>
      <c r="AS601" s="65"/>
      <c r="AT601" s="66"/>
      <c r="AU601" s="66"/>
      <c r="AV601" s="64"/>
      <c r="AW601" s="65"/>
      <c r="AX601" s="69"/>
      <c r="AY601" s="69"/>
      <c r="AZ601" s="65"/>
      <c r="BA601" s="66"/>
      <c r="BB601" s="66"/>
      <c r="BC601" s="66"/>
      <c r="BD601" s="63">
        <v>745.69638999999995</v>
      </c>
      <c r="BE601" s="64"/>
      <c r="BF601" s="65"/>
      <c r="BG601" s="70"/>
      <c r="BH601" s="66"/>
      <c r="BI601" s="70"/>
      <c r="BJ601" s="66"/>
      <c r="BK601" s="64"/>
      <c r="BL601" s="65"/>
      <c r="BM601" s="66"/>
      <c r="BN601" s="65"/>
      <c r="BO601" s="65"/>
      <c r="BP601" s="65"/>
      <c r="BQ601" s="65"/>
      <c r="BR601" s="66"/>
      <c r="BS601" s="69"/>
    </row>
    <row r="602" spans="1:71" ht="50.25" customHeight="1" outlineLevel="1" x14ac:dyDescent="0.35">
      <c r="A602" s="82" t="s">
        <v>959</v>
      </c>
      <c r="B602" s="61" t="s">
        <v>986</v>
      </c>
      <c r="C602" s="201">
        <v>243900429984</v>
      </c>
      <c r="D602" s="202">
        <f t="shared" si="2177"/>
        <v>5000</v>
      </c>
      <c r="E602" s="62">
        <f t="shared" si="2178"/>
        <v>2477.54493</v>
      </c>
      <c r="F602" s="63">
        <f t="shared" si="2179"/>
        <v>2522.45507</v>
      </c>
      <c r="G602" s="64"/>
      <c r="H602" s="65"/>
      <c r="I602" s="64"/>
      <c r="J602" s="65"/>
      <c r="K602" s="64"/>
      <c r="L602" s="65"/>
      <c r="M602" s="64"/>
      <c r="N602" s="65"/>
      <c r="O602" s="62"/>
      <c r="P602" s="63"/>
      <c r="Q602" s="64"/>
      <c r="R602" s="65"/>
      <c r="S602" s="64"/>
      <c r="T602" s="65"/>
      <c r="U602" s="64"/>
      <c r="V602" s="66"/>
      <c r="W602" s="64"/>
      <c r="X602" s="65"/>
      <c r="Y602" s="65"/>
      <c r="Z602" s="64"/>
      <c r="AA602" s="65"/>
      <c r="AB602" s="62"/>
      <c r="AC602" s="63"/>
      <c r="AD602" s="64"/>
      <c r="AE602" s="65"/>
      <c r="AF602" s="65"/>
      <c r="AG602" s="66"/>
      <c r="AH602" s="63"/>
      <c r="AI602" s="62"/>
      <c r="AJ602" s="63"/>
      <c r="AK602" s="62"/>
      <c r="AL602" s="63"/>
      <c r="AM602" s="68">
        <v>2477.54493</v>
      </c>
      <c r="AN602" s="69">
        <v>2522.45507</v>
      </c>
      <c r="AO602" s="69"/>
      <c r="AP602" s="64"/>
      <c r="AQ602" s="65"/>
      <c r="AR602" s="64"/>
      <c r="AS602" s="65"/>
      <c r="AT602" s="66"/>
      <c r="AU602" s="66"/>
      <c r="AV602" s="64"/>
      <c r="AW602" s="65"/>
      <c r="AX602" s="69"/>
      <c r="AY602" s="69"/>
      <c r="AZ602" s="65"/>
      <c r="BA602" s="66"/>
      <c r="BB602" s="66"/>
      <c r="BC602" s="66"/>
      <c r="BD602" s="63"/>
      <c r="BE602" s="64"/>
      <c r="BF602" s="65"/>
      <c r="BG602" s="70"/>
      <c r="BH602" s="66"/>
      <c r="BI602" s="70"/>
      <c r="BJ602" s="66"/>
      <c r="BK602" s="64"/>
      <c r="BL602" s="65"/>
      <c r="BM602" s="66"/>
      <c r="BN602" s="65"/>
      <c r="BO602" s="65"/>
      <c r="BP602" s="65"/>
      <c r="BQ602" s="65"/>
      <c r="BR602" s="66"/>
      <c r="BS602" s="69"/>
    </row>
    <row r="603" spans="1:71" ht="50.25" customHeight="1" outlineLevel="1" x14ac:dyDescent="0.35">
      <c r="A603" s="82" t="s">
        <v>959</v>
      </c>
      <c r="B603" s="61" t="s">
        <v>987</v>
      </c>
      <c r="C603" s="201">
        <v>2439007020</v>
      </c>
      <c r="D603" s="202">
        <f t="shared" si="2177"/>
        <v>7206.9218899999996</v>
      </c>
      <c r="E603" s="62">
        <f t="shared" si="2178"/>
        <v>0</v>
      </c>
      <c r="F603" s="63">
        <f t="shared" si="2179"/>
        <v>7206.9218899999996</v>
      </c>
      <c r="G603" s="64"/>
      <c r="H603" s="65"/>
      <c r="I603" s="64"/>
      <c r="J603" s="65"/>
      <c r="K603" s="64"/>
      <c r="L603" s="65"/>
      <c r="M603" s="64"/>
      <c r="N603" s="65"/>
      <c r="O603" s="62"/>
      <c r="P603" s="63"/>
      <c r="Q603" s="64"/>
      <c r="R603" s="65"/>
      <c r="S603" s="64"/>
      <c r="T603" s="65"/>
      <c r="U603" s="64"/>
      <c r="V603" s="66"/>
      <c r="W603" s="64"/>
      <c r="X603" s="65"/>
      <c r="Y603" s="65"/>
      <c r="Z603" s="64"/>
      <c r="AA603" s="65"/>
      <c r="AB603" s="62"/>
      <c r="AC603" s="63"/>
      <c r="AD603" s="64"/>
      <c r="AE603" s="65"/>
      <c r="AF603" s="65"/>
      <c r="AG603" s="66"/>
      <c r="AH603" s="63"/>
      <c r="AI603" s="62"/>
      <c r="AJ603" s="63"/>
      <c r="AK603" s="62"/>
      <c r="AL603" s="63"/>
      <c r="AM603" s="68"/>
      <c r="AN603" s="69"/>
      <c r="AO603" s="69"/>
      <c r="AP603" s="64"/>
      <c r="AQ603" s="65"/>
      <c r="AR603" s="64"/>
      <c r="AS603" s="65"/>
      <c r="AT603" s="66"/>
      <c r="AU603" s="66"/>
      <c r="AV603" s="64"/>
      <c r="AW603" s="65"/>
      <c r="AX603" s="69"/>
      <c r="AY603" s="69"/>
      <c r="AZ603" s="65"/>
      <c r="BA603" s="66"/>
      <c r="BB603" s="66"/>
      <c r="BC603" s="66"/>
      <c r="BD603" s="63"/>
      <c r="BE603" s="64"/>
      <c r="BF603" s="65"/>
      <c r="BG603" s="70"/>
      <c r="BH603" s="66"/>
      <c r="BI603" s="70"/>
      <c r="BJ603" s="66"/>
      <c r="BK603" s="64"/>
      <c r="BL603" s="65"/>
      <c r="BM603" s="66"/>
      <c r="BN603" s="65"/>
      <c r="BO603" s="65"/>
      <c r="BP603" s="65"/>
      <c r="BQ603" s="65"/>
      <c r="BR603" s="66"/>
      <c r="BS603" s="69">
        <v>7206.9218899999996</v>
      </c>
    </row>
    <row r="604" spans="1:71" s="78" customFormat="1" ht="23.25" customHeight="1" x14ac:dyDescent="0.35">
      <c r="A604" s="90" t="s">
        <v>988</v>
      </c>
      <c r="B604" s="91"/>
      <c r="C604" s="204"/>
      <c r="D604" s="207">
        <f t="shared" ref="D604" si="2180">SUBTOTAL(9,D585:D603)</f>
        <v>813774.68491999991</v>
      </c>
      <c r="E604" s="100">
        <f t="shared" ref="E604" si="2181">SUBTOTAL(9,E585:E603)</f>
        <v>121725.51299999999</v>
      </c>
      <c r="F604" s="100">
        <f t="shared" ref="F604" si="2182">SUBTOTAL(9,F585:F603)</f>
        <v>692049.17191999999</v>
      </c>
      <c r="G604" s="100">
        <f t="shared" ref="G604" si="2183">SUBTOTAL(9,G585:G603)</f>
        <v>6408.2773999999999</v>
      </c>
      <c r="H604" s="100">
        <f t="shared" ref="H604" si="2184">SUBTOTAL(9,H585:H603)</f>
        <v>2746.4046900000003</v>
      </c>
      <c r="I604" s="100">
        <f t="shared" ref="I604" si="2185">SUBTOTAL(9,I585:I603)</f>
        <v>1544.9912199999999</v>
      </c>
      <c r="J604" s="100">
        <f t="shared" ref="J604" si="2186">SUBTOTAL(9,J585:J603)</f>
        <v>662.1391000000001</v>
      </c>
      <c r="K604" s="100">
        <f t="shared" ref="K604" si="2187">SUBTOTAL(9,K585:K603)</f>
        <v>8057.2110699999994</v>
      </c>
      <c r="L604" s="100">
        <f t="shared" ref="L604" si="2188">SUBTOTAL(9,L585:L603)</f>
        <v>3453.0904699999996</v>
      </c>
      <c r="M604" s="100">
        <f t="shared" ref="M604" si="2189">SUBTOTAL(9,M585:M603)</f>
        <v>0</v>
      </c>
      <c r="N604" s="100">
        <f t="shared" ref="N604" si="2190">SUBTOTAL(9,N585:N603)</f>
        <v>0</v>
      </c>
      <c r="O604" s="100">
        <f t="shared" ref="O604" si="2191">SUBTOTAL(9,O585:O603)</f>
        <v>48965.807179999996</v>
      </c>
      <c r="P604" s="100">
        <f t="shared" ref="P604" si="2192">SUBTOTAL(9,P585:P603)</f>
        <v>20985.345939999999</v>
      </c>
      <c r="Q604" s="100">
        <f t="shared" ref="Q604" si="2193">SUBTOTAL(9,Q585:Q603)</f>
        <v>1028.39005</v>
      </c>
      <c r="R604" s="100">
        <f t="shared" ref="R604" si="2194">SUBTOTAL(9,R585:R603)</f>
        <v>440.73858999999999</v>
      </c>
      <c r="S604" s="100">
        <f t="shared" ref="S604" si="2195">SUBTOTAL(9,S585:S603)</f>
        <v>0</v>
      </c>
      <c r="T604" s="100">
        <f t="shared" ref="T604" si="2196">SUBTOTAL(9,T585:T603)</f>
        <v>0</v>
      </c>
      <c r="U604" s="100">
        <f t="shared" ref="U604" si="2197">SUBTOTAL(9,U585:U603)</f>
        <v>0</v>
      </c>
      <c r="V604" s="100">
        <f t="shared" ref="V604" si="2198">SUBTOTAL(9,V585:V603)</f>
        <v>0</v>
      </c>
      <c r="W604" s="100">
        <f t="shared" ref="W604" si="2199">SUBTOTAL(9,W585:W603)</f>
        <v>653.46948999999995</v>
      </c>
      <c r="X604" s="100">
        <f t="shared" ref="X604" si="2200">SUBTOTAL(9,X585:X603)</f>
        <v>280.05835000000002</v>
      </c>
      <c r="Y604" s="100">
        <f t="shared" ref="Y604" si="2201">SUBTOTAL(9,Y585:Y603)</f>
        <v>97397.396460000018</v>
      </c>
      <c r="Z604" s="100">
        <f t="shared" ref="Z604" si="2202">SUBTOTAL(9,Z585:Z603)</f>
        <v>10425.55625</v>
      </c>
      <c r="AA604" s="100">
        <f t="shared" ref="AA604" si="2203">SUBTOTAL(9,AA585:AA603)</f>
        <v>4468.0955400000003</v>
      </c>
      <c r="AB604" s="100">
        <f t="shared" ref="AB604" si="2204">SUBTOTAL(9,AB585:AB603)</f>
        <v>37891.608719999997</v>
      </c>
      <c r="AC604" s="100">
        <f t="shared" ref="AC604" si="2205">SUBTOTAL(9,AC585:AC603)</f>
        <v>16239.26088</v>
      </c>
      <c r="AD604" s="100">
        <f t="shared" ref="AD604" si="2206">SUBTOTAL(9,AD585:AD603)</f>
        <v>662.48883999999998</v>
      </c>
      <c r="AE604" s="100">
        <f t="shared" ref="AE604" si="2207">SUBTOTAL(9,AE585:AE603)</f>
        <v>283.92379</v>
      </c>
      <c r="AF604" s="100">
        <f t="shared" ref="AF604" si="2208">SUBTOTAL(9,AF585:AF603)</f>
        <v>86416.29065000001</v>
      </c>
      <c r="AG604" s="100">
        <f t="shared" ref="AG604" si="2209">SUBTOTAL(9,AG585:AG603)</f>
        <v>0</v>
      </c>
      <c r="AH604" s="100">
        <f t="shared" ref="AH604" si="2210">SUBTOTAL(9,AH585:AH603)</f>
        <v>0</v>
      </c>
      <c r="AI604" s="100">
        <f t="shared" ref="AI604" si="2211">SUBTOTAL(9,AI585:AI603)</f>
        <v>3610.1678499999998</v>
      </c>
      <c r="AJ604" s="100">
        <f t="shared" ref="AJ604" si="2212">SUBTOTAL(9,AJ585:AJ603)</f>
        <v>1547.21479</v>
      </c>
      <c r="AK604" s="100">
        <f t="shared" ref="AK604" si="2213">SUBTOTAL(9,AK585:AK603)</f>
        <v>0</v>
      </c>
      <c r="AL604" s="100">
        <f t="shared" ref="AL604" si="2214">SUBTOTAL(9,AL585:AL603)</f>
        <v>0</v>
      </c>
      <c r="AM604" s="100">
        <f t="shared" ref="AM604" si="2215">SUBTOTAL(9,AM585:AM603)</f>
        <v>2477.54493</v>
      </c>
      <c r="AN604" s="100">
        <f t="shared" ref="AN604" si="2216">SUBTOTAL(9,AN585:AN603)</f>
        <v>2522.45507</v>
      </c>
      <c r="AO604" s="100">
        <f t="shared" ref="AO604" si="2217">SUBTOTAL(9,AO585:AO603)</f>
        <v>8000</v>
      </c>
      <c r="AP604" s="100">
        <f t="shared" ref="AP604" si="2218">SUBTOTAL(9,AP585:AP603)</f>
        <v>0</v>
      </c>
      <c r="AQ604" s="100">
        <f t="shared" ref="AQ604" si="2219">SUBTOTAL(9,AQ585:AQ603)</f>
        <v>0</v>
      </c>
      <c r="AR604" s="100">
        <f t="shared" ref="AR604" si="2220">SUBTOTAL(9,AR585:AR603)</f>
        <v>0</v>
      </c>
      <c r="AS604" s="100">
        <f t="shared" ref="AS604" si="2221">SUBTOTAL(9,AS585:AS603)</f>
        <v>0</v>
      </c>
      <c r="AT604" s="100">
        <f t="shared" ref="AT604" si="2222">SUBTOTAL(9,AT585:AT603)</f>
        <v>0</v>
      </c>
      <c r="AU604" s="100">
        <f t="shared" ref="AU604" si="2223">SUBTOTAL(9,AU585:AU603)</f>
        <v>0</v>
      </c>
      <c r="AV604" s="100">
        <f t="shared" ref="AV604" si="2224">SUBTOTAL(9,AV585:AV603)</f>
        <v>0</v>
      </c>
      <c r="AW604" s="100">
        <f t="shared" ref="AW604" si="2225">SUBTOTAL(9,AW585:AW603)</f>
        <v>0</v>
      </c>
      <c r="AX604" s="100">
        <f t="shared" ref="AX604" si="2226">SUBTOTAL(9,AX585:AX603)</f>
        <v>4155.1878299999998</v>
      </c>
      <c r="AY604" s="100">
        <f t="shared" ref="AY604" si="2227">SUBTOTAL(9,AY585:AY603)</f>
        <v>0</v>
      </c>
      <c r="AZ604" s="100">
        <f t="shared" ref="AZ604" si="2228">SUBTOTAL(9,AZ585:AZ603)</f>
        <v>0</v>
      </c>
      <c r="BA604" s="100">
        <f t="shared" ref="BA604" si="2229">SUBTOTAL(9,BA585:BA603)</f>
        <v>0</v>
      </c>
      <c r="BB604" s="100">
        <f t="shared" ref="BB604" si="2230">SUBTOTAL(9,BB585:BB603)</f>
        <v>2998</v>
      </c>
      <c r="BC604" s="100">
        <f t="shared" ref="BC604" si="2231">SUBTOTAL(9,BC585:BC603)</f>
        <v>77889</v>
      </c>
      <c r="BD604" s="100">
        <f t="shared" ref="BD604" si="2232">SUBTOTAL(9,BD585:BD603)</f>
        <v>4106.4177500000005</v>
      </c>
      <c r="BE604" s="100">
        <f t="shared" ref="BE604" si="2233">SUBTOTAL(9,BE585:BE603)</f>
        <v>0</v>
      </c>
      <c r="BF604" s="100">
        <f t="shared" ref="BF604" si="2234">SUBTOTAL(9,BF585:BF603)</f>
        <v>0</v>
      </c>
      <c r="BG604" s="100">
        <f t="shared" ref="BG604" si="2235">SUBTOTAL(9,BG585:BG603)</f>
        <v>0</v>
      </c>
      <c r="BH604" s="100">
        <f t="shared" ref="BH604" si="2236">SUBTOTAL(9,BH585:BH603)</f>
        <v>0</v>
      </c>
      <c r="BI604" s="100">
        <f t="shared" ref="BI604" si="2237">SUBTOTAL(9,BI585:BI603)</f>
        <v>0</v>
      </c>
      <c r="BJ604" s="100">
        <f t="shared" ref="BJ604" si="2238">SUBTOTAL(9,BJ585:BJ603)</f>
        <v>0</v>
      </c>
      <c r="BK604" s="100">
        <f t="shared" ref="BK604" si="2239">SUBTOTAL(9,BK585:BK603)</f>
        <v>0</v>
      </c>
      <c r="BL604" s="100">
        <f t="shared" ref="BL604" si="2240">SUBTOTAL(9,BL585:BL603)</f>
        <v>0</v>
      </c>
      <c r="BM604" s="100">
        <f t="shared" ref="BM604" si="2241">SUBTOTAL(9,BM585:BM603)</f>
        <v>2466.80942</v>
      </c>
      <c r="BN604" s="100">
        <f t="shared" ref="BN604" si="2242">SUBTOTAL(9,BN585:BN603)</f>
        <v>0</v>
      </c>
      <c r="BO604" s="100">
        <f t="shared" ref="BO604" si="2243">SUBTOTAL(9,BO585:BO603)</f>
        <v>0</v>
      </c>
      <c r="BP604" s="100">
        <f t="shared" ref="BP604" si="2244">SUBTOTAL(9,BP585:BP603)</f>
        <v>0</v>
      </c>
      <c r="BQ604" s="100">
        <f t="shared" ref="BQ604" si="2245">SUBTOTAL(9,BQ585:BQ603)</f>
        <v>5664.8156099999997</v>
      </c>
      <c r="BR604" s="100">
        <f t="shared" ref="BR604" si="2246">SUBTOTAL(9,BR585:BR603)</f>
        <v>0</v>
      </c>
      <c r="BS604" s="100">
        <f t="shared" ref="BS604" si="2247">SUBTOTAL(9,BS585:BS603)</f>
        <v>349326.52698999998</v>
      </c>
    </row>
    <row r="605" spans="1:71" ht="70.5" customHeight="1" outlineLevel="1" x14ac:dyDescent="0.35">
      <c r="A605" s="119" t="s">
        <v>989</v>
      </c>
      <c r="B605" s="75" t="s">
        <v>990</v>
      </c>
      <c r="C605" s="201" t="s">
        <v>991</v>
      </c>
      <c r="D605" s="202">
        <f t="shared" ref="D605" si="2248">E605+F605</f>
        <v>4101.8424999999997</v>
      </c>
      <c r="E605" s="62">
        <f t="shared" ref="E605" si="2249">SUMIF($G$5:$BS$5,"федеральный бюджет",G605:BS605)</f>
        <v>0</v>
      </c>
      <c r="F605" s="63">
        <f t="shared" ref="F605" si="2250">SUMIF($G$5:$BS$5,"краевой бюджет",G605:BS605)</f>
        <v>4101.8424999999997</v>
      </c>
      <c r="G605" s="64"/>
      <c r="H605" s="65"/>
      <c r="I605" s="64"/>
      <c r="J605" s="65"/>
      <c r="K605" s="64"/>
      <c r="L605" s="65"/>
      <c r="M605" s="64"/>
      <c r="N605" s="65"/>
      <c r="O605" s="62"/>
      <c r="P605" s="63"/>
      <c r="Q605" s="64"/>
      <c r="R605" s="65"/>
      <c r="S605" s="64"/>
      <c r="T605" s="65"/>
      <c r="U605" s="64"/>
      <c r="V605" s="66"/>
      <c r="W605" s="64"/>
      <c r="X605" s="65"/>
      <c r="Y605" s="65">
        <v>61.6</v>
      </c>
      <c r="Z605" s="64"/>
      <c r="AA605" s="65"/>
      <c r="AB605" s="62"/>
      <c r="AC605" s="63"/>
      <c r="AD605" s="64"/>
      <c r="AE605" s="65"/>
      <c r="AF605" s="65"/>
      <c r="AG605" s="66"/>
      <c r="AH605" s="73"/>
      <c r="AI605" s="62"/>
      <c r="AJ605" s="63"/>
      <c r="AK605" s="62"/>
      <c r="AL605" s="63"/>
      <c r="AM605" s="68"/>
      <c r="AN605" s="69"/>
      <c r="AO605" s="69"/>
      <c r="AP605" s="64"/>
      <c r="AQ605" s="65"/>
      <c r="AR605" s="64"/>
      <c r="AS605" s="65"/>
      <c r="AT605" s="66"/>
      <c r="AU605" s="66"/>
      <c r="AV605" s="64"/>
      <c r="AW605" s="65"/>
      <c r="AX605" s="73"/>
      <c r="AY605" s="73"/>
      <c r="AZ605" s="65"/>
      <c r="BA605" s="66"/>
      <c r="BB605" s="66">
        <v>4040.2424999999998</v>
      </c>
      <c r="BC605" s="66"/>
      <c r="BD605" s="73"/>
      <c r="BE605" s="64"/>
      <c r="BF605" s="65"/>
      <c r="BG605" s="70"/>
      <c r="BH605" s="66"/>
      <c r="BI605" s="70"/>
      <c r="BJ605" s="66"/>
      <c r="BK605" s="64"/>
      <c r="BL605" s="65"/>
      <c r="BM605" s="66"/>
      <c r="BN605" s="65"/>
      <c r="BO605" s="65"/>
      <c r="BP605" s="65"/>
      <c r="BQ605" s="65"/>
      <c r="BR605" s="66"/>
      <c r="BS605" s="73"/>
    </row>
    <row r="606" spans="1:71" ht="47.25" customHeight="1" outlineLevel="1" x14ac:dyDescent="0.35">
      <c r="A606" s="119" t="s">
        <v>989</v>
      </c>
      <c r="B606" s="61" t="s">
        <v>992</v>
      </c>
      <c r="C606" s="201" t="s">
        <v>993</v>
      </c>
      <c r="D606" s="202">
        <f t="shared" ref="D606:D623" si="2251">E606+F606</f>
        <v>774.56197999999995</v>
      </c>
      <c r="E606" s="62">
        <f t="shared" ref="E606:E623" si="2252">SUMIF($G$5:$BS$5,"федеральный бюджет",G606:BS606)</f>
        <v>394.80137999999999</v>
      </c>
      <c r="F606" s="63">
        <f t="shared" ref="F606:F623" si="2253">SUMIF($G$5:$BS$5,"краевой бюджет",G606:BS606)</f>
        <v>379.76060000000001</v>
      </c>
      <c r="G606" s="64"/>
      <c r="H606" s="65"/>
      <c r="I606" s="64">
        <v>115.05316999999999</v>
      </c>
      <c r="J606" s="65">
        <v>49.308500000000002</v>
      </c>
      <c r="K606" s="64">
        <v>101.63032</v>
      </c>
      <c r="L606" s="65">
        <v>43.555860000000003</v>
      </c>
      <c r="M606" s="64"/>
      <c r="N606" s="65"/>
      <c r="O606" s="62">
        <v>178.11788999999999</v>
      </c>
      <c r="P606" s="63">
        <v>76.336240000000004</v>
      </c>
      <c r="Q606" s="64"/>
      <c r="R606" s="65"/>
      <c r="S606" s="64"/>
      <c r="T606" s="65"/>
      <c r="U606" s="64"/>
      <c r="V606" s="66"/>
      <c r="W606" s="64"/>
      <c r="X606" s="65"/>
      <c r="Y606" s="65">
        <v>210.56</v>
      </c>
      <c r="Z606" s="64"/>
      <c r="AA606" s="65"/>
      <c r="AB606" s="62"/>
      <c r="AC606" s="63"/>
      <c r="AD606" s="64"/>
      <c r="AE606" s="65"/>
      <c r="AF606" s="65"/>
      <c r="AG606" s="66"/>
      <c r="AH606" s="73"/>
      <c r="AI606" s="62"/>
      <c r="AJ606" s="63"/>
      <c r="AK606" s="62"/>
      <c r="AL606" s="63"/>
      <c r="AM606" s="68"/>
      <c r="AN606" s="69"/>
      <c r="AO606" s="69"/>
      <c r="AP606" s="64"/>
      <c r="AQ606" s="65"/>
      <c r="AR606" s="64"/>
      <c r="AS606" s="65"/>
      <c r="AT606" s="66"/>
      <c r="AU606" s="66"/>
      <c r="AV606" s="64"/>
      <c r="AW606" s="65"/>
      <c r="AX606" s="73"/>
      <c r="AY606" s="73"/>
      <c r="AZ606" s="65"/>
      <c r="BA606" s="66"/>
      <c r="BB606" s="66"/>
      <c r="BC606" s="66"/>
      <c r="BD606" s="73"/>
      <c r="BE606" s="64"/>
      <c r="BF606" s="65"/>
      <c r="BG606" s="70"/>
      <c r="BH606" s="66"/>
      <c r="BI606" s="70"/>
      <c r="BJ606" s="66"/>
      <c r="BK606" s="64"/>
      <c r="BL606" s="65"/>
      <c r="BM606" s="66"/>
      <c r="BN606" s="65"/>
      <c r="BO606" s="65"/>
      <c r="BP606" s="65"/>
      <c r="BQ606" s="65"/>
      <c r="BR606" s="66"/>
      <c r="BS606" s="73"/>
    </row>
    <row r="607" spans="1:71" ht="47.25" customHeight="1" outlineLevel="1" x14ac:dyDescent="0.35">
      <c r="A607" s="95" t="s">
        <v>989</v>
      </c>
      <c r="B607" s="75" t="s">
        <v>994</v>
      </c>
      <c r="C607" s="201" t="s">
        <v>995</v>
      </c>
      <c r="D607" s="202">
        <f t="shared" si="2251"/>
        <v>526.75156000000004</v>
      </c>
      <c r="E607" s="62">
        <f t="shared" si="2252"/>
        <v>172.7261</v>
      </c>
      <c r="F607" s="63">
        <f t="shared" si="2253"/>
        <v>354.02546000000001</v>
      </c>
      <c r="G607" s="64"/>
      <c r="H607" s="65"/>
      <c r="I607" s="64">
        <v>112.5557</v>
      </c>
      <c r="J607" s="65">
        <v>48.238149999999997</v>
      </c>
      <c r="K607" s="64">
        <v>60.170400000000001</v>
      </c>
      <c r="L607" s="65">
        <v>25.787310000000002</v>
      </c>
      <c r="M607" s="64"/>
      <c r="N607" s="65"/>
      <c r="O607" s="62"/>
      <c r="P607" s="63"/>
      <c r="Q607" s="64"/>
      <c r="R607" s="65"/>
      <c r="S607" s="64"/>
      <c r="T607" s="65"/>
      <c r="U607" s="64"/>
      <c r="V607" s="66"/>
      <c r="W607" s="64"/>
      <c r="X607" s="65"/>
      <c r="Y607" s="65">
        <v>280</v>
      </c>
      <c r="Z607" s="64"/>
      <c r="AA607" s="65"/>
      <c r="AB607" s="62"/>
      <c r="AC607" s="63"/>
      <c r="AD607" s="64"/>
      <c r="AE607" s="65"/>
      <c r="AF607" s="65"/>
      <c r="AG607" s="66"/>
      <c r="AH607" s="73"/>
      <c r="AI607" s="62"/>
      <c r="AJ607" s="63"/>
      <c r="AK607" s="62"/>
      <c r="AL607" s="63"/>
      <c r="AM607" s="68"/>
      <c r="AN607" s="69"/>
      <c r="AO607" s="69"/>
      <c r="AP607" s="64"/>
      <c r="AQ607" s="65"/>
      <c r="AR607" s="64"/>
      <c r="AS607" s="65"/>
      <c r="AT607" s="66"/>
      <c r="AU607" s="66"/>
      <c r="AV607" s="64"/>
      <c r="AW607" s="65"/>
      <c r="AX607" s="73"/>
      <c r="AY607" s="73"/>
      <c r="AZ607" s="65"/>
      <c r="BA607" s="66"/>
      <c r="BB607" s="66"/>
      <c r="BC607" s="66"/>
      <c r="BD607" s="73"/>
      <c r="BE607" s="64"/>
      <c r="BF607" s="65"/>
      <c r="BG607" s="70"/>
      <c r="BH607" s="66"/>
      <c r="BI607" s="70"/>
      <c r="BJ607" s="66"/>
      <c r="BK607" s="64"/>
      <c r="BL607" s="65"/>
      <c r="BM607" s="66"/>
      <c r="BN607" s="65"/>
      <c r="BO607" s="65"/>
      <c r="BP607" s="65"/>
      <c r="BQ607" s="65"/>
      <c r="BR607" s="66"/>
      <c r="BS607" s="73"/>
    </row>
    <row r="608" spans="1:71" ht="47.25" customHeight="1" outlineLevel="1" x14ac:dyDescent="0.35">
      <c r="A608" s="95" t="s">
        <v>989</v>
      </c>
      <c r="B608" s="75" t="s">
        <v>996</v>
      </c>
      <c r="C608" s="201" t="s">
        <v>997</v>
      </c>
      <c r="D608" s="202">
        <f t="shared" si="2251"/>
        <v>173.6</v>
      </c>
      <c r="E608" s="62">
        <f t="shared" si="2252"/>
        <v>0</v>
      </c>
      <c r="F608" s="63">
        <f t="shared" si="2253"/>
        <v>173.6</v>
      </c>
      <c r="G608" s="64"/>
      <c r="H608" s="65"/>
      <c r="I608" s="64"/>
      <c r="J608" s="65"/>
      <c r="K608" s="64"/>
      <c r="L608" s="65"/>
      <c r="M608" s="64"/>
      <c r="N608" s="65"/>
      <c r="O608" s="62"/>
      <c r="P608" s="63"/>
      <c r="Q608" s="64"/>
      <c r="R608" s="65"/>
      <c r="S608" s="64"/>
      <c r="T608" s="65"/>
      <c r="U608" s="64"/>
      <c r="V608" s="66"/>
      <c r="W608" s="64"/>
      <c r="X608" s="65"/>
      <c r="Y608" s="65">
        <v>173.6</v>
      </c>
      <c r="Z608" s="64"/>
      <c r="AA608" s="65"/>
      <c r="AB608" s="62"/>
      <c r="AC608" s="63"/>
      <c r="AD608" s="64"/>
      <c r="AE608" s="65"/>
      <c r="AF608" s="65"/>
      <c r="AG608" s="66"/>
      <c r="AH608" s="73"/>
      <c r="AI608" s="62"/>
      <c r="AJ608" s="63"/>
      <c r="AK608" s="62"/>
      <c r="AL608" s="63"/>
      <c r="AM608" s="68"/>
      <c r="AN608" s="69"/>
      <c r="AO608" s="69"/>
      <c r="AP608" s="64"/>
      <c r="AQ608" s="65"/>
      <c r="AR608" s="64"/>
      <c r="AS608" s="65"/>
      <c r="AT608" s="66"/>
      <c r="AU608" s="66"/>
      <c r="AV608" s="64"/>
      <c r="AW608" s="65"/>
      <c r="AX608" s="73"/>
      <c r="AY608" s="73"/>
      <c r="AZ608" s="65"/>
      <c r="BA608" s="66"/>
      <c r="BB608" s="66"/>
      <c r="BC608" s="66"/>
      <c r="BD608" s="73"/>
      <c r="BE608" s="64"/>
      <c r="BF608" s="65"/>
      <c r="BG608" s="70"/>
      <c r="BH608" s="66"/>
      <c r="BI608" s="70"/>
      <c r="BJ608" s="66"/>
      <c r="BK608" s="64"/>
      <c r="BL608" s="65"/>
      <c r="BM608" s="66"/>
      <c r="BN608" s="65"/>
      <c r="BO608" s="65"/>
      <c r="BP608" s="65"/>
      <c r="BQ608" s="65"/>
      <c r="BR608" s="66"/>
      <c r="BS608" s="73"/>
    </row>
    <row r="609" spans="1:71" ht="47.25" customHeight="1" outlineLevel="1" x14ac:dyDescent="0.35">
      <c r="A609" s="119" t="s">
        <v>989</v>
      </c>
      <c r="B609" s="75" t="s">
        <v>998</v>
      </c>
      <c r="C609" s="201" t="s">
        <v>999</v>
      </c>
      <c r="D609" s="202">
        <f t="shared" si="2251"/>
        <v>1271.2463099999998</v>
      </c>
      <c r="E609" s="62">
        <f t="shared" si="2252"/>
        <v>84.382769999999994</v>
      </c>
      <c r="F609" s="63">
        <f t="shared" si="2253"/>
        <v>1186.8635399999998</v>
      </c>
      <c r="G609" s="64"/>
      <c r="H609" s="65"/>
      <c r="I609" s="64">
        <v>84.382769999999994</v>
      </c>
      <c r="J609" s="65">
        <v>36.16404</v>
      </c>
      <c r="K609" s="64"/>
      <c r="L609" s="65"/>
      <c r="M609" s="64"/>
      <c r="N609" s="65"/>
      <c r="O609" s="62"/>
      <c r="P609" s="63"/>
      <c r="Q609" s="64"/>
      <c r="R609" s="65"/>
      <c r="S609" s="64"/>
      <c r="T609" s="65"/>
      <c r="U609" s="64"/>
      <c r="V609" s="66"/>
      <c r="W609" s="64"/>
      <c r="X609" s="65"/>
      <c r="Y609" s="65">
        <v>286.72000000000003</v>
      </c>
      <c r="Z609" s="64"/>
      <c r="AA609" s="65"/>
      <c r="AB609" s="62"/>
      <c r="AC609" s="63"/>
      <c r="AD609" s="64"/>
      <c r="AE609" s="65"/>
      <c r="AF609" s="65"/>
      <c r="AG609" s="66"/>
      <c r="AH609" s="73"/>
      <c r="AI609" s="62"/>
      <c r="AJ609" s="63"/>
      <c r="AK609" s="62"/>
      <c r="AL609" s="63"/>
      <c r="AM609" s="68"/>
      <c r="AN609" s="69"/>
      <c r="AO609" s="69"/>
      <c r="AP609" s="64"/>
      <c r="AQ609" s="65"/>
      <c r="AR609" s="64"/>
      <c r="AS609" s="65"/>
      <c r="AT609" s="66"/>
      <c r="AU609" s="66"/>
      <c r="AV609" s="64"/>
      <c r="AW609" s="65"/>
      <c r="AX609" s="73"/>
      <c r="AY609" s="73"/>
      <c r="AZ609" s="65"/>
      <c r="BA609" s="66"/>
      <c r="BB609" s="66">
        <v>769.5</v>
      </c>
      <c r="BC609" s="66"/>
      <c r="BD609" s="73">
        <v>94.479500000000002</v>
      </c>
      <c r="BE609" s="64"/>
      <c r="BF609" s="65"/>
      <c r="BG609" s="70"/>
      <c r="BH609" s="66"/>
      <c r="BI609" s="70"/>
      <c r="BJ609" s="66"/>
      <c r="BK609" s="64"/>
      <c r="BL609" s="65"/>
      <c r="BM609" s="66"/>
      <c r="BN609" s="65"/>
      <c r="BO609" s="65"/>
      <c r="BP609" s="65"/>
      <c r="BQ609" s="65"/>
      <c r="BR609" s="66"/>
      <c r="BS609" s="73"/>
    </row>
    <row r="610" spans="1:71" ht="47.25" customHeight="1" outlineLevel="1" x14ac:dyDescent="0.35">
      <c r="A610" s="119" t="s">
        <v>989</v>
      </c>
      <c r="B610" s="75" t="s">
        <v>1000</v>
      </c>
      <c r="C610" s="201" t="s">
        <v>1001</v>
      </c>
      <c r="D610" s="202">
        <f t="shared" si="2251"/>
        <v>679.11253000000011</v>
      </c>
      <c r="E610" s="62">
        <f t="shared" si="2252"/>
        <v>318.57877000000002</v>
      </c>
      <c r="F610" s="63">
        <f t="shared" si="2253"/>
        <v>360.53376000000003</v>
      </c>
      <c r="G610" s="64"/>
      <c r="H610" s="65"/>
      <c r="I610" s="64">
        <v>82.40504</v>
      </c>
      <c r="J610" s="65">
        <v>35.316450000000003</v>
      </c>
      <c r="K610" s="64"/>
      <c r="L610" s="65"/>
      <c r="M610" s="64"/>
      <c r="N610" s="65"/>
      <c r="O610" s="62">
        <v>236.17373000000001</v>
      </c>
      <c r="P610" s="63">
        <v>101.21731</v>
      </c>
      <c r="Q610" s="64"/>
      <c r="R610" s="65"/>
      <c r="S610" s="64"/>
      <c r="T610" s="65"/>
      <c r="U610" s="64"/>
      <c r="V610" s="66"/>
      <c r="W610" s="64"/>
      <c r="X610" s="65"/>
      <c r="Y610" s="65">
        <v>224</v>
      </c>
      <c r="Z610" s="64"/>
      <c r="AA610" s="65"/>
      <c r="AB610" s="62"/>
      <c r="AC610" s="63"/>
      <c r="AD610" s="64"/>
      <c r="AE610" s="65"/>
      <c r="AF610" s="65"/>
      <c r="AG610" s="66"/>
      <c r="AH610" s="73"/>
      <c r="AI610" s="62"/>
      <c r="AJ610" s="63"/>
      <c r="AK610" s="62"/>
      <c r="AL610" s="63"/>
      <c r="AM610" s="68"/>
      <c r="AN610" s="69"/>
      <c r="AO610" s="69"/>
      <c r="AP610" s="64"/>
      <c r="AQ610" s="65"/>
      <c r="AR610" s="64"/>
      <c r="AS610" s="65"/>
      <c r="AT610" s="66"/>
      <c r="AU610" s="66"/>
      <c r="AV610" s="64"/>
      <c r="AW610" s="65"/>
      <c r="AX610" s="73"/>
      <c r="AY610" s="73"/>
      <c r="AZ610" s="65"/>
      <c r="BA610" s="66"/>
      <c r="BB610" s="66"/>
      <c r="BC610" s="66"/>
      <c r="BD610" s="73"/>
      <c r="BE610" s="64"/>
      <c r="BF610" s="65"/>
      <c r="BG610" s="70"/>
      <c r="BH610" s="66"/>
      <c r="BI610" s="70"/>
      <c r="BJ610" s="66"/>
      <c r="BK610" s="64"/>
      <c r="BL610" s="65"/>
      <c r="BM610" s="66"/>
      <c r="BN610" s="65"/>
      <c r="BO610" s="65"/>
      <c r="BP610" s="65"/>
      <c r="BQ610" s="65"/>
      <c r="BR610" s="66"/>
      <c r="BS610" s="73"/>
    </row>
    <row r="611" spans="1:71" ht="47.25" customHeight="1" outlineLevel="1" x14ac:dyDescent="0.35">
      <c r="A611" s="119" t="s">
        <v>989</v>
      </c>
      <c r="B611" s="75" t="s">
        <v>1002</v>
      </c>
      <c r="C611" s="201" t="s">
        <v>1003</v>
      </c>
      <c r="D611" s="202">
        <f t="shared" si="2251"/>
        <v>4303.1376399999999</v>
      </c>
      <c r="E611" s="62">
        <f t="shared" si="2252"/>
        <v>438.14585</v>
      </c>
      <c r="F611" s="63">
        <f t="shared" si="2253"/>
        <v>3864.99179</v>
      </c>
      <c r="G611" s="64"/>
      <c r="H611" s="65"/>
      <c r="I611" s="64">
        <v>387.38610999999997</v>
      </c>
      <c r="J611" s="65">
        <v>166.02261999999999</v>
      </c>
      <c r="K611" s="64"/>
      <c r="L611" s="65"/>
      <c r="M611" s="64"/>
      <c r="N611" s="65"/>
      <c r="O611" s="62">
        <v>50.759740000000001</v>
      </c>
      <c r="P611" s="63">
        <v>21.754169999999998</v>
      </c>
      <c r="Q611" s="64"/>
      <c r="R611" s="65"/>
      <c r="S611" s="64"/>
      <c r="T611" s="65"/>
      <c r="U611" s="64"/>
      <c r="V611" s="66"/>
      <c r="W611" s="64"/>
      <c r="X611" s="65"/>
      <c r="Y611" s="65">
        <v>852.25599999999997</v>
      </c>
      <c r="Z611" s="64"/>
      <c r="AA611" s="65"/>
      <c r="AB611" s="62"/>
      <c r="AC611" s="63"/>
      <c r="AD611" s="64"/>
      <c r="AE611" s="65"/>
      <c r="AF611" s="65"/>
      <c r="AG611" s="66"/>
      <c r="AH611" s="73"/>
      <c r="AI611" s="62"/>
      <c r="AJ611" s="63"/>
      <c r="AK611" s="62"/>
      <c r="AL611" s="63"/>
      <c r="AM611" s="68"/>
      <c r="AN611" s="69"/>
      <c r="AO611" s="69"/>
      <c r="AP611" s="64"/>
      <c r="AQ611" s="65"/>
      <c r="AR611" s="64"/>
      <c r="AS611" s="65"/>
      <c r="AT611" s="66"/>
      <c r="AU611" s="66"/>
      <c r="AV611" s="64"/>
      <c r="AW611" s="65"/>
      <c r="AX611" s="73"/>
      <c r="AY611" s="73"/>
      <c r="AZ611" s="65"/>
      <c r="BA611" s="66"/>
      <c r="BB611" s="66">
        <v>2244</v>
      </c>
      <c r="BC611" s="66"/>
      <c r="BD611" s="73">
        <v>580.95899999999995</v>
      </c>
      <c r="BE611" s="64"/>
      <c r="BF611" s="65"/>
      <c r="BG611" s="70"/>
      <c r="BH611" s="66"/>
      <c r="BI611" s="70"/>
      <c r="BJ611" s="66"/>
      <c r="BK611" s="64"/>
      <c r="BL611" s="65"/>
      <c r="BM611" s="66"/>
      <c r="BN611" s="65"/>
      <c r="BO611" s="65"/>
      <c r="BP611" s="65"/>
      <c r="BQ611" s="65"/>
      <c r="BR611" s="66"/>
      <c r="BS611" s="73"/>
    </row>
    <row r="612" spans="1:71" ht="47.25" customHeight="1" outlineLevel="1" x14ac:dyDescent="0.35">
      <c r="A612" s="82" t="s">
        <v>989</v>
      </c>
      <c r="B612" s="88" t="s">
        <v>1004</v>
      </c>
      <c r="C612" s="201" t="s">
        <v>1005</v>
      </c>
      <c r="D612" s="202">
        <f t="shared" si="2251"/>
        <v>268.17106999999999</v>
      </c>
      <c r="E612" s="62">
        <f t="shared" si="2252"/>
        <v>50.519750000000002</v>
      </c>
      <c r="F612" s="63">
        <f t="shared" si="2253"/>
        <v>217.65132</v>
      </c>
      <c r="G612" s="64"/>
      <c r="H612" s="65"/>
      <c r="I612" s="64"/>
      <c r="J612" s="65"/>
      <c r="K612" s="64"/>
      <c r="L612" s="65"/>
      <c r="M612" s="64"/>
      <c r="N612" s="65"/>
      <c r="O612" s="62">
        <v>50.519750000000002</v>
      </c>
      <c r="P612" s="63">
        <v>21.651319999999998</v>
      </c>
      <c r="Q612" s="64"/>
      <c r="R612" s="65"/>
      <c r="S612" s="64"/>
      <c r="T612" s="65"/>
      <c r="U612" s="64"/>
      <c r="V612" s="66"/>
      <c r="W612" s="64"/>
      <c r="X612" s="65"/>
      <c r="Y612" s="65">
        <v>196</v>
      </c>
      <c r="Z612" s="64"/>
      <c r="AA612" s="65"/>
      <c r="AB612" s="62"/>
      <c r="AC612" s="63"/>
      <c r="AD612" s="64"/>
      <c r="AE612" s="65"/>
      <c r="AF612" s="65"/>
      <c r="AG612" s="66"/>
      <c r="AH612" s="73"/>
      <c r="AI612" s="62"/>
      <c r="AJ612" s="63"/>
      <c r="AK612" s="62"/>
      <c r="AL612" s="63"/>
      <c r="AM612" s="68"/>
      <c r="AN612" s="69"/>
      <c r="AO612" s="69"/>
      <c r="AP612" s="64"/>
      <c r="AQ612" s="65"/>
      <c r="AR612" s="64"/>
      <c r="AS612" s="65"/>
      <c r="AT612" s="66"/>
      <c r="AU612" s="66"/>
      <c r="AV612" s="64"/>
      <c r="AW612" s="65"/>
      <c r="AX612" s="73"/>
      <c r="AY612" s="73"/>
      <c r="AZ612" s="65"/>
      <c r="BA612" s="66"/>
      <c r="BB612" s="66"/>
      <c r="BC612" s="66"/>
      <c r="BD612" s="73"/>
      <c r="BE612" s="64"/>
      <c r="BF612" s="65"/>
      <c r="BG612" s="70"/>
      <c r="BH612" s="66"/>
      <c r="BI612" s="70"/>
      <c r="BJ612" s="66"/>
      <c r="BK612" s="64"/>
      <c r="BL612" s="65"/>
      <c r="BM612" s="66"/>
      <c r="BN612" s="65"/>
      <c r="BO612" s="65"/>
      <c r="BP612" s="65"/>
      <c r="BQ612" s="65"/>
      <c r="BR612" s="66"/>
      <c r="BS612" s="73"/>
    </row>
    <row r="613" spans="1:71" ht="47.25" customHeight="1" outlineLevel="1" x14ac:dyDescent="0.35">
      <c r="A613" s="119" t="s">
        <v>989</v>
      </c>
      <c r="B613" s="75" t="s">
        <v>1006</v>
      </c>
      <c r="C613" s="201" t="s">
        <v>1007</v>
      </c>
      <c r="D613" s="202">
        <f t="shared" si="2251"/>
        <v>329.97370000000001</v>
      </c>
      <c r="E613" s="62">
        <f t="shared" si="2252"/>
        <v>74.18159</v>
      </c>
      <c r="F613" s="63">
        <f t="shared" si="2253"/>
        <v>255.79211000000001</v>
      </c>
      <c r="G613" s="64"/>
      <c r="H613" s="65"/>
      <c r="I613" s="64"/>
      <c r="J613" s="65"/>
      <c r="K613" s="64"/>
      <c r="L613" s="65"/>
      <c r="M613" s="64"/>
      <c r="N613" s="65"/>
      <c r="O613" s="62">
        <v>74.18159</v>
      </c>
      <c r="P613" s="63">
        <v>31.792110000000001</v>
      </c>
      <c r="Q613" s="64"/>
      <c r="R613" s="65"/>
      <c r="S613" s="64"/>
      <c r="T613" s="65"/>
      <c r="U613" s="64"/>
      <c r="V613" s="66"/>
      <c r="W613" s="64"/>
      <c r="X613" s="65"/>
      <c r="Y613" s="65">
        <v>224</v>
      </c>
      <c r="Z613" s="64"/>
      <c r="AA613" s="65"/>
      <c r="AB613" s="62"/>
      <c r="AC613" s="63"/>
      <c r="AD613" s="64"/>
      <c r="AE613" s="65"/>
      <c r="AF613" s="65"/>
      <c r="AG613" s="66"/>
      <c r="AH613" s="73"/>
      <c r="AI613" s="62"/>
      <c r="AJ613" s="63"/>
      <c r="AK613" s="62"/>
      <c r="AL613" s="63"/>
      <c r="AM613" s="68"/>
      <c r="AN613" s="69"/>
      <c r="AO613" s="69"/>
      <c r="AP613" s="64"/>
      <c r="AQ613" s="65"/>
      <c r="AR613" s="64"/>
      <c r="AS613" s="65"/>
      <c r="AT613" s="66"/>
      <c r="AU613" s="66"/>
      <c r="AV613" s="64"/>
      <c r="AW613" s="65"/>
      <c r="AX613" s="73"/>
      <c r="AY613" s="73"/>
      <c r="AZ613" s="65"/>
      <c r="BA613" s="66"/>
      <c r="BB613" s="66"/>
      <c r="BC613" s="66"/>
      <c r="BD613" s="73"/>
      <c r="BE613" s="64"/>
      <c r="BF613" s="65"/>
      <c r="BG613" s="70"/>
      <c r="BH613" s="66"/>
      <c r="BI613" s="70"/>
      <c r="BJ613" s="66"/>
      <c r="BK613" s="64"/>
      <c r="BL613" s="65"/>
      <c r="BM613" s="66"/>
      <c r="BN613" s="65"/>
      <c r="BO613" s="65"/>
      <c r="BP613" s="65"/>
      <c r="BQ613" s="65"/>
      <c r="BR613" s="66"/>
      <c r="BS613" s="73"/>
    </row>
    <row r="614" spans="1:71" ht="47.25" customHeight="1" outlineLevel="1" x14ac:dyDescent="0.35">
      <c r="A614" s="119" t="s">
        <v>989</v>
      </c>
      <c r="B614" s="75" t="s">
        <v>1008</v>
      </c>
      <c r="C614" s="201">
        <v>244000042400</v>
      </c>
      <c r="D614" s="202">
        <f t="shared" si="2251"/>
        <v>843.72</v>
      </c>
      <c r="E614" s="62">
        <f t="shared" si="2252"/>
        <v>0</v>
      </c>
      <c r="F614" s="63">
        <f t="shared" si="2253"/>
        <v>843.72</v>
      </c>
      <c r="G614" s="64"/>
      <c r="H614" s="65"/>
      <c r="I614" s="64"/>
      <c r="J614" s="65"/>
      <c r="K614" s="64"/>
      <c r="L614" s="65"/>
      <c r="M614" s="64"/>
      <c r="N614" s="65"/>
      <c r="O614" s="62"/>
      <c r="P614" s="63"/>
      <c r="Q614" s="64"/>
      <c r="R614" s="65"/>
      <c r="S614" s="64"/>
      <c r="T614" s="65"/>
      <c r="U614" s="64"/>
      <c r="V614" s="66"/>
      <c r="W614" s="64"/>
      <c r="X614" s="65"/>
      <c r="Y614" s="65"/>
      <c r="Z614" s="64"/>
      <c r="AA614" s="65"/>
      <c r="AB614" s="62"/>
      <c r="AC614" s="63"/>
      <c r="AD614" s="64"/>
      <c r="AE614" s="65"/>
      <c r="AF614" s="65"/>
      <c r="AG614" s="66"/>
      <c r="AH614" s="73"/>
      <c r="AI614" s="62"/>
      <c r="AJ614" s="63"/>
      <c r="AK614" s="62"/>
      <c r="AL614" s="63"/>
      <c r="AM614" s="68"/>
      <c r="AN614" s="69"/>
      <c r="AO614" s="69"/>
      <c r="AP614" s="64"/>
      <c r="AQ614" s="65"/>
      <c r="AR614" s="64"/>
      <c r="AS614" s="65"/>
      <c r="AT614" s="66"/>
      <c r="AU614" s="66"/>
      <c r="AV614" s="64"/>
      <c r="AW614" s="65"/>
      <c r="AX614" s="73"/>
      <c r="AY614" s="73"/>
      <c r="AZ614" s="65"/>
      <c r="BA614" s="66"/>
      <c r="BB614" s="66"/>
      <c r="BC614" s="66"/>
      <c r="BD614" s="73">
        <f>735.1145+108.6055</f>
        <v>843.72</v>
      </c>
      <c r="BE614" s="64"/>
      <c r="BF614" s="65"/>
      <c r="BG614" s="70"/>
      <c r="BH614" s="66"/>
      <c r="BI614" s="70"/>
      <c r="BJ614" s="66"/>
      <c r="BK614" s="64"/>
      <c r="BL614" s="65"/>
      <c r="BM614" s="66"/>
      <c r="BN614" s="65"/>
      <c r="BO614" s="65"/>
      <c r="BP614" s="65"/>
      <c r="BQ614" s="65"/>
      <c r="BR614" s="66"/>
      <c r="BS614" s="73"/>
    </row>
    <row r="615" spans="1:71" ht="39" customHeight="1" outlineLevel="1" x14ac:dyDescent="0.35">
      <c r="A615" s="82" t="s">
        <v>989</v>
      </c>
      <c r="B615" s="88" t="s">
        <v>1009</v>
      </c>
      <c r="C615" s="201" t="s">
        <v>1010</v>
      </c>
      <c r="D615" s="202">
        <f t="shared" si="2251"/>
        <v>4490.25756</v>
      </c>
      <c r="E615" s="62">
        <f t="shared" si="2252"/>
        <v>3143.1802900000002</v>
      </c>
      <c r="F615" s="63">
        <f t="shared" si="2253"/>
        <v>1347.07727</v>
      </c>
      <c r="G615" s="64"/>
      <c r="H615" s="65"/>
      <c r="I615" s="64">
        <v>376.25524999999999</v>
      </c>
      <c r="J615" s="65">
        <v>161.25225</v>
      </c>
      <c r="K615" s="64"/>
      <c r="L615" s="65"/>
      <c r="M615" s="64"/>
      <c r="N615" s="65"/>
      <c r="O615" s="62"/>
      <c r="P615" s="63"/>
      <c r="Q615" s="64"/>
      <c r="R615" s="65"/>
      <c r="S615" s="64"/>
      <c r="T615" s="65"/>
      <c r="U615" s="64"/>
      <c r="V615" s="66"/>
      <c r="W615" s="64"/>
      <c r="X615" s="65"/>
      <c r="Y615" s="65"/>
      <c r="Z615" s="64"/>
      <c r="AA615" s="65"/>
      <c r="AB615" s="64">
        <v>2766.9250400000001</v>
      </c>
      <c r="AC615" s="65">
        <v>1185.82502</v>
      </c>
      <c r="AD615" s="64"/>
      <c r="AE615" s="65"/>
      <c r="AF615" s="65"/>
      <c r="AG615" s="66"/>
      <c r="AH615" s="73"/>
      <c r="AI615" s="62"/>
      <c r="AJ615" s="63"/>
      <c r="AK615" s="62"/>
      <c r="AL615" s="63"/>
      <c r="AM615" s="68"/>
      <c r="AN615" s="69"/>
      <c r="AO615" s="69"/>
      <c r="AP615" s="64"/>
      <c r="AQ615" s="65"/>
      <c r="AR615" s="64"/>
      <c r="AS615" s="65"/>
      <c r="AT615" s="66"/>
      <c r="AU615" s="66"/>
      <c r="AV615" s="64"/>
      <c r="AW615" s="65"/>
      <c r="AX615" s="73"/>
      <c r="AY615" s="73"/>
      <c r="AZ615" s="65"/>
      <c r="BA615" s="66"/>
      <c r="BB615" s="66"/>
      <c r="BC615" s="66"/>
      <c r="BD615" s="73"/>
      <c r="BE615" s="64"/>
      <c r="BF615" s="65"/>
      <c r="BG615" s="70"/>
      <c r="BH615" s="66"/>
      <c r="BI615" s="70"/>
      <c r="BJ615" s="66"/>
      <c r="BK615" s="64"/>
      <c r="BL615" s="65"/>
      <c r="BM615" s="66"/>
      <c r="BN615" s="65"/>
      <c r="BO615" s="65"/>
      <c r="BP615" s="65"/>
      <c r="BQ615" s="65"/>
      <c r="BR615" s="66"/>
      <c r="BS615" s="73"/>
    </row>
    <row r="616" spans="1:71" ht="39" customHeight="1" outlineLevel="1" x14ac:dyDescent="0.35">
      <c r="A616" s="95" t="s">
        <v>989</v>
      </c>
      <c r="B616" s="61" t="s">
        <v>1011</v>
      </c>
      <c r="C616" s="201" t="s">
        <v>1012</v>
      </c>
      <c r="D616" s="202">
        <f t="shared" si="2251"/>
        <v>712.60090000000002</v>
      </c>
      <c r="E616" s="62">
        <f t="shared" si="2252"/>
        <v>216.39372999999998</v>
      </c>
      <c r="F616" s="63">
        <f t="shared" si="2253"/>
        <v>496.20717000000002</v>
      </c>
      <c r="G616" s="64"/>
      <c r="H616" s="65"/>
      <c r="I616" s="64">
        <v>45.837809999999998</v>
      </c>
      <c r="J616" s="65">
        <v>19.644770000000001</v>
      </c>
      <c r="K616" s="64"/>
      <c r="L616" s="65"/>
      <c r="M616" s="64"/>
      <c r="N616" s="65"/>
      <c r="O616" s="62">
        <v>170.55591999999999</v>
      </c>
      <c r="P616" s="63">
        <v>73.095399999999998</v>
      </c>
      <c r="Q616" s="64"/>
      <c r="R616" s="65"/>
      <c r="S616" s="64"/>
      <c r="T616" s="65"/>
      <c r="U616" s="64"/>
      <c r="V616" s="66"/>
      <c r="W616" s="64"/>
      <c r="X616" s="65"/>
      <c r="Y616" s="65">
        <v>140</v>
      </c>
      <c r="Z616" s="64"/>
      <c r="AA616" s="65"/>
      <c r="AB616" s="62"/>
      <c r="AC616" s="63"/>
      <c r="AD616" s="64"/>
      <c r="AE616" s="65"/>
      <c r="AF616" s="65"/>
      <c r="AG616" s="66"/>
      <c r="AH616" s="73"/>
      <c r="AI616" s="62"/>
      <c r="AJ616" s="63"/>
      <c r="AK616" s="62"/>
      <c r="AL616" s="63"/>
      <c r="AM616" s="68"/>
      <c r="AN616" s="69"/>
      <c r="AO616" s="69"/>
      <c r="AP616" s="64"/>
      <c r="AQ616" s="65"/>
      <c r="AR616" s="64"/>
      <c r="AS616" s="65"/>
      <c r="AT616" s="66"/>
      <c r="AU616" s="66"/>
      <c r="AV616" s="64"/>
      <c r="AW616" s="65"/>
      <c r="AX616" s="73"/>
      <c r="AY616" s="73"/>
      <c r="AZ616" s="65"/>
      <c r="BA616" s="66"/>
      <c r="BB616" s="66"/>
      <c r="BC616" s="66"/>
      <c r="BD616" s="73">
        <v>263.46699999999998</v>
      </c>
      <c r="BE616" s="64"/>
      <c r="BF616" s="65"/>
      <c r="BG616" s="70"/>
      <c r="BH616" s="66"/>
      <c r="BI616" s="70"/>
      <c r="BJ616" s="66"/>
      <c r="BK616" s="64"/>
      <c r="BL616" s="65"/>
      <c r="BM616" s="66"/>
      <c r="BN616" s="65"/>
      <c r="BO616" s="65"/>
      <c r="BP616" s="65"/>
      <c r="BQ616" s="65"/>
      <c r="BR616" s="66"/>
      <c r="BS616" s="73"/>
    </row>
    <row r="617" spans="1:71" ht="39" customHeight="1" outlineLevel="1" x14ac:dyDescent="0.35">
      <c r="A617" s="95" t="s">
        <v>989</v>
      </c>
      <c r="B617" s="61" t="s">
        <v>1013</v>
      </c>
      <c r="C617" s="201" t="s">
        <v>1014</v>
      </c>
      <c r="D617" s="202">
        <f t="shared" si="2251"/>
        <v>3084.6006300000004</v>
      </c>
      <c r="E617" s="62">
        <f t="shared" si="2252"/>
        <v>585.86118999999997</v>
      </c>
      <c r="F617" s="63">
        <f t="shared" si="2253"/>
        <v>2498.7394400000003</v>
      </c>
      <c r="G617" s="64"/>
      <c r="H617" s="65"/>
      <c r="I617" s="64">
        <v>238.62853999999999</v>
      </c>
      <c r="J617" s="65">
        <v>102.26938</v>
      </c>
      <c r="K617" s="64">
        <v>98.8172</v>
      </c>
      <c r="L617" s="65">
        <v>42.350230000000003</v>
      </c>
      <c r="M617" s="64"/>
      <c r="N617" s="65"/>
      <c r="O617" s="62">
        <v>248.41544999999999</v>
      </c>
      <c r="P617" s="63">
        <v>106.46375999999999</v>
      </c>
      <c r="Q617" s="64"/>
      <c r="R617" s="65"/>
      <c r="S617" s="64"/>
      <c r="T617" s="65"/>
      <c r="U617" s="64"/>
      <c r="V617" s="66"/>
      <c r="W617" s="64"/>
      <c r="X617" s="65"/>
      <c r="Y617" s="65">
        <v>599.20000000000005</v>
      </c>
      <c r="Z617" s="64"/>
      <c r="AA617" s="65"/>
      <c r="AB617" s="62"/>
      <c r="AC617" s="63"/>
      <c r="AD617" s="64"/>
      <c r="AE617" s="65"/>
      <c r="AF617" s="65"/>
      <c r="AG617" s="66"/>
      <c r="AH617" s="73"/>
      <c r="AI617" s="62"/>
      <c r="AJ617" s="63"/>
      <c r="AK617" s="62"/>
      <c r="AL617" s="63"/>
      <c r="AM617" s="68"/>
      <c r="AN617" s="69"/>
      <c r="AO617" s="69"/>
      <c r="AP617" s="64"/>
      <c r="AQ617" s="65"/>
      <c r="AR617" s="64"/>
      <c r="AS617" s="65"/>
      <c r="AT617" s="66"/>
      <c r="AU617" s="66"/>
      <c r="AV617" s="64"/>
      <c r="AW617" s="65"/>
      <c r="AX617" s="73"/>
      <c r="AY617" s="73"/>
      <c r="AZ617" s="65"/>
      <c r="BA617" s="66"/>
      <c r="BB617" s="66"/>
      <c r="BC617" s="66"/>
      <c r="BD617" s="73">
        <v>570.24599999999998</v>
      </c>
      <c r="BE617" s="64"/>
      <c r="BF617" s="65"/>
      <c r="BG617" s="70"/>
      <c r="BH617" s="66"/>
      <c r="BI617" s="70"/>
      <c r="BJ617" s="66"/>
      <c r="BK617" s="64"/>
      <c r="BL617" s="65"/>
      <c r="BM617" s="66"/>
      <c r="BN617" s="65"/>
      <c r="BO617" s="65"/>
      <c r="BP617" s="65"/>
      <c r="BQ617" s="65">
        <v>1078.2100700000001</v>
      </c>
      <c r="BR617" s="66"/>
      <c r="BS617" s="73"/>
    </row>
    <row r="618" spans="1:71" ht="39" customHeight="1" outlineLevel="1" x14ac:dyDescent="0.35">
      <c r="A618" s="95" t="s">
        <v>989</v>
      </c>
      <c r="B618" s="61" t="s">
        <v>1015</v>
      </c>
      <c r="C618" s="201" t="s">
        <v>1016</v>
      </c>
      <c r="D618" s="202">
        <f t="shared" si="2251"/>
        <v>4024.3678</v>
      </c>
      <c r="E618" s="62">
        <f t="shared" si="2252"/>
        <v>1907.15852</v>
      </c>
      <c r="F618" s="63">
        <f t="shared" si="2253"/>
        <v>2117.20928</v>
      </c>
      <c r="G618" s="64">
        <v>283.18194999999997</v>
      </c>
      <c r="H618" s="65">
        <v>121.36369999999999</v>
      </c>
      <c r="I618" s="64">
        <v>264.12036999999998</v>
      </c>
      <c r="J618" s="65">
        <v>113.19444</v>
      </c>
      <c r="K618" s="64">
        <v>155.41063</v>
      </c>
      <c r="L618" s="65">
        <v>66.604560000000006</v>
      </c>
      <c r="M618" s="64"/>
      <c r="N618" s="65"/>
      <c r="O618" s="62">
        <v>436.24106999999998</v>
      </c>
      <c r="P618" s="63">
        <v>186.96046000000001</v>
      </c>
      <c r="Q618" s="64"/>
      <c r="R618" s="65"/>
      <c r="S618" s="64"/>
      <c r="T618" s="65"/>
      <c r="U618" s="64"/>
      <c r="V618" s="66"/>
      <c r="W618" s="64"/>
      <c r="X618" s="65"/>
      <c r="Y618" s="65">
        <v>631.67999999999995</v>
      </c>
      <c r="Z618" s="64"/>
      <c r="AA618" s="65"/>
      <c r="AB618" s="62"/>
      <c r="AC618" s="63"/>
      <c r="AD618" s="64"/>
      <c r="AE618" s="65"/>
      <c r="AF618" s="65"/>
      <c r="AG618" s="66"/>
      <c r="AH618" s="73"/>
      <c r="AI618" s="62"/>
      <c r="AJ618" s="63"/>
      <c r="AK618" s="62"/>
      <c r="AL618" s="63"/>
      <c r="AM618" s="68"/>
      <c r="AN618" s="69"/>
      <c r="AO618" s="69"/>
      <c r="AP618" s="64"/>
      <c r="AQ618" s="65"/>
      <c r="AR618" s="64"/>
      <c r="AS618" s="65"/>
      <c r="AT618" s="66"/>
      <c r="AU618" s="66"/>
      <c r="AV618" s="64"/>
      <c r="AW618" s="65"/>
      <c r="AX618" s="73"/>
      <c r="AY618" s="73"/>
      <c r="AZ618" s="65"/>
      <c r="BA618" s="66"/>
      <c r="BB618" s="66"/>
      <c r="BC618" s="66"/>
      <c r="BD618" s="73">
        <v>337.12833999999998</v>
      </c>
      <c r="BE618" s="64">
        <v>768.20450000000005</v>
      </c>
      <c r="BF618" s="65">
        <v>329.23050000000001</v>
      </c>
      <c r="BG618" s="70"/>
      <c r="BH618" s="66"/>
      <c r="BI618" s="70"/>
      <c r="BJ618" s="66"/>
      <c r="BK618" s="64"/>
      <c r="BL618" s="65"/>
      <c r="BM618" s="66"/>
      <c r="BN618" s="65"/>
      <c r="BO618" s="65"/>
      <c r="BP618" s="65"/>
      <c r="BQ618" s="65">
        <v>331.04728</v>
      </c>
      <c r="BR618" s="66"/>
      <c r="BS618" s="73"/>
    </row>
    <row r="619" spans="1:71" ht="39" customHeight="1" outlineLevel="1" x14ac:dyDescent="0.35">
      <c r="A619" s="95" t="s">
        <v>989</v>
      </c>
      <c r="B619" s="61" t="s">
        <v>1017</v>
      </c>
      <c r="C619" s="201" t="s">
        <v>1018</v>
      </c>
      <c r="D619" s="202">
        <f t="shared" si="2251"/>
        <v>313.60000000000002</v>
      </c>
      <c r="E619" s="62">
        <f t="shared" si="2252"/>
        <v>0</v>
      </c>
      <c r="F619" s="63">
        <f t="shared" si="2253"/>
        <v>313.60000000000002</v>
      </c>
      <c r="G619" s="64"/>
      <c r="H619" s="65"/>
      <c r="I619" s="64"/>
      <c r="J619" s="65"/>
      <c r="K619" s="64"/>
      <c r="L619" s="65"/>
      <c r="M619" s="64"/>
      <c r="N619" s="65"/>
      <c r="O619" s="62"/>
      <c r="P619" s="63"/>
      <c r="Q619" s="64"/>
      <c r="R619" s="65"/>
      <c r="S619" s="64"/>
      <c r="T619" s="65"/>
      <c r="U619" s="64"/>
      <c r="V619" s="66"/>
      <c r="W619" s="64"/>
      <c r="X619" s="65"/>
      <c r="Y619" s="65">
        <v>313.60000000000002</v>
      </c>
      <c r="Z619" s="64"/>
      <c r="AA619" s="65"/>
      <c r="AB619" s="62"/>
      <c r="AC619" s="63"/>
      <c r="AD619" s="64"/>
      <c r="AE619" s="65"/>
      <c r="AF619" s="65"/>
      <c r="AG619" s="66"/>
      <c r="AH619" s="73"/>
      <c r="AI619" s="62"/>
      <c r="AJ619" s="63"/>
      <c r="AK619" s="62"/>
      <c r="AL619" s="63"/>
      <c r="AM619" s="68"/>
      <c r="AN619" s="69"/>
      <c r="AO619" s="69"/>
      <c r="AP619" s="64"/>
      <c r="AQ619" s="65"/>
      <c r="AR619" s="64"/>
      <c r="AS619" s="65"/>
      <c r="AT619" s="66"/>
      <c r="AU619" s="66"/>
      <c r="AV619" s="64"/>
      <c r="AW619" s="65"/>
      <c r="AX619" s="73"/>
      <c r="AY619" s="73"/>
      <c r="AZ619" s="65"/>
      <c r="BA619" s="66"/>
      <c r="BB619" s="66"/>
      <c r="BC619" s="66"/>
      <c r="BD619" s="73"/>
      <c r="BE619" s="64"/>
      <c r="BF619" s="65"/>
      <c r="BG619" s="70"/>
      <c r="BH619" s="66"/>
      <c r="BI619" s="70"/>
      <c r="BJ619" s="66"/>
      <c r="BK619" s="64"/>
      <c r="BL619" s="65"/>
      <c r="BM619" s="66"/>
      <c r="BN619" s="65"/>
      <c r="BO619" s="65"/>
      <c r="BP619" s="65"/>
      <c r="BQ619" s="65"/>
      <c r="BR619" s="66"/>
      <c r="BS619" s="73"/>
    </row>
    <row r="620" spans="1:71" ht="39" customHeight="1" outlineLevel="1" x14ac:dyDescent="0.35">
      <c r="A620" s="82" t="s">
        <v>989</v>
      </c>
      <c r="B620" s="88" t="s">
        <v>1019</v>
      </c>
      <c r="C620" s="201" t="s">
        <v>1020</v>
      </c>
      <c r="D620" s="202">
        <f t="shared" si="2251"/>
        <v>421.48762999999997</v>
      </c>
      <c r="E620" s="62">
        <f t="shared" si="2252"/>
        <v>99.041349999999994</v>
      </c>
      <c r="F620" s="63">
        <f t="shared" si="2253"/>
        <v>322.44628</v>
      </c>
      <c r="G620" s="64"/>
      <c r="H620" s="65"/>
      <c r="I620" s="64">
        <v>71.362769999999998</v>
      </c>
      <c r="J620" s="65">
        <v>30.584040000000002</v>
      </c>
      <c r="K620" s="64"/>
      <c r="L620" s="65"/>
      <c r="M620" s="64"/>
      <c r="N620" s="65"/>
      <c r="O620" s="62">
        <v>27.67858</v>
      </c>
      <c r="P620" s="63">
        <v>11.86224</v>
      </c>
      <c r="Q620" s="64"/>
      <c r="R620" s="65"/>
      <c r="S620" s="64"/>
      <c r="T620" s="65"/>
      <c r="U620" s="64"/>
      <c r="V620" s="66"/>
      <c r="W620" s="64"/>
      <c r="X620" s="65"/>
      <c r="Y620" s="65">
        <v>280</v>
      </c>
      <c r="Z620" s="64"/>
      <c r="AA620" s="65"/>
      <c r="AB620" s="62"/>
      <c r="AC620" s="63"/>
      <c r="AD620" s="64"/>
      <c r="AE620" s="65"/>
      <c r="AF620" s="65"/>
      <c r="AG620" s="66"/>
      <c r="AH620" s="73"/>
      <c r="AI620" s="62"/>
      <c r="AJ620" s="63"/>
      <c r="AK620" s="62"/>
      <c r="AL620" s="63"/>
      <c r="AM620" s="68"/>
      <c r="AN620" s="69"/>
      <c r="AO620" s="69"/>
      <c r="AP620" s="64"/>
      <c r="AQ620" s="65"/>
      <c r="AR620" s="64"/>
      <c r="AS620" s="65"/>
      <c r="AT620" s="66"/>
      <c r="AU620" s="66"/>
      <c r="AV620" s="64"/>
      <c r="AW620" s="65"/>
      <c r="AX620" s="73"/>
      <c r="AY620" s="73"/>
      <c r="AZ620" s="65"/>
      <c r="BA620" s="66"/>
      <c r="BB620" s="66"/>
      <c r="BC620" s="66"/>
      <c r="BD620" s="73"/>
      <c r="BE620" s="64"/>
      <c r="BF620" s="65"/>
      <c r="BG620" s="70"/>
      <c r="BH620" s="66"/>
      <c r="BI620" s="70"/>
      <c r="BJ620" s="66"/>
      <c r="BK620" s="64"/>
      <c r="BL620" s="65"/>
      <c r="BM620" s="66"/>
      <c r="BN620" s="65"/>
      <c r="BO620" s="65"/>
      <c r="BP620" s="65"/>
      <c r="BQ620" s="65"/>
      <c r="BR620" s="66"/>
      <c r="BS620" s="73"/>
    </row>
    <row r="621" spans="1:71" ht="39" customHeight="1" outlineLevel="1" x14ac:dyDescent="0.35">
      <c r="A621" s="95" t="s">
        <v>989</v>
      </c>
      <c r="B621" s="61" t="s">
        <v>1021</v>
      </c>
      <c r="C621" s="201" t="s">
        <v>1022</v>
      </c>
      <c r="D621" s="202">
        <f t="shared" si="2251"/>
        <v>4367.8983099999996</v>
      </c>
      <c r="E621" s="62">
        <f t="shared" si="2252"/>
        <v>1870.4936</v>
      </c>
      <c r="F621" s="63">
        <f t="shared" si="2253"/>
        <v>2497.4047099999998</v>
      </c>
      <c r="G621" s="64">
        <v>112.21691</v>
      </c>
      <c r="H621" s="65">
        <v>48.092970000000001</v>
      </c>
      <c r="I621" s="64">
        <v>576.8623</v>
      </c>
      <c r="J621" s="65">
        <v>247.22668999999999</v>
      </c>
      <c r="K621" s="64">
        <v>446.22870999999998</v>
      </c>
      <c r="L621" s="65">
        <v>191.24088</v>
      </c>
      <c r="M621" s="64"/>
      <c r="N621" s="65"/>
      <c r="O621" s="62">
        <v>735.18568000000005</v>
      </c>
      <c r="P621" s="63">
        <v>315.07958000000002</v>
      </c>
      <c r="Q621" s="64"/>
      <c r="R621" s="65"/>
      <c r="S621" s="64"/>
      <c r="T621" s="65"/>
      <c r="U621" s="64"/>
      <c r="V621" s="66"/>
      <c r="W621" s="64"/>
      <c r="X621" s="65"/>
      <c r="Y621" s="65">
        <v>1344</v>
      </c>
      <c r="Z621" s="64"/>
      <c r="AA621" s="65"/>
      <c r="AB621" s="62"/>
      <c r="AC621" s="63"/>
      <c r="AD621" s="64"/>
      <c r="AE621" s="65"/>
      <c r="AF621" s="65"/>
      <c r="AG621" s="66"/>
      <c r="AH621" s="73"/>
      <c r="AI621" s="62"/>
      <c r="AJ621" s="63"/>
      <c r="AK621" s="62"/>
      <c r="AL621" s="63"/>
      <c r="AM621" s="68"/>
      <c r="AN621" s="69"/>
      <c r="AO621" s="69"/>
      <c r="AP621" s="64"/>
      <c r="AQ621" s="65"/>
      <c r="AR621" s="64"/>
      <c r="AS621" s="65"/>
      <c r="AT621" s="66"/>
      <c r="AU621" s="66"/>
      <c r="AV621" s="64"/>
      <c r="AW621" s="65"/>
      <c r="AX621" s="73"/>
      <c r="AY621" s="73"/>
      <c r="AZ621" s="65"/>
      <c r="BA621" s="66"/>
      <c r="BB621" s="66"/>
      <c r="BC621" s="66"/>
      <c r="BD621" s="73">
        <v>351.76459</v>
      </c>
      <c r="BE621" s="64"/>
      <c r="BF621" s="65"/>
      <c r="BG621" s="70"/>
      <c r="BH621" s="66"/>
      <c r="BI621" s="70"/>
      <c r="BJ621" s="66"/>
      <c r="BK621" s="64"/>
      <c r="BL621" s="65"/>
      <c r="BM621" s="66"/>
      <c r="BN621" s="65"/>
      <c r="BO621" s="65"/>
      <c r="BP621" s="65"/>
      <c r="BQ621" s="65"/>
      <c r="BR621" s="66"/>
      <c r="BS621" s="73"/>
    </row>
    <row r="622" spans="1:71" ht="39" customHeight="1" outlineLevel="1" x14ac:dyDescent="0.35">
      <c r="A622" s="95" t="s">
        <v>989</v>
      </c>
      <c r="B622" s="61" t="s">
        <v>1023</v>
      </c>
      <c r="C622" s="201" t="s">
        <v>1024</v>
      </c>
      <c r="D622" s="202">
        <f t="shared" si="2251"/>
        <v>328.28741000000002</v>
      </c>
      <c r="E622" s="62">
        <f t="shared" si="2252"/>
        <v>112.20117999999999</v>
      </c>
      <c r="F622" s="63">
        <f t="shared" si="2253"/>
        <v>216.08623</v>
      </c>
      <c r="G622" s="64"/>
      <c r="H622" s="65"/>
      <c r="I622" s="64">
        <v>61.803780000000003</v>
      </c>
      <c r="J622" s="65">
        <v>26.48734</v>
      </c>
      <c r="K622" s="64"/>
      <c r="L622" s="65"/>
      <c r="M622" s="64"/>
      <c r="N622" s="65"/>
      <c r="O622" s="62">
        <v>50.397399999999998</v>
      </c>
      <c r="P622" s="63">
        <v>21.598890000000001</v>
      </c>
      <c r="Q622" s="64"/>
      <c r="R622" s="65"/>
      <c r="S622" s="64"/>
      <c r="T622" s="65"/>
      <c r="U622" s="64"/>
      <c r="V622" s="66"/>
      <c r="W622" s="64"/>
      <c r="X622" s="65"/>
      <c r="Y622" s="65">
        <v>168</v>
      </c>
      <c r="Z622" s="64"/>
      <c r="AA622" s="65"/>
      <c r="AB622" s="62"/>
      <c r="AC622" s="63"/>
      <c r="AD622" s="64"/>
      <c r="AE622" s="65"/>
      <c r="AF622" s="65"/>
      <c r="AG622" s="66"/>
      <c r="AH622" s="73"/>
      <c r="AI622" s="62"/>
      <c r="AJ622" s="63"/>
      <c r="AK622" s="62"/>
      <c r="AL622" s="63"/>
      <c r="AM622" s="68"/>
      <c r="AN622" s="69"/>
      <c r="AO622" s="69"/>
      <c r="AP622" s="64"/>
      <c r="AQ622" s="65"/>
      <c r="AR622" s="64"/>
      <c r="AS622" s="65"/>
      <c r="AT622" s="66"/>
      <c r="AU622" s="66"/>
      <c r="AV622" s="64"/>
      <c r="AW622" s="65"/>
      <c r="AX622" s="73"/>
      <c r="AY622" s="73"/>
      <c r="AZ622" s="65"/>
      <c r="BA622" s="66"/>
      <c r="BB622" s="66"/>
      <c r="BC622" s="66"/>
      <c r="BD622" s="73"/>
      <c r="BE622" s="64"/>
      <c r="BF622" s="65"/>
      <c r="BG622" s="70"/>
      <c r="BH622" s="66"/>
      <c r="BI622" s="70"/>
      <c r="BJ622" s="66"/>
      <c r="BK622" s="64"/>
      <c r="BL622" s="65"/>
      <c r="BM622" s="66"/>
      <c r="BN622" s="65"/>
      <c r="BO622" s="65"/>
      <c r="BP622" s="65"/>
      <c r="BQ622" s="65"/>
      <c r="BR622" s="66"/>
      <c r="BS622" s="73"/>
    </row>
    <row r="623" spans="1:71" ht="39" customHeight="1" outlineLevel="1" x14ac:dyDescent="0.35">
      <c r="A623" s="95" t="s">
        <v>989</v>
      </c>
      <c r="B623" s="61" t="s">
        <v>1025</v>
      </c>
      <c r="C623" s="201" t="s">
        <v>1026</v>
      </c>
      <c r="D623" s="202">
        <f t="shared" si="2251"/>
        <v>224</v>
      </c>
      <c r="E623" s="62">
        <f t="shared" si="2252"/>
        <v>0</v>
      </c>
      <c r="F623" s="63">
        <f t="shared" si="2253"/>
        <v>224</v>
      </c>
      <c r="G623" s="64"/>
      <c r="H623" s="65"/>
      <c r="I623" s="64"/>
      <c r="J623" s="65"/>
      <c r="K623" s="64"/>
      <c r="L623" s="65"/>
      <c r="M623" s="64"/>
      <c r="N623" s="65"/>
      <c r="O623" s="62"/>
      <c r="P623" s="63"/>
      <c r="Q623" s="64"/>
      <c r="R623" s="65"/>
      <c r="S623" s="64"/>
      <c r="T623" s="65"/>
      <c r="U623" s="64"/>
      <c r="V623" s="66"/>
      <c r="W623" s="64"/>
      <c r="X623" s="65"/>
      <c r="Y623" s="65">
        <v>224</v>
      </c>
      <c r="Z623" s="64"/>
      <c r="AA623" s="65"/>
      <c r="AB623" s="62"/>
      <c r="AC623" s="63"/>
      <c r="AD623" s="64"/>
      <c r="AE623" s="65"/>
      <c r="AF623" s="65"/>
      <c r="AG623" s="66"/>
      <c r="AH623" s="73"/>
      <c r="AI623" s="62"/>
      <c r="AJ623" s="63"/>
      <c r="AK623" s="62"/>
      <c r="AL623" s="63"/>
      <c r="AM623" s="68"/>
      <c r="AN623" s="69"/>
      <c r="AO623" s="69"/>
      <c r="AP623" s="64"/>
      <c r="AQ623" s="65"/>
      <c r="AR623" s="64"/>
      <c r="AS623" s="65"/>
      <c r="AT623" s="66"/>
      <c r="AU623" s="66"/>
      <c r="AV623" s="64"/>
      <c r="AW623" s="65"/>
      <c r="AX623" s="73"/>
      <c r="AY623" s="73"/>
      <c r="AZ623" s="65"/>
      <c r="BA623" s="66"/>
      <c r="BB623" s="66"/>
      <c r="BC623" s="66"/>
      <c r="BD623" s="73"/>
      <c r="BE623" s="64"/>
      <c r="BF623" s="65"/>
      <c r="BG623" s="70"/>
      <c r="BH623" s="66"/>
      <c r="BI623" s="70"/>
      <c r="BJ623" s="66"/>
      <c r="BK623" s="64"/>
      <c r="BL623" s="65"/>
      <c r="BM623" s="66"/>
      <c r="BN623" s="65"/>
      <c r="BO623" s="65"/>
      <c r="BP623" s="65"/>
      <c r="BQ623" s="65"/>
      <c r="BR623" s="66"/>
      <c r="BS623" s="73"/>
    </row>
    <row r="624" spans="1:71" s="78" customFormat="1" ht="23.25" customHeight="1" x14ac:dyDescent="0.35">
      <c r="A624" s="90" t="s">
        <v>1027</v>
      </c>
      <c r="B624" s="164"/>
      <c r="C624" s="204"/>
      <c r="D624" s="207">
        <f t="shared" ref="D624" si="2254">SUBTOTAL(9,D605:D623)</f>
        <v>31239.217530000002</v>
      </c>
      <c r="E624" s="100">
        <f t="shared" ref="E624" si="2255">SUBTOTAL(9,E605:E623)</f>
        <v>9467.6660699999993</v>
      </c>
      <c r="F624" s="100">
        <f t="shared" ref="F624" si="2256">SUBTOTAL(9,F605:F623)</f>
        <v>21771.551459999999</v>
      </c>
      <c r="G624" s="100">
        <f t="shared" ref="G624" si="2257">SUBTOTAL(9,G605:G623)</f>
        <v>395.39885999999996</v>
      </c>
      <c r="H624" s="100">
        <f t="shared" ref="H624" si="2258">SUBTOTAL(9,H605:H623)</f>
        <v>169.45667</v>
      </c>
      <c r="I624" s="100">
        <f t="shared" ref="I624" si="2259">SUBTOTAL(9,I605:I623)</f>
        <v>2416.6536099999998</v>
      </c>
      <c r="J624" s="100">
        <f t="shared" ref="J624" si="2260">SUBTOTAL(9,J605:J623)</f>
        <v>1035.7086699999998</v>
      </c>
      <c r="K624" s="100">
        <f t="shared" ref="K624" si="2261">SUBTOTAL(9,K605:K623)</f>
        <v>862.25725999999997</v>
      </c>
      <c r="L624" s="100">
        <f t="shared" ref="L624" si="2262">SUBTOTAL(9,L605:L623)</f>
        <v>369.53883999999999</v>
      </c>
      <c r="M624" s="100">
        <f t="shared" ref="M624" si="2263">SUBTOTAL(9,M605:M623)</f>
        <v>0</v>
      </c>
      <c r="N624" s="100">
        <f t="shared" ref="N624" si="2264">SUBTOTAL(9,N605:N623)</f>
        <v>0</v>
      </c>
      <c r="O624" s="100">
        <f t="shared" ref="O624" si="2265">SUBTOTAL(9,O605:O623)</f>
        <v>2258.2267999999999</v>
      </c>
      <c r="P624" s="100">
        <f t="shared" ref="P624" si="2266">SUBTOTAL(9,P605:P623)</f>
        <v>967.81148000000007</v>
      </c>
      <c r="Q624" s="100">
        <f t="shared" ref="Q624" si="2267">SUBTOTAL(9,Q605:Q623)</f>
        <v>0</v>
      </c>
      <c r="R624" s="100">
        <f t="shared" ref="R624" si="2268">SUBTOTAL(9,R605:R623)</f>
        <v>0</v>
      </c>
      <c r="S624" s="100">
        <f t="shared" ref="S624" si="2269">SUBTOTAL(9,S605:S623)</f>
        <v>0</v>
      </c>
      <c r="T624" s="100">
        <f t="shared" ref="T624" si="2270">SUBTOTAL(9,T605:T623)</f>
        <v>0</v>
      </c>
      <c r="U624" s="100">
        <f t="shared" ref="U624" si="2271">SUBTOTAL(9,U605:U623)</f>
        <v>0</v>
      </c>
      <c r="V624" s="100">
        <f t="shared" ref="V624" si="2272">SUBTOTAL(9,V605:V623)</f>
        <v>0</v>
      </c>
      <c r="W624" s="100">
        <f t="shared" ref="W624" si="2273">SUBTOTAL(9,W605:W623)</f>
        <v>0</v>
      </c>
      <c r="X624" s="100">
        <f t="shared" ref="X624" si="2274">SUBTOTAL(9,X605:X623)</f>
        <v>0</v>
      </c>
      <c r="Y624" s="100">
        <f t="shared" ref="Y624" si="2275">SUBTOTAL(9,Y605:Y623)</f>
        <v>6209.2159999999994</v>
      </c>
      <c r="Z624" s="100">
        <f t="shared" ref="Z624" si="2276">SUBTOTAL(9,Z605:Z623)</f>
        <v>0</v>
      </c>
      <c r="AA624" s="100">
        <f t="shared" ref="AA624" si="2277">SUBTOTAL(9,AA605:AA623)</f>
        <v>0</v>
      </c>
      <c r="AB624" s="100">
        <f t="shared" ref="AB624" si="2278">SUBTOTAL(9,AB605:AB623)</f>
        <v>2766.9250400000001</v>
      </c>
      <c r="AC624" s="100">
        <f t="shared" ref="AC624" si="2279">SUBTOTAL(9,AC605:AC623)</f>
        <v>1185.82502</v>
      </c>
      <c r="AD624" s="100">
        <f t="shared" ref="AD624" si="2280">SUBTOTAL(9,AD605:AD623)</f>
        <v>0</v>
      </c>
      <c r="AE624" s="100">
        <f t="shared" ref="AE624" si="2281">SUBTOTAL(9,AE605:AE623)</f>
        <v>0</v>
      </c>
      <c r="AF624" s="100">
        <f t="shared" ref="AF624" si="2282">SUBTOTAL(9,AF605:AF623)</f>
        <v>0</v>
      </c>
      <c r="AG624" s="100">
        <f t="shared" ref="AG624" si="2283">SUBTOTAL(9,AG605:AG623)</f>
        <v>0</v>
      </c>
      <c r="AH624" s="100">
        <f t="shared" ref="AH624" si="2284">SUBTOTAL(9,AH605:AH623)</f>
        <v>0</v>
      </c>
      <c r="AI624" s="100">
        <f t="shared" ref="AI624" si="2285">SUBTOTAL(9,AI605:AI623)</f>
        <v>0</v>
      </c>
      <c r="AJ624" s="100">
        <f t="shared" ref="AJ624" si="2286">SUBTOTAL(9,AJ605:AJ623)</f>
        <v>0</v>
      </c>
      <c r="AK624" s="100">
        <f t="shared" ref="AK624" si="2287">SUBTOTAL(9,AK605:AK623)</f>
        <v>0</v>
      </c>
      <c r="AL624" s="100">
        <f t="shared" ref="AL624" si="2288">SUBTOTAL(9,AL605:AL623)</f>
        <v>0</v>
      </c>
      <c r="AM624" s="100">
        <f t="shared" ref="AM624" si="2289">SUBTOTAL(9,AM605:AM623)</f>
        <v>0</v>
      </c>
      <c r="AN624" s="100">
        <f t="shared" ref="AN624" si="2290">SUBTOTAL(9,AN605:AN623)</f>
        <v>0</v>
      </c>
      <c r="AO624" s="100">
        <f t="shared" ref="AO624" si="2291">SUBTOTAL(9,AO605:AO623)</f>
        <v>0</v>
      </c>
      <c r="AP624" s="100">
        <f t="shared" ref="AP624" si="2292">SUBTOTAL(9,AP605:AP623)</f>
        <v>0</v>
      </c>
      <c r="AQ624" s="100">
        <f t="shared" ref="AQ624" si="2293">SUBTOTAL(9,AQ605:AQ623)</f>
        <v>0</v>
      </c>
      <c r="AR624" s="100">
        <f t="shared" ref="AR624" si="2294">SUBTOTAL(9,AR605:AR623)</f>
        <v>0</v>
      </c>
      <c r="AS624" s="100">
        <f t="shared" ref="AS624" si="2295">SUBTOTAL(9,AS605:AS623)</f>
        <v>0</v>
      </c>
      <c r="AT624" s="100">
        <f t="shared" ref="AT624" si="2296">SUBTOTAL(9,AT605:AT623)</f>
        <v>0</v>
      </c>
      <c r="AU624" s="100">
        <f t="shared" ref="AU624" si="2297">SUBTOTAL(9,AU605:AU623)</f>
        <v>0</v>
      </c>
      <c r="AV624" s="100">
        <f t="shared" ref="AV624" si="2298">SUBTOTAL(9,AV605:AV623)</f>
        <v>0</v>
      </c>
      <c r="AW624" s="100">
        <f t="shared" ref="AW624" si="2299">SUBTOTAL(9,AW605:AW623)</f>
        <v>0</v>
      </c>
      <c r="AX624" s="100">
        <f t="shared" ref="AX624" si="2300">SUBTOTAL(9,AX605:AX623)</f>
        <v>0</v>
      </c>
      <c r="AY624" s="100">
        <f t="shared" ref="AY624" si="2301">SUBTOTAL(9,AY605:AY623)</f>
        <v>0</v>
      </c>
      <c r="AZ624" s="100">
        <f t="shared" ref="AZ624" si="2302">SUBTOTAL(9,AZ605:AZ623)</f>
        <v>0</v>
      </c>
      <c r="BA624" s="100">
        <f t="shared" ref="BA624" si="2303">SUBTOTAL(9,BA605:BA623)</f>
        <v>0</v>
      </c>
      <c r="BB624" s="100">
        <f t="shared" ref="BB624" si="2304">SUBTOTAL(9,BB605:BB623)</f>
        <v>7053.7425000000003</v>
      </c>
      <c r="BC624" s="100">
        <f t="shared" ref="BC624" si="2305">SUBTOTAL(9,BC605:BC623)</f>
        <v>0</v>
      </c>
      <c r="BD624" s="100">
        <f t="shared" ref="BD624" si="2306">SUBTOTAL(9,BD605:BD623)</f>
        <v>3041.7644300000002</v>
      </c>
      <c r="BE624" s="100">
        <f t="shared" ref="BE624" si="2307">SUBTOTAL(9,BE605:BE623)</f>
        <v>768.20450000000005</v>
      </c>
      <c r="BF624" s="100">
        <f t="shared" ref="BF624" si="2308">SUBTOTAL(9,BF605:BF623)</f>
        <v>329.23050000000001</v>
      </c>
      <c r="BG624" s="100">
        <f t="shared" ref="BG624" si="2309">SUBTOTAL(9,BG605:BG623)</f>
        <v>0</v>
      </c>
      <c r="BH624" s="100">
        <f t="shared" ref="BH624" si="2310">SUBTOTAL(9,BH605:BH623)</f>
        <v>0</v>
      </c>
      <c r="BI624" s="100">
        <f t="shared" ref="BI624" si="2311">SUBTOTAL(9,BI605:BI623)</f>
        <v>0</v>
      </c>
      <c r="BJ624" s="100">
        <f t="shared" ref="BJ624" si="2312">SUBTOTAL(9,BJ605:BJ623)</f>
        <v>0</v>
      </c>
      <c r="BK624" s="100">
        <f t="shared" ref="BK624" si="2313">SUBTOTAL(9,BK605:BK623)</f>
        <v>0</v>
      </c>
      <c r="BL624" s="100">
        <f t="shared" ref="BL624" si="2314">SUBTOTAL(9,BL605:BL623)</f>
        <v>0</v>
      </c>
      <c r="BM624" s="100">
        <f t="shared" ref="BM624" si="2315">SUBTOTAL(9,BM605:BM623)</f>
        <v>0</v>
      </c>
      <c r="BN624" s="100">
        <f t="shared" ref="BN624" si="2316">SUBTOTAL(9,BN605:BN623)</f>
        <v>0</v>
      </c>
      <c r="BO624" s="100">
        <f t="shared" ref="BO624" si="2317">SUBTOTAL(9,BO605:BO623)</f>
        <v>0</v>
      </c>
      <c r="BP624" s="100">
        <f t="shared" ref="BP624" si="2318">SUBTOTAL(9,BP605:BP623)</f>
        <v>0</v>
      </c>
      <c r="BQ624" s="100">
        <f t="shared" ref="BQ624" si="2319">SUBTOTAL(9,BQ605:BQ623)</f>
        <v>1409.2573500000001</v>
      </c>
      <c r="BR624" s="100">
        <f t="shared" ref="BR624" si="2320">SUBTOTAL(9,BR605:BR623)</f>
        <v>0</v>
      </c>
      <c r="BS624" s="100">
        <f t="shared" ref="BS624" si="2321">SUBTOTAL(9,BS605:BS623)</f>
        <v>0</v>
      </c>
    </row>
    <row r="625" spans="1:71" ht="70.5" customHeight="1" outlineLevel="1" collapsed="1" x14ac:dyDescent="0.35">
      <c r="A625" s="95" t="s">
        <v>1028</v>
      </c>
      <c r="B625" s="88" t="s">
        <v>1029</v>
      </c>
      <c r="C625" s="201">
        <v>424305947005</v>
      </c>
      <c r="D625" s="202">
        <f t="shared" ref="D625" si="2322">E625+F625</f>
        <v>84</v>
      </c>
      <c r="E625" s="62">
        <f t="shared" ref="E625" si="2323">SUMIF($G$5:$BS$5,"федеральный бюджет",G625:BS625)</f>
        <v>0</v>
      </c>
      <c r="F625" s="63">
        <f t="shared" ref="F625" si="2324">SUMIF($G$5:$BS$5,"краевой бюджет",G625:BS625)</f>
        <v>84</v>
      </c>
      <c r="G625" s="64"/>
      <c r="H625" s="65"/>
      <c r="I625" s="64"/>
      <c r="J625" s="65"/>
      <c r="K625" s="64"/>
      <c r="L625" s="65"/>
      <c r="M625" s="64"/>
      <c r="N625" s="65"/>
      <c r="O625" s="62"/>
      <c r="P625" s="63"/>
      <c r="Q625" s="64"/>
      <c r="R625" s="65"/>
      <c r="S625" s="64"/>
      <c r="T625" s="65"/>
      <c r="U625" s="64"/>
      <c r="V625" s="66"/>
      <c r="W625" s="64"/>
      <c r="X625" s="65"/>
      <c r="Y625" s="65">
        <v>84</v>
      </c>
      <c r="Z625" s="64"/>
      <c r="AA625" s="65"/>
      <c r="AB625" s="62"/>
      <c r="AC625" s="63"/>
      <c r="AD625" s="64"/>
      <c r="AE625" s="65"/>
      <c r="AF625" s="65"/>
      <c r="AG625" s="66"/>
      <c r="AH625" s="73"/>
      <c r="AI625" s="62"/>
      <c r="AJ625" s="63"/>
      <c r="AK625" s="62"/>
      <c r="AL625" s="63"/>
      <c r="AM625" s="68"/>
      <c r="AN625" s="69"/>
      <c r="AO625" s="69"/>
      <c r="AP625" s="64"/>
      <c r="AQ625" s="65"/>
      <c r="AR625" s="64"/>
      <c r="AS625" s="65"/>
      <c r="AT625" s="66"/>
      <c r="AU625" s="66"/>
      <c r="AV625" s="64"/>
      <c r="AW625" s="65"/>
      <c r="AX625" s="73"/>
      <c r="AY625" s="73"/>
      <c r="AZ625" s="65"/>
      <c r="BA625" s="66"/>
      <c r="BB625" s="66"/>
      <c r="BC625" s="66"/>
      <c r="BD625" s="73"/>
      <c r="BE625" s="64"/>
      <c r="BF625" s="65"/>
      <c r="BG625" s="70"/>
      <c r="BH625" s="66"/>
      <c r="BI625" s="70"/>
      <c r="BJ625" s="66"/>
      <c r="BK625" s="64"/>
      <c r="BL625" s="65"/>
      <c r="BM625" s="66"/>
      <c r="BN625" s="65"/>
      <c r="BO625" s="65"/>
      <c r="BP625" s="65"/>
      <c r="BQ625" s="65"/>
      <c r="BR625" s="66"/>
      <c r="BS625" s="73"/>
    </row>
    <row r="626" spans="1:71" ht="70.5" customHeight="1" outlineLevel="1" x14ac:dyDescent="0.35">
      <c r="A626" s="95" t="s">
        <v>1028</v>
      </c>
      <c r="B626" s="88" t="s">
        <v>1030</v>
      </c>
      <c r="C626" s="201" t="s">
        <v>1031</v>
      </c>
      <c r="D626" s="202">
        <f t="shared" ref="D626:D635" si="2325">E626+F626</f>
        <v>20983.166479999996</v>
      </c>
      <c r="E626" s="62">
        <f t="shared" ref="E626:E635" si="2326">SUMIF($G$5:$BS$5,"федеральный бюджет",G626:BS626)</f>
        <v>407.37074999999999</v>
      </c>
      <c r="F626" s="63">
        <f t="shared" ref="F626:F635" si="2327">SUMIF($G$5:$BS$5,"краевой бюджет",G626:BS626)</f>
        <v>20575.795729999998</v>
      </c>
      <c r="G626" s="64"/>
      <c r="H626" s="65"/>
      <c r="I626" s="64">
        <v>407.37074999999999</v>
      </c>
      <c r="J626" s="65">
        <v>174.58748</v>
      </c>
      <c r="K626" s="64"/>
      <c r="L626" s="65"/>
      <c r="M626" s="64"/>
      <c r="N626" s="65"/>
      <c r="O626" s="62"/>
      <c r="P626" s="63"/>
      <c r="Q626" s="64"/>
      <c r="R626" s="65"/>
      <c r="S626" s="64"/>
      <c r="T626" s="65"/>
      <c r="U626" s="64"/>
      <c r="V626" s="66"/>
      <c r="W626" s="64"/>
      <c r="X626" s="65"/>
      <c r="Y626" s="65"/>
      <c r="Z626" s="64"/>
      <c r="AA626" s="65"/>
      <c r="AB626" s="62"/>
      <c r="AC626" s="63"/>
      <c r="AD626" s="64"/>
      <c r="AE626" s="65"/>
      <c r="AF626" s="65"/>
      <c r="AG626" s="66"/>
      <c r="AH626" s="73"/>
      <c r="AI626" s="62"/>
      <c r="AJ626" s="63"/>
      <c r="AK626" s="62"/>
      <c r="AL626" s="63"/>
      <c r="AM626" s="68"/>
      <c r="AN626" s="69"/>
      <c r="AO626" s="69"/>
      <c r="AP626" s="64"/>
      <c r="AQ626" s="65"/>
      <c r="AR626" s="64"/>
      <c r="AS626" s="65"/>
      <c r="AT626" s="66"/>
      <c r="AU626" s="66"/>
      <c r="AV626" s="64"/>
      <c r="AW626" s="65"/>
      <c r="AX626" s="73"/>
      <c r="AY626" s="73"/>
      <c r="AZ626" s="65"/>
      <c r="BA626" s="66"/>
      <c r="BB626" s="66">
        <v>19594.306</v>
      </c>
      <c r="BC626" s="66"/>
      <c r="BD626" s="73">
        <v>806.90224999999998</v>
      </c>
      <c r="BE626" s="64"/>
      <c r="BF626" s="65"/>
      <c r="BG626" s="70"/>
      <c r="BH626" s="66"/>
      <c r="BI626" s="70"/>
      <c r="BJ626" s="66"/>
      <c r="BK626" s="64"/>
      <c r="BL626" s="65"/>
      <c r="BM626" s="66"/>
      <c r="BN626" s="65"/>
      <c r="BO626" s="65"/>
      <c r="BP626" s="65"/>
      <c r="BQ626" s="65"/>
      <c r="BR626" s="66"/>
      <c r="BS626" s="73"/>
    </row>
    <row r="627" spans="1:71" ht="47.25" customHeight="1" outlineLevel="1" x14ac:dyDescent="0.35">
      <c r="A627" s="95" t="s">
        <v>1028</v>
      </c>
      <c r="B627" s="88" t="s">
        <v>1032</v>
      </c>
      <c r="C627" s="201">
        <v>245901101163</v>
      </c>
      <c r="D627" s="202">
        <f t="shared" si="2325"/>
        <v>1358.6647699999999</v>
      </c>
      <c r="E627" s="62">
        <f t="shared" si="2326"/>
        <v>168.14376999999999</v>
      </c>
      <c r="F627" s="63">
        <f t="shared" si="2327"/>
        <v>1190.521</v>
      </c>
      <c r="G627" s="64"/>
      <c r="H627" s="65"/>
      <c r="I627" s="64"/>
      <c r="J627" s="65"/>
      <c r="K627" s="64"/>
      <c r="L627" s="65"/>
      <c r="M627" s="64"/>
      <c r="N627" s="65"/>
      <c r="O627" s="62"/>
      <c r="P627" s="63"/>
      <c r="Q627" s="64"/>
      <c r="R627" s="65"/>
      <c r="S627" s="64"/>
      <c r="T627" s="65"/>
      <c r="U627" s="64"/>
      <c r="V627" s="66"/>
      <c r="W627" s="64"/>
      <c r="X627" s="65"/>
      <c r="Y627" s="65"/>
      <c r="Z627" s="64"/>
      <c r="AA627" s="65"/>
      <c r="AB627" s="64">
        <v>168.14376999999999</v>
      </c>
      <c r="AC627" s="65">
        <v>72.061610000000002</v>
      </c>
      <c r="AD627" s="64"/>
      <c r="AE627" s="65"/>
      <c r="AF627" s="65">
        <v>1118.45939</v>
      </c>
      <c r="AG627" s="66"/>
      <c r="AH627" s="73"/>
      <c r="AI627" s="62"/>
      <c r="AJ627" s="63"/>
      <c r="AK627" s="62"/>
      <c r="AL627" s="63"/>
      <c r="AM627" s="68"/>
      <c r="AN627" s="69"/>
      <c r="AO627" s="69"/>
      <c r="AP627" s="64"/>
      <c r="AQ627" s="65"/>
      <c r="AR627" s="64"/>
      <c r="AS627" s="65"/>
      <c r="AT627" s="66"/>
      <c r="AU627" s="66"/>
      <c r="AV627" s="64"/>
      <c r="AW627" s="65"/>
      <c r="AX627" s="73"/>
      <c r="AY627" s="73"/>
      <c r="AZ627" s="65"/>
      <c r="BA627" s="66"/>
      <c r="BB627" s="66"/>
      <c r="BC627" s="66"/>
      <c r="BD627" s="73"/>
      <c r="BE627" s="64"/>
      <c r="BF627" s="65"/>
      <c r="BG627" s="70"/>
      <c r="BH627" s="66"/>
      <c r="BI627" s="70"/>
      <c r="BJ627" s="66"/>
      <c r="BK627" s="64"/>
      <c r="BL627" s="65"/>
      <c r="BM627" s="66"/>
      <c r="BN627" s="65"/>
      <c r="BO627" s="65"/>
      <c r="BP627" s="65"/>
      <c r="BQ627" s="65"/>
      <c r="BR627" s="66"/>
      <c r="BS627" s="73"/>
    </row>
    <row r="628" spans="1:71" ht="47.25" customHeight="1" outlineLevel="1" x14ac:dyDescent="0.35">
      <c r="A628" s="95" t="s">
        <v>1028</v>
      </c>
      <c r="B628" s="88" t="s">
        <v>1033</v>
      </c>
      <c r="C628" s="201">
        <v>190118937687</v>
      </c>
      <c r="D628" s="202">
        <f t="shared" si="2325"/>
        <v>1946.4618799999998</v>
      </c>
      <c r="E628" s="62">
        <f t="shared" si="2326"/>
        <v>905.17690999999991</v>
      </c>
      <c r="F628" s="63">
        <f t="shared" si="2327"/>
        <v>1041.2849699999999</v>
      </c>
      <c r="G628" s="64">
        <v>68.454099999999997</v>
      </c>
      <c r="H628" s="65">
        <v>29.337489999999999</v>
      </c>
      <c r="I628" s="64">
        <v>262.86675000000002</v>
      </c>
      <c r="J628" s="65">
        <v>112.65718</v>
      </c>
      <c r="K628" s="64">
        <v>175.54668000000001</v>
      </c>
      <c r="L628" s="65">
        <v>75.234279999999998</v>
      </c>
      <c r="M628" s="64"/>
      <c r="N628" s="65"/>
      <c r="O628" s="62">
        <v>398.30937999999998</v>
      </c>
      <c r="P628" s="63">
        <v>170.70402000000001</v>
      </c>
      <c r="Q628" s="64"/>
      <c r="R628" s="65"/>
      <c r="S628" s="64"/>
      <c r="T628" s="65"/>
      <c r="U628" s="64"/>
      <c r="V628" s="66"/>
      <c r="W628" s="64"/>
      <c r="X628" s="65"/>
      <c r="Y628" s="65">
        <v>653.35199999999998</v>
      </c>
      <c r="Z628" s="64"/>
      <c r="AA628" s="65"/>
      <c r="AB628" s="62"/>
      <c r="AC628" s="63"/>
      <c r="AD628" s="64"/>
      <c r="AE628" s="65"/>
      <c r="AF628" s="65"/>
      <c r="AG628" s="66"/>
      <c r="AH628" s="73"/>
      <c r="AI628" s="62"/>
      <c r="AJ628" s="63"/>
      <c r="AK628" s="62"/>
      <c r="AL628" s="63"/>
      <c r="AM628" s="68"/>
      <c r="AN628" s="69"/>
      <c r="AO628" s="69"/>
      <c r="AP628" s="64"/>
      <c r="AQ628" s="65"/>
      <c r="AR628" s="64"/>
      <c r="AS628" s="65"/>
      <c r="AT628" s="66"/>
      <c r="AU628" s="66"/>
      <c r="AV628" s="64"/>
      <c r="AW628" s="65"/>
      <c r="AX628" s="73"/>
      <c r="AY628" s="73"/>
      <c r="AZ628" s="65"/>
      <c r="BA628" s="66"/>
      <c r="BB628" s="66"/>
      <c r="BC628" s="66"/>
      <c r="BD628" s="73"/>
      <c r="BE628" s="64"/>
      <c r="BF628" s="65"/>
      <c r="BG628" s="70"/>
      <c r="BH628" s="66"/>
      <c r="BI628" s="70"/>
      <c r="BJ628" s="66"/>
      <c r="BK628" s="64"/>
      <c r="BL628" s="65"/>
      <c r="BM628" s="66"/>
      <c r="BN628" s="65"/>
      <c r="BO628" s="65"/>
      <c r="BP628" s="65"/>
      <c r="BQ628" s="65"/>
      <c r="BR628" s="66"/>
      <c r="BS628" s="73"/>
    </row>
    <row r="629" spans="1:71" ht="47.25" customHeight="1" outlineLevel="1" x14ac:dyDescent="0.35">
      <c r="A629" s="95" t="s">
        <v>1028</v>
      </c>
      <c r="B629" s="88" t="s">
        <v>1034</v>
      </c>
      <c r="C629" s="201">
        <v>245902078164</v>
      </c>
      <c r="D629" s="202">
        <f t="shared" si="2325"/>
        <v>253.01150000000001</v>
      </c>
      <c r="E629" s="62">
        <f t="shared" si="2326"/>
        <v>0</v>
      </c>
      <c r="F629" s="63">
        <f t="shared" si="2327"/>
        <v>253.01150000000001</v>
      </c>
      <c r="G629" s="64"/>
      <c r="H629" s="65"/>
      <c r="I629" s="64"/>
      <c r="J629" s="65"/>
      <c r="K629" s="64"/>
      <c r="L629" s="65"/>
      <c r="M629" s="64"/>
      <c r="N629" s="65"/>
      <c r="O629" s="62"/>
      <c r="P629" s="63"/>
      <c r="Q629" s="64"/>
      <c r="R629" s="65"/>
      <c r="S629" s="64"/>
      <c r="T629" s="65"/>
      <c r="U629" s="64"/>
      <c r="V629" s="66"/>
      <c r="W629" s="64"/>
      <c r="X629" s="65"/>
      <c r="Y629" s="65"/>
      <c r="Z629" s="64"/>
      <c r="AA629" s="65"/>
      <c r="AB629" s="62"/>
      <c r="AC629" s="63"/>
      <c r="AD629" s="64"/>
      <c r="AE629" s="65"/>
      <c r="AF629" s="65"/>
      <c r="AG629" s="66"/>
      <c r="AH629" s="73"/>
      <c r="AI629" s="62"/>
      <c r="AJ629" s="63"/>
      <c r="AK629" s="62"/>
      <c r="AL629" s="63"/>
      <c r="AM629" s="68"/>
      <c r="AN629" s="69"/>
      <c r="AO629" s="69"/>
      <c r="AP629" s="64"/>
      <c r="AQ629" s="65"/>
      <c r="AR629" s="64"/>
      <c r="AS629" s="65"/>
      <c r="AT629" s="66"/>
      <c r="AU629" s="66"/>
      <c r="AV629" s="64"/>
      <c r="AW629" s="65"/>
      <c r="AX629" s="73"/>
      <c r="AY629" s="73"/>
      <c r="AZ629" s="65"/>
      <c r="BA629" s="66"/>
      <c r="BB629" s="66"/>
      <c r="BC629" s="66"/>
      <c r="BD629" s="73">
        <v>253.01150000000001</v>
      </c>
      <c r="BE629" s="64"/>
      <c r="BF629" s="65"/>
      <c r="BG629" s="70"/>
      <c r="BH629" s="66"/>
      <c r="BI629" s="70"/>
      <c r="BJ629" s="66"/>
      <c r="BK629" s="64"/>
      <c r="BL629" s="65"/>
      <c r="BM629" s="66"/>
      <c r="BN629" s="65"/>
      <c r="BO629" s="65"/>
      <c r="BP629" s="65"/>
      <c r="BQ629" s="65"/>
      <c r="BR629" s="66"/>
      <c r="BS629" s="73"/>
    </row>
    <row r="630" spans="1:71" ht="47.25" customHeight="1" outlineLevel="1" x14ac:dyDescent="0.35">
      <c r="A630" s="95" t="s">
        <v>1035</v>
      </c>
      <c r="B630" s="88" t="s">
        <v>1036</v>
      </c>
      <c r="C630" s="201">
        <v>190800974531</v>
      </c>
      <c r="D630" s="202">
        <f t="shared" si="2325"/>
        <v>1542.1169800000002</v>
      </c>
      <c r="E630" s="62">
        <f t="shared" si="2326"/>
        <v>846.03189000000009</v>
      </c>
      <c r="F630" s="63">
        <f t="shared" si="2327"/>
        <v>696.08509000000004</v>
      </c>
      <c r="G630" s="64">
        <v>268.22563000000002</v>
      </c>
      <c r="H630" s="65">
        <v>114.95384</v>
      </c>
      <c r="I630" s="64">
        <v>87.560419999999993</v>
      </c>
      <c r="J630" s="65">
        <v>37.525889999999997</v>
      </c>
      <c r="K630" s="64">
        <v>128.51246</v>
      </c>
      <c r="L630" s="65">
        <v>55.076770000000003</v>
      </c>
      <c r="M630" s="64"/>
      <c r="N630" s="65"/>
      <c r="O630" s="62">
        <v>361.73338000000001</v>
      </c>
      <c r="P630" s="63">
        <v>155.02859000000001</v>
      </c>
      <c r="Q630" s="64"/>
      <c r="R630" s="65"/>
      <c r="S630" s="64"/>
      <c r="T630" s="65"/>
      <c r="U630" s="64"/>
      <c r="V630" s="66"/>
      <c r="W630" s="64"/>
      <c r="X630" s="65"/>
      <c r="Y630" s="65">
        <v>196</v>
      </c>
      <c r="Z630" s="64"/>
      <c r="AA630" s="65"/>
      <c r="AB630" s="62"/>
      <c r="AC630" s="63"/>
      <c r="AD630" s="64"/>
      <c r="AE630" s="65"/>
      <c r="AF630" s="65"/>
      <c r="AG630" s="66"/>
      <c r="AH630" s="73"/>
      <c r="AI630" s="62"/>
      <c r="AJ630" s="63"/>
      <c r="AK630" s="62"/>
      <c r="AL630" s="63"/>
      <c r="AM630" s="68"/>
      <c r="AN630" s="69"/>
      <c r="AO630" s="69"/>
      <c r="AP630" s="64"/>
      <c r="AQ630" s="65"/>
      <c r="AR630" s="64"/>
      <c r="AS630" s="65"/>
      <c r="AT630" s="66"/>
      <c r="AU630" s="66"/>
      <c r="AV630" s="64"/>
      <c r="AW630" s="65"/>
      <c r="AX630" s="73"/>
      <c r="AY630" s="73"/>
      <c r="AZ630" s="65"/>
      <c r="BA630" s="66"/>
      <c r="BB630" s="66">
        <v>137.5</v>
      </c>
      <c r="BC630" s="66"/>
      <c r="BD630" s="73"/>
      <c r="BE630" s="64"/>
      <c r="BF630" s="65"/>
      <c r="BG630" s="70"/>
      <c r="BH630" s="66"/>
      <c r="BI630" s="70"/>
      <c r="BJ630" s="66"/>
      <c r="BK630" s="64"/>
      <c r="BL630" s="65"/>
      <c r="BM630" s="66"/>
      <c r="BN630" s="65"/>
      <c r="BO630" s="65"/>
      <c r="BP630" s="65"/>
      <c r="BQ630" s="65"/>
      <c r="BR630" s="66"/>
      <c r="BS630" s="73"/>
    </row>
    <row r="631" spans="1:71" ht="24" customHeight="1" outlineLevel="1" x14ac:dyDescent="0.35">
      <c r="A631" s="82" t="s">
        <v>1028</v>
      </c>
      <c r="B631" s="88" t="s">
        <v>1037</v>
      </c>
      <c r="C631" s="201" t="s">
        <v>1038</v>
      </c>
      <c r="D631" s="202">
        <f t="shared" si="2325"/>
        <v>37225.316319999998</v>
      </c>
      <c r="E631" s="62">
        <f t="shared" si="2326"/>
        <v>9861.5708999999988</v>
      </c>
      <c r="F631" s="63">
        <f t="shared" si="2327"/>
        <v>27363.745419999999</v>
      </c>
      <c r="G631" s="64">
        <v>138.57784000000001</v>
      </c>
      <c r="H631" s="65">
        <v>59.390509999999999</v>
      </c>
      <c r="I631" s="64"/>
      <c r="J631" s="65"/>
      <c r="K631" s="64">
        <v>1382.3315399999999</v>
      </c>
      <c r="L631" s="65">
        <v>592.42780000000005</v>
      </c>
      <c r="M631" s="64"/>
      <c r="N631" s="65"/>
      <c r="O631" s="62">
        <v>6842.96774</v>
      </c>
      <c r="P631" s="63">
        <v>2932.70046</v>
      </c>
      <c r="Q631" s="64"/>
      <c r="R631" s="65"/>
      <c r="S631" s="64"/>
      <c r="T631" s="65"/>
      <c r="U631" s="64"/>
      <c r="V631" s="66"/>
      <c r="W631" s="64"/>
      <c r="X631" s="65"/>
      <c r="Y631" s="65">
        <f>6983.2+3414.82586</f>
        <v>10398.02586</v>
      </c>
      <c r="Z631" s="64"/>
      <c r="AA631" s="65"/>
      <c r="AB631" s="64">
        <v>1367.4638199999999</v>
      </c>
      <c r="AC631" s="65">
        <v>586.05592999999999</v>
      </c>
      <c r="AD631" s="64">
        <v>130.22996000000001</v>
      </c>
      <c r="AE631" s="65">
        <v>55.812840000000001</v>
      </c>
      <c r="AF631" s="65">
        <v>6862.6601600000004</v>
      </c>
      <c r="AG631" s="66"/>
      <c r="AH631" s="73"/>
      <c r="AI631" s="62"/>
      <c r="AJ631" s="63"/>
      <c r="AK631" s="62"/>
      <c r="AL631" s="63"/>
      <c r="AM631" s="68"/>
      <c r="AN631" s="69"/>
      <c r="AO631" s="69"/>
      <c r="AP631" s="64"/>
      <c r="AQ631" s="65"/>
      <c r="AR631" s="64"/>
      <c r="AS631" s="65"/>
      <c r="AT631" s="66"/>
      <c r="AU631" s="66"/>
      <c r="AV631" s="64"/>
      <c r="AW631" s="65"/>
      <c r="AX631" s="73"/>
      <c r="AY631" s="73"/>
      <c r="AZ631" s="65"/>
      <c r="BA631" s="66"/>
      <c r="BB631" s="66"/>
      <c r="BC631" s="66">
        <f>4806.6356+296.5</f>
        <v>5103.1355999999996</v>
      </c>
      <c r="BD631" s="73">
        <f>560.92917+212.60709</f>
        <v>773.53625999999997</v>
      </c>
      <c r="BE631" s="64"/>
      <c r="BF631" s="65"/>
      <c r="BG631" s="70"/>
      <c r="BH631" s="66"/>
      <c r="BI631" s="70"/>
      <c r="BJ631" s="66"/>
      <c r="BK631" s="64"/>
      <c r="BL631" s="65"/>
      <c r="BM631" s="66"/>
      <c r="BN631" s="65"/>
      <c r="BO631" s="65"/>
      <c r="BP631" s="65"/>
      <c r="BQ631" s="65"/>
      <c r="BR631" s="66"/>
      <c r="BS631" s="73"/>
    </row>
    <row r="632" spans="1:71" ht="24" customHeight="1" outlineLevel="1" x14ac:dyDescent="0.35">
      <c r="A632" s="82" t="s">
        <v>1028</v>
      </c>
      <c r="B632" s="88" t="s">
        <v>1039</v>
      </c>
      <c r="C632" s="201" t="s">
        <v>1040</v>
      </c>
      <c r="D632" s="202">
        <f t="shared" si="2325"/>
        <v>25166.101049999997</v>
      </c>
      <c r="E632" s="62">
        <f t="shared" si="2326"/>
        <v>7820.9041000000007</v>
      </c>
      <c r="F632" s="63">
        <f t="shared" si="2327"/>
        <v>17345.196949999998</v>
      </c>
      <c r="G632" s="64"/>
      <c r="H632" s="65"/>
      <c r="I632" s="64"/>
      <c r="J632" s="65"/>
      <c r="K632" s="64">
        <f>270.6226+1527.89788</f>
        <v>1798.5204799999999</v>
      </c>
      <c r="L632" s="65">
        <f>115.98111+654.81337</f>
        <v>770.79448000000002</v>
      </c>
      <c r="M632" s="64"/>
      <c r="N632" s="65"/>
      <c r="O632" s="62">
        <v>3947.78737</v>
      </c>
      <c r="P632" s="63">
        <v>1691.90887</v>
      </c>
      <c r="Q632" s="64"/>
      <c r="R632" s="65"/>
      <c r="S632" s="64"/>
      <c r="T632" s="65"/>
      <c r="U632" s="64"/>
      <c r="V632" s="66"/>
      <c r="W632" s="64"/>
      <c r="X632" s="65"/>
      <c r="Y632" s="65">
        <f>6230.56+3507.61696</f>
        <v>9738.1769600000007</v>
      </c>
      <c r="Z632" s="64"/>
      <c r="AA632" s="65"/>
      <c r="AB632" s="62">
        <v>1861.8372999999999</v>
      </c>
      <c r="AC632" s="63">
        <v>797.93026999999995</v>
      </c>
      <c r="AD632" s="64">
        <v>212.75895</v>
      </c>
      <c r="AE632" s="65">
        <v>91.182410000000004</v>
      </c>
      <c r="AF632" s="65">
        <v>3999.3185400000002</v>
      </c>
      <c r="AG632" s="66"/>
      <c r="AH632" s="73"/>
      <c r="AI632" s="62"/>
      <c r="AJ632" s="63"/>
      <c r="AK632" s="62"/>
      <c r="AL632" s="63"/>
      <c r="AM632" s="68"/>
      <c r="AN632" s="69"/>
      <c r="AO632" s="69"/>
      <c r="AP632" s="64"/>
      <c r="AQ632" s="65"/>
      <c r="AR632" s="64"/>
      <c r="AS632" s="65"/>
      <c r="AT632" s="66"/>
      <c r="AU632" s="66"/>
      <c r="AV632" s="64"/>
      <c r="AW632" s="65"/>
      <c r="AX632" s="73"/>
      <c r="AY632" s="73"/>
      <c r="AZ632" s="65"/>
      <c r="BA632" s="66"/>
      <c r="BB632" s="66"/>
      <c r="BC632" s="66">
        <v>112.75</v>
      </c>
      <c r="BD632" s="73">
        <v>143.13542000000001</v>
      </c>
      <c r="BE632" s="64"/>
      <c r="BF632" s="65"/>
      <c r="BG632" s="70"/>
      <c r="BH632" s="66"/>
      <c r="BI632" s="70"/>
      <c r="BJ632" s="66"/>
      <c r="BK632" s="64"/>
      <c r="BL632" s="65"/>
      <c r="BM632" s="66"/>
      <c r="BN632" s="65"/>
      <c r="BO632" s="65"/>
      <c r="BP632" s="65"/>
      <c r="BQ632" s="65"/>
      <c r="BR632" s="66"/>
      <c r="BS632" s="73"/>
    </row>
    <row r="633" spans="1:71" ht="24" customHeight="1" outlineLevel="1" x14ac:dyDescent="0.35">
      <c r="A633" s="95" t="s">
        <v>1028</v>
      </c>
      <c r="B633" s="88" t="s">
        <v>1041</v>
      </c>
      <c r="C633" s="201" t="s">
        <v>1042</v>
      </c>
      <c r="D633" s="202">
        <f t="shared" si="2325"/>
        <v>13701.032929999999</v>
      </c>
      <c r="E633" s="62">
        <f t="shared" si="2326"/>
        <v>481.62774000000002</v>
      </c>
      <c r="F633" s="63">
        <f t="shared" si="2327"/>
        <v>13219.405189999999</v>
      </c>
      <c r="G633" s="64"/>
      <c r="H633" s="65"/>
      <c r="I633" s="64"/>
      <c r="J633" s="65"/>
      <c r="K633" s="64">
        <v>395.79451</v>
      </c>
      <c r="L633" s="65">
        <v>169.62621999999999</v>
      </c>
      <c r="M633" s="64"/>
      <c r="N633" s="65"/>
      <c r="O633" s="62">
        <v>85.83323</v>
      </c>
      <c r="P633" s="63">
        <v>36.785670000000003</v>
      </c>
      <c r="Q633" s="64"/>
      <c r="R633" s="65"/>
      <c r="S633" s="64"/>
      <c r="T633" s="65"/>
      <c r="U633" s="64"/>
      <c r="V633" s="66"/>
      <c r="W633" s="64"/>
      <c r="X633" s="65"/>
      <c r="Y633" s="65">
        <f>440.72+695.27489</f>
        <v>1135.9948899999999</v>
      </c>
      <c r="Z633" s="64"/>
      <c r="AA633" s="65"/>
      <c r="AB633" s="62"/>
      <c r="AC633" s="63"/>
      <c r="AD633" s="64"/>
      <c r="AE633" s="65"/>
      <c r="AF633" s="65"/>
      <c r="AG633" s="66"/>
      <c r="AH633" s="73"/>
      <c r="AI633" s="62"/>
      <c r="AJ633" s="63"/>
      <c r="AK633" s="62"/>
      <c r="AL633" s="63"/>
      <c r="AM633" s="68"/>
      <c r="AN633" s="69"/>
      <c r="AO633" s="69"/>
      <c r="AP633" s="64"/>
      <c r="AQ633" s="65"/>
      <c r="AR633" s="64"/>
      <c r="AS633" s="65"/>
      <c r="AT633" s="66"/>
      <c r="AU633" s="66"/>
      <c r="AV633" s="64"/>
      <c r="AW633" s="65"/>
      <c r="AX633" s="73"/>
      <c r="AY633" s="73"/>
      <c r="AZ633" s="65"/>
      <c r="BA633" s="66"/>
      <c r="BB633" s="66"/>
      <c r="BC633" s="66">
        <v>11389.1</v>
      </c>
      <c r="BD633" s="73"/>
      <c r="BE633" s="64"/>
      <c r="BF633" s="65"/>
      <c r="BG633" s="70"/>
      <c r="BH633" s="66"/>
      <c r="BI633" s="70"/>
      <c r="BJ633" s="66"/>
      <c r="BK633" s="64"/>
      <c r="BL633" s="65"/>
      <c r="BM633" s="66"/>
      <c r="BN633" s="65"/>
      <c r="BO633" s="65"/>
      <c r="BP633" s="65"/>
      <c r="BQ633" s="65"/>
      <c r="BR633" s="66"/>
      <c r="BS633" s="73">
        <v>487.89841000000001</v>
      </c>
    </row>
    <row r="634" spans="1:71" ht="47.45" customHeight="1" outlineLevel="1" x14ac:dyDescent="0.35">
      <c r="A634" s="95" t="s">
        <v>1028</v>
      </c>
      <c r="B634" s="88" t="s">
        <v>1043</v>
      </c>
      <c r="C634" s="201">
        <v>245906746101</v>
      </c>
      <c r="D634" s="202">
        <f t="shared" si="2325"/>
        <v>217.5</v>
      </c>
      <c r="E634" s="62">
        <f t="shared" si="2326"/>
        <v>0</v>
      </c>
      <c r="F634" s="63">
        <f t="shared" si="2327"/>
        <v>217.5</v>
      </c>
      <c r="G634" s="64"/>
      <c r="H634" s="65"/>
      <c r="I634" s="64"/>
      <c r="J634" s="65"/>
      <c r="K634" s="64"/>
      <c r="L634" s="65"/>
      <c r="M634" s="64"/>
      <c r="N634" s="65"/>
      <c r="O634" s="62"/>
      <c r="P634" s="63"/>
      <c r="Q634" s="64"/>
      <c r="R634" s="65"/>
      <c r="S634" s="64"/>
      <c r="T634" s="65"/>
      <c r="U634" s="64"/>
      <c r="V634" s="66"/>
      <c r="W634" s="64"/>
      <c r="X634" s="65"/>
      <c r="Y634" s="65"/>
      <c r="Z634" s="64"/>
      <c r="AA634" s="65"/>
      <c r="AB634" s="62"/>
      <c r="AC634" s="63"/>
      <c r="AD634" s="64"/>
      <c r="AE634" s="65"/>
      <c r="AF634" s="65"/>
      <c r="AG634" s="66"/>
      <c r="AH634" s="63"/>
      <c r="AI634" s="62"/>
      <c r="AJ634" s="63"/>
      <c r="AK634" s="62"/>
      <c r="AL634" s="63"/>
      <c r="AM634" s="68"/>
      <c r="AN634" s="69"/>
      <c r="AO634" s="69"/>
      <c r="AP634" s="64"/>
      <c r="AQ634" s="65"/>
      <c r="AR634" s="64"/>
      <c r="AS634" s="65"/>
      <c r="AT634" s="66"/>
      <c r="AU634" s="66"/>
      <c r="AV634" s="64"/>
      <c r="AW634" s="65"/>
      <c r="AX634" s="69"/>
      <c r="AY634" s="69"/>
      <c r="AZ634" s="65"/>
      <c r="BA634" s="66"/>
      <c r="BB634" s="66">
        <v>217.5</v>
      </c>
      <c r="BC634" s="66"/>
      <c r="BD634" s="63"/>
      <c r="BE634" s="64"/>
      <c r="BF634" s="65"/>
      <c r="BG634" s="70"/>
      <c r="BH634" s="66"/>
      <c r="BI634" s="70"/>
      <c r="BJ634" s="66"/>
      <c r="BK634" s="64"/>
      <c r="BL634" s="65"/>
      <c r="BM634" s="66"/>
      <c r="BN634" s="65"/>
      <c r="BO634" s="65"/>
      <c r="BP634" s="65"/>
      <c r="BQ634" s="65"/>
      <c r="BR634" s="66"/>
      <c r="BS634" s="69"/>
    </row>
    <row r="635" spans="1:71" ht="47.45" customHeight="1" outlineLevel="1" x14ac:dyDescent="0.35">
      <c r="A635" s="95" t="s">
        <v>1028</v>
      </c>
      <c r="B635" s="88" t="s">
        <v>1044</v>
      </c>
      <c r="C635" s="201">
        <v>245905467458</v>
      </c>
      <c r="D635" s="202">
        <f t="shared" si="2325"/>
        <v>786.07421999999997</v>
      </c>
      <c r="E635" s="62">
        <f t="shared" si="2326"/>
        <v>0</v>
      </c>
      <c r="F635" s="63">
        <f t="shared" si="2327"/>
        <v>786.07421999999997</v>
      </c>
      <c r="G635" s="64"/>
      <c r="H635" s="65"/>
      <c r="I635" s="64"/>
      <c r="J635" s="65"/>
      <c r="K635" s="64"/>
      <c r="L635" s="65"/>
      <c r="M635" s="64"/>
      <c r="N635" s="65"/>
      <c r="O635" s="62"/>
      <c r="P635" s="63"/>
      <c r="Q635" s="64"/>
      <c r="R635" s="65"/>
      <c r="S635" s="64"/>
      <c r="T635" s="65"/>
      <c r="U635" s="64"/>
      <c r="V635" s="66"/>
      <c r="W635" s="64"/>
      <c r="X635" s="65"/>
      <c r="Y635" s="65"/>
      <c r="Z635" s="64"/>
      <c r="AA635" s="65"/>
      <c r="AB635" s="62"/>
      <c r="AC635" s="63"/>
      <c r="AD635" s="64"/>
      <c r="AE635" s="65"/>
      <c r="AF635" s="65"/>
      <c r="AG635" s="66"/>
      <c r="AH635" s="63"/>
      <c r="AI635" s="62"/>
      <c r="AJ635" s="63"/>
      <c r="AK635" s="62"/>
      <c r="AL635" s="63"/>
      <c r="AM635" s="68"/>
      <c r="AN635" s="69"/>
      <c r="AO635" s="69"/>
      <c r="AP635" s="64"/>
      <c r="AQ635" s="65"/>
      <c r="AR635" s="64"/>
      <c r="AS635" s="65"/>
      <c r="AT635" s="66"/>
      <c r="AU635" s="66"/>
      <c r="AV635" s="64"/>
      <c r="AW635" s="65"/>
      <c r="AX635" s="69"/>
      <c r="AY635" s="69"/>
      <c r="AZ635" s="65"/>
      <c r="BA635" s="66"/>
      <c r="BB635" s="66">
        <v>786.07421999999997</v>
      </c>
      <c r="BC635" s="66"/>
      <c r="BD635" s="63"/>
      <c r="BE635" s="64"/>
      <c r="BF635" s="65"/>
      <c r="BG635" s="70"/>
      <c r="BH635" s="66"/>
      <c r="BI635" s="70"/>
      <c r="BJ635" s="66"/>
      <c r="BK635" s="64"/>
      <c r="BL635" s="65"/>
      <c r="BM635" s="66"/>
      <c r="BN635" s="65"/>
      <c r="BO635" s="65"/>
      <c r="BP635" s="65"/>
      <c r="BQ635" s="65"/>
      <c r="BR635" s="66"/>
      <c r="BS635" s="69"/>
    </row>
    <row r="636" spans="1:71" s="78" customFormat="1" ht="23.25" customHeight="1" x14ac:dyDescent="0.35">
      <c r="A636" s="98" t="s">
        <v>1045</v>
      </c>
      <c r="B636" s="99"/>
      <c r="C636" s="204"/>
      <c r="D636" s="207">
        <f t="shared" ref="D636" si="2328">SUBTOTAL(9,D625:D635)</f>
        <v>103263.44612999998</v>
      </c>
      <c r="E636" s="100">
        <f t="shared" ref="E636" si="2329">SUBTOTAL(9,E625:E635)</f>
        <v>20490.826059999999</v>
      </c>
      <c r="F636" s="100">
        <f t="shared" ref="F636" si="2330">SUBTOTAL(9,F625:F635)</f>
        <v>82772.620070000004</v>
      </c>
      <c r="G636" s="100">
        <f t="shared" ref="G636" si="2331">SUBTOTAL(9,G625:G635)</f>
        <v>475.25756999999999</v>
      </c>
      <c r="H636" s="100">
        <f t="shared" ref="H636" si="2332">SUBTOTAL(9,H625:H635)</f>
        <v>203.68183999999999</v>
      </c>
      <c r="I636" s="100">
        <f t="shared" ref="I636" si="2333">SUBTOTAL(9,I625:I635)</f>
        <v>757.79791999999998</v>
      </c>
      <c r="J636" s="100">
        <f t="shared" ref="J636" si="2334">SUBTOTAL(9,J625:J635)</f>
        <v>324.77055000000001</v>
      </c>
      <c r="K636" s="100">
        <f t="shared" ref="K636" si="2335">SUBTOTAL(9,K625:K635)</f>
        <v>3880.7056699999998</v>
      </c>
      <c r="L636" s="100">
        <f t="shared" ref="L636" si="2336">SUBTOTAL(9,L625:L635)</f>
        <v>1663.1595500000003</v>
      </c>
      <c r="M636" s="100">
        <f t="shared" ref="M636" si="2337">SUBTOTAL(9,M625:M635)</f>
        <v>0</v>
      </c>
      <c r="N636" s="100">
        <f t="shared" ref="N636" si="2338">SUBTOTAL(9,N625:N635)</f>
        <v>0</v>
      </c>
      <c r="O636" s="100">
        <f t="shared" ref="O636" si="2339">SUBTOTAL(9,O625:O635)</f>
        <v>11636.631100000001</v>
      </c>
      <c r="P636" s="100">
        <f t="shared" ref="P636" si="2340">SUBTOTAL(9,P625:P635)</f>
        <v>4987.1276100000005</v>
      </c>
      <c r="Q636" s="100">
        <f t="shared" ref="Q636" si="2341">SUBTOTAL(9,Q625:Q635)</f>
        <v>0</v>
      </c>
      <c r="R636" s="100">
        <f t="shared" ref="R636" si="2342">SUBTOTAL(9,R625:R635)</f>
        <v>0</v>
      </c>
      <c r="S636" s="100">
        <f t="shared" ref="S636" si="2343">SUBTOTAL(9,S625:S635)</f>
        <v>0</v>
      </c>
      <c r="T636" s="100">
        <f t="shared" ref="T636" si="2344">SUBTOTAL(9,T625:T635)</f>
        <v>0</v>
      </c>
      <c r="U636" s="100">
        <f t="shared" ref="U636" si="2345">SUBTOTAL(9,U625:U635)</f>
        <v>0</v>
      </c>
      <c r="V636" s="100">
        <f t="shared" ref="V636" si="2346">SUBTOTAL(9,V625:V635)</f>
        <v>0</v>
      </c>
      <c r="W636" s="100">
        <f t="shared" ref="W636" si="2347">SUBTOTAL(9,W625:W635)</f>
        <v>0</v>
      </c>
      <c r="X636" s="100">
        <f t="shared" ref="X636" si="2348">SUBTOTAL(9,X625:X635)</f>
        <v>0</v>
      </c>
      <c r="Y636" s="100">
        <f t="shared" ref="Y636" si="2349">SUBTOTAL(9,Y625:Y635)</f>
        <v>22205.549709999999</v>
      </c>
      <c r="Z636" s="100">
        <f t="shared" ref="Z636" si="2350">SUBTOTAL(9,Z625:Z635)</f>
        <v>0</v>
      </c>
      <c r="AA636" s="100">
        <f t="shared" ref="AA636" si="2351">SUBTOTAL(9,AA625:AA635)</f>
        <v>0</v>
      </c>
      <c r="AB636" s="100">
        <f t="shared" ref="AB636" si="2352">SUBTOTAL(9,AB625:AB635)</f>
        <v>3397.4448899999998</v>
      </c>
      <c r="AC636" s="100">
        <f t="shared" ref="AC636" si="2353">SUBTOTAL(9,AC625:AC635)</f>
        <v>1456.04781</v>
      </c>
      <c r="AD636" s="100">
        <f t="shared" ref="AD636" si="2354">SUBTOTAL(9,AD625:AD635)</f>
        <v>342.98891000000003</v>
      </c>
      <c r="AE636" s="100">
        <f t="shared" ref="AE636" si="2355">SUBTOTAL(9,AE625:AE635)</f>
        <v>146.99525</v>
      </c>
      <c r="AF636" s="100">
        <f t="shared" ref="AF636" si="2356">SUBTOTAL(9,AF625:AF635)</f>
        <v>11980.43809</v>
      </c>
      <c r="AG636" s="100">
        <f t="shared" ref="AG636" si="2357">SUBTOTAL(9,AG625:AG635)</f>
        <v>0</v>
      </c>
      <c r="AH636" s="100">
        <f t="shared" ref="AH636" si="2358">SUBTOTAL(9,AH625:AH635)</f>
        <v>0</v>
      </c>
      <c r="AI636" s="100">
        <f t="shared" ref="AI636" si="2359">SUBTOTAL(9,AI625:AI635)</f>
        <v>0</v>
      </c>
      <c r="AJ636" s="100">
        <f t="shared" ref="AJ636" si="2360">SUBTOTAL(9,AJ625:AJ635)</f>
        <v>0</v>
      </c>
      <c r="AK636" s="100">
        <f t="shared" ref="AK636" si="2361">SUBTOTAL(9,AK625:AK635)</f>
        <v>0</v>
      </c>
      <c r="AL636" s="100">
        <f t="shared" ref="AL636" si="2362">SUBTOTAL(9,AL625:AL635)</f>
        <v>0</v>
      </c>
      <c r="AM636" s="100">
        <f t="shared" ref="AM636" si="2363">SUBTOTAL(9,AM625:AM635)</f>
        <v>0</v>
      </c>
      <c r="AN636" s="100">
        <f t="shared" ref="AN636" si="2364">SUBTOTAL(9,AN625:AN635)</f>
        <v>0</v>
      </c>
      <c r="AO636" s="100">
        <f t="shared" ref="AO636" si="2365">SUBTOTAL(9,AO625:AO635)</f>
        <v>0</v>
      </c>
      <c r="AP636" s="100">
        <f t="shared" ref="AP636" si="2366">SUBTOTAL(9,AP625:AP635)</f>
        <v>0</v>
      </c>
      <c r="AQ636" s="100">
        <f t="shared" ref="AQ636" si="2367">SUBTOTAL(9,AQ625:AQ635)</f>
        <v>0</v>
      </c>
      <c r="AR636" s="100">
        <f t="shared" ref="AR636" si="2368">SUBTOTAL(9,AR625:AR635)</f>
        <v>0</v>
      </c>
      <c r="AS636" s="100">
        <f t="shared" ref="AS636" si="2369">SUBTOTAL(9,AS625:AS635)</f>
        <v>0</v>
      </c>
      <c r="AT636" s="100">
        <f t="shared" ref="AT636" si="2370">SUBTOTAL(9,AT625:AT635)</f>
        <v>0</v>
      </c>
      <c r="AU636" s="100">
        <f t="shared" ref="AU636" si="2371">SUBTOTAL(9,AU625:AU635)</f>
        <v>0</v>
      </c>
      <c r="AV636" s="100">
        <f t="shared" ref="AV636" si="2372">SUBTOTAL(9,AV625:AV635)</f>
        <v>0</v>
      </c>
      <c r="AW636" s="100">
        <f t="shared" ref="AW636" si="2373">SUBTOTAL(9,AW625:AW635)</f>
        <v>0</v>
      </c>
      <c r="AX636" s="100">
        <f t="shared" ref="AX636" si="2374">SUBTOTAL(9,AX625:AX635)</f>
        <v>0</v>
      </c>
      <c r="AY636" s="100">
        <f t="shared" ref="AY636" si="2375">SUBTOTAL(9,AY625:AY635)</f>
        <v>0</v>
      </c>
      <c r="AZ636" s="100">
        <f t="shared" ref="AZ636" si="2376">SUBTOTAL(9,AZ625:AZ635)</f>
        <v>0</v>
      </c>
      <c r="BA636" s="100">
        <f t="shared" ref="BA636" si="2377">SUBTOTAL(9,BA625:BA635)</f>
        <v>0</v>
      </c>
      <c r="BB636" s="100">
        <f t="shared" ref="BB636" si="2378">SUBTOTAL(9,BB625:BB635)</f>
        <v>20735.380219999999</v>
      </c>
      <c r="BC636" s="100">
        <f t="shared" ref="BC636" si="2379">SUBTOTAL(9,BC625:BC635)</f>
        <v>16604.9856</v>
      </c>
      <c r="BD636" s="100">
        <f t="shared" ref="BD636" si="2380">SUBTOTAL(9,BD625:BD635)</f>
        <v>1976.5854300000001</v>
      </c>
      <c r="BE636" s="100">
        <f t="shared" ref="BE636" si="2381">SUBTOTAL(9,BE625:BE635)</f>
        <v>0</v>
      </c>
      <c r="BF636" s="100">
        <f t="shared" ref="BF636" si="2382">SUBTOTAL(9,BF625:BF635)</f>
        <v>0</v>
      </c>
      <c r="BG636" s="100">
        <f t="shared" ref="BG636" si="2383">SUBTOTAL(9,BG625:BG635)</f>
        <v>0</v>
      </c>
      <c r="BH636" s="100">
        <f t="shared" ref="BH636" si="2384">SUBTOTAL(9,BH625:BH635)</f>
        <v>0</v>
      </c>
      <c r="BI636" s="100">
        <f t="shared" ref="BI636" si="2385">SUBTOTAL(9,BI625:BI635)</f>
        <v>0</v>
      </c>
      <c r="BJ636" s="100">
        <f t="shared" ref="BJ636" si="2386">SUBTOTAL(9,BJ625:BJ635)</f>
        <v>0</v>
      </c>
      <c r="BK636" s="100">
        <f t="shared" ref="BK636" si="2387">SUBTOTAL(9,BK625:BK635)</f>
        <v>0</v>
      </c>
      <c r="BL636" s="100">
        <f t="shared" ref="BL636" si="2388">SUBTOTAL(9,BL625:BL635)</f>
        <v>0</v>
      </c>
      <c r="BM636" s="100">
        <f t="shared" ref="BM636" si="2389">SUBTOTAL(9,BM625:BM635)</f>
        <v>0</v>
      </c>
      <c r="BN636" s="100">
        <f t="shared" ref="BN636" si="2390">SUBTOTAL(9,BN625:BN635)</f>
        <v>0</v>
      </c>
      <c r="BO636" s="100">
        <f t="shared" ref="BO636" si="2391">SUBTOTAL(9,BO625:BO635)</f>
        <v>0</v>
      </c>
      <c r="BP636" s="100">
        <f t="shared" ref="BP636" si="2392">SUBTOTAL(9,BP625:BP635)</f>
        <v>0</v>
      </c>
      <c r="BQ636" s="100">
        <f t="shared" ref="BQ636" si="2393">SUBTOTAL(9,BQ625:BQ635)</f>
        <v>0</v>
      </c>
      <c r="BR636" s="100">
        <f t="shared" ref="BR636" si="2394">SUBTOTAL(9,BR625:BR635)</f>
        <v>0</v>
      </c>
      <c r="BS636" s="100">
        <f t="shared" ref="BS636" si="2395">SUBTOTAL(9,BS625:BS635)</f>
        <v>487.89841000000001</v>
      </c>
    </row>
    <row r="637" spans="1:71" ht="70.5" customHeight="1" outlineLevel="1" collapsed="1" x14ac:dyDescent="0.35">
      <c r="A637" s="92" t="s">
        <v>1046</v>
      </c>
      <c r="B637" s="117" t="s">
        <v>1047</v>
      </c>
      <c r="C637" s="201" t="s">
        <v>1048</v>
      </c>
      <c r="D637" s="202">
        <f t="shared" ref="D637" si="2396">E637+F637</f>
        <v>3611.87617</v>
      </c>
      <c r="E637" s="62">
        <f t="shared" ref="E637" si="2397">SUMIF($G$5:$BS$5,"федеральный бюджет",G637:BS637)</f>
        <v>1957.56132</v>
      </c>
      <c r="F637" s="63">
        <f t="shared" ref="F637" si="2398">SUMIF($G$5:$BS$5,"краевой бюджет",G637:BS637)</f>
        <v>1654.31485</v>
      </c>
      <c r="G637" s="64"/>
      <c r="H637" s="65"/>
      <c r="I637" s="64"/>
      <c r="J637" s="65"/>
      <c r="K637" s="64"/>
      <c r="L637" s="65"/>
      <c r="M637" s="64"/>
      <c r="N637" s="65"/>
      <c r="O637" s="62"/>
      <c r="P637" s="63"/>
      <c r="Q637" s="64">
        <v>158.8827</v>
      </c>
      <c r="R637" s="65">
        <v>68.092590000000001</v>
      </c>
      <c r="S637" s="64"/>
      <c r="T637" s="65"/>
      <c r="U637" s="64"/>
      <c r="V637" s="66"/>
      <c r="W637" s="64">
        <v>26.108329999999999</v>
      </c>
      <c r="X637" s="65">
        <v>11.18929</v>
      </c>
      <c r="Y637" s="65">
        <v>815.36</v>
      </c>
      <c r="Z637" s="64"/>
      <c r="AA637" s="65"/>
      <c r="AB637" s="62"/>
      <c r="AC637" s="63"/>
      <c r="AD637" s="64"/>
      <c r="AE637" s="65"/>
      <c r="AF637" s="65"/>
      <c r="AG637" s="66"/>
      <c r="AH637" s="73"/>
      <c r="AI637" s="62"/>
      <c r="AJ637" s="63"/>
      <c r="AK637" s="153">
        <v>1772.5702900000001</v>
      </c>
      <c r="AL637" s="154">
        <v>759.67296999999996</v>
      </c>
      <c r="AM637" s="155"/>
      <c r="AN637" s="156"/>
      <c r="AO637" s="156"/>
      <c r="AP637" s="64"/>
      <c r="AQ637" s="65"/>
      <c r="AR637" s="64"/>
      <c r="AS637" s="65"/>
      <c r="AT637" s="66"/>
      <c r="AU637" s="66"/>
      <c r="AV637" s="64"/>
      <c r="AW637" s="65"/>
      <c r="AX637" s="73"/>
      <c r="AY637" s="73"/>
      <c r="AZ637" s="65"/>
      <c r="BA637" s="66"/>
      <c r="BB637" s="66"/>
      <c r="BC637" s="66"/>
      <c r="BD637" s="73"/>
      <c r="BE637" s="64"/>
      <c r="BF637" s="65"/>
      <c r="BG637" s="70"/>
      <c r="BH637" s="66"/>
      <c r="BI637" s="70"/>
      <c r="BJ637" s="66"/>
      <c r="BK637" s="64"/>
      <c r="BL637" s="65"/>
      <c r="BM637" s="66"/>
      <c r="BN637" s="65"/>
      <c r="BO637" s="65"/>
      <c r="BP637" s="65"/>
      <c r="BQ637" s="65"/>
      <c r="BR637" s="66"/>
      <c r="BS637" s="73"/>
    </row>
    <row r="638" spans="1:71" ht="70.5" customHeight="1" outlineLevel="1" x14ac:dyDescent="0.35">
      <c r="A638" s="92" t="s">
        <v>1046</v>
      </c>
      <c r="B638" s="117" t="s">
        <v>1049</v>
      </c>
      <c r="C638" s="201">
        <v>244203402715</v>
      </c>
      <c r="D638" s="202">
        <f t="shared" ref="D638:D661" si="2399">E638+F638</f>
        <v>157.30142000000001</v>
      </c>
      <c r="E638" s="62">
        <f t="shared" ref="E638:E661" si="2400">SUMIF($G$5:$BS$5,"федеральный бюджет",G638:BS638)</f>
        <v>0</v>
      </c>
      <c r="F638" s="63">
        <f t="shared" ref="F638:F661" si="2401">SUMIF($G$5:$BS$5,"краевой бюджет",G638:BS638)</f>
        <v>157.30142000000001</v>
      </c>
      <c r="G638" s="64"/>
      <c r="H638" s="65"/>
      <c r="I638" s="64"/>
      <c r="J638" s="65"/>
      <c r="K638" s="64"/>
      <c r="L638" s="65"/>
      <c r="M638" s="64"/>
      <c r="N638" s="65"/>
      <c r="O638" s="62"/>
      <c r="P638" s="63"/>
      <c r="Q638" s="64"/>
      <c r="R638" s="65"/>
      <c r="S638" s="64"/>
      <c r="T638" s="65"/>
      <c r="U638" s="64"/>
      <c r="V638" s="66"/>
      <c r="W638" s="64"/>
      <c r="X638" s="65"/>
      <c r="Y638" s="65"/>
      <c r="Z638" s="64"/>
      <c r="AA638" s="65"/>
      <c r="AB638" s="62"/>
      <c r="AC638" s="63"/>
      <c r="AD638" s="64"/>
      <c r="AE638" s="65"/>
      <c r="AF638" s="65">
        <v>157.30142000000001</v>
      </c>
      <c r="AG638" s="66"/>
      <c r="AH638" s="73"/>
      <c r="AI638" s="62"/>
      <c r="AJ638" s="63"/>
      <c r="AK638" s="153"/>
      <c r="AL638" s="154"/>
      <c r="AM638" s="155"/>
      <c r="AN638" s="156"/>
      <c r="AO638" s="156"/>
      <c r="AP638" s="64"/>
      <c r="AQ638" s="65"/>
      <c r="AR638" s="64"/>
      <c r="AS638" s="65"/>
      <c r="AT638" s="66"/>
      <c r="AU638" s="66"/>
      <c r="AV638" s="64"/>
      <c r="AW638" s="65"/>
      <c r="AX638" s="73"/>
      <c r="AY638" s="73"/>
      <c r="AZ638" s="65"/>
      <c r="BA638" s="66"/>
      <c r="BB638" s="66"/>
      <c r="BC638" s="66"/>
      <c r="BD638" s="73"/>
      <c r="BE638" s="64"/>
      <c r="BF638" s="65"/>
      <c r="BG638" s="70"/>
      <c r="BH638" s="66"/>
      <c r="BI638" s="70"/>
      <c r="BJ638" s="66"/>
      <c r="BK638" s="64"/>
      <c r="BL638" s="65"/>
      <c r="BM638" s="66"/>
      <c r="BN638" s="65"/>
      <c r="BO638" s="65"/>
      <c r="BP638" s="65"/>
      <c r="BQ638" s="65"/>
      <c r="BR638" s="66"/>
      <c r="BS638" s="73"/>
    </row>
    <row r="639" spans="1:71" ht="70.5" customHeight="1" outlineLevel="1" x14ac:dyDescent="0.35">
      <c r="A639" s="92" t="s">
        <v>1046</v>
      </c>
      <c r="B639" s="117" t="s">
        <v>1050</v>
      </c>
      <c r="C639" s="201" t="s">
        <v>1051</v>
      </c>
      <c r="D639" s="202">
        <f t="shared" si="2399"/>
        <v>198.93941000000001</v>
      </c>
      <c r="E639" s="62">
        <f t="shared" si="2400"/>
        <v>0</v>
      </c>
      <c r="F639" s="63">
        <f t="shared" si="2401"/>
        <v>198.93941000000001</v>
      </c>
      <c r="G639" s="64"/>
      <c r="H639" s="65"/>
      <c r="I639" s="64"/>
      <c r="J639" s="65"/>
      <c r="K639" s="64"/>
      <c r="L639" s="65"/>
      <c r="M639" s="64"/>
      <c r="N639" s="65"/>
      <c r="O639" s="62"/>
      <c r="P639" s="63"/>
      <c r="Q639" s="64"/>
      <c r="R639" s="65"/>
      <c r="S639" s="64"/>
      <c r="T639" s="65"/>
      <c r="U639" s="64"/>
      <c r="V639" s="66"/>
      <c r="W639" s="64"/>
      <c r="X639" s="65"/>
      <c r="Y639" s="65"/>
      <c r="Z639" s="64"/>
      <c r="AA639" s="65"/>
      <c r="AB639" s="62"/>
      <c r="AC639" s="63"/>
      <c r="AD639" s="64"/>
      <c r="AE639" s="65"/>
      <c r="AF639" s="65">
        <v>198.93941000000001</v>
      </c>
      <c r="AG639" s="66"/>
      <c r="AH639" s="73"/>
      <c r="AI639" s="62"/>
      <c r="AJ639" s="63"/>
      <c r="AK639" s="153"/>
      <c r="AL639" s="154"/>
      <c r="AM639" s="155"/>
      <c r="AN639" s="156"/>
      <c r="AO639" s="156"/>
      <c r="AP639" s="64"/>
      <c r="AQ639" s="65"/>
      <c r="AR639" s="64"/>
      <c r="AS639" s="65"/>
      <c r="AT639" s="66"/>
      <c r="AU639" s="66"/>
      <c r="AV639" s="64"/>
      <c r="AW639" s="65"/>
      <c r="AX639" s="73"/>
      <c r="AY639" s="73"/>
      <c r="AZ639" s="65"/>
      <c r="BA639" s="66"/>
      <c r="BB639" s="66"/>
      <c r="BC639" s="66"/>
      <c r="BD639" s="73"/>
      <c r="BE639" s="64"/>
      <c r="BF639" s="65"/>
      <c r="BG639" s="70"/>
      <c r="BH639" s="66"/>
      <c r="BI639" s="70"/>
      <c r="BJ639" s="66"/>
      <c r="BK639" s="64"/>
      <c r="BL639" s="65"/>
      <c r="BM639" s="66"/>
      <c r="BN639" s="65"/>
      <c r="BO639" s="65"/>
      <c r="BP639" s="65"/>
      <c r="BQ639" s="65"/>
      <c r="BR639" s="66"/>
      <c r="BS639" s="73"/>
    </row>
    <row r="640" spans="1:71" ht="54" customHeight="1" outlineLevel="1" x14ac:dyDescent="0.35">
      <c r="A640" s="92" t="s">
        <v>1046</v>
      </c>
      <c r="B640" s="117" t="s">
        <v>1052</v>
      </c>
      <c r="C640" s="201" t="s">
        <v>1053</v>
      </c>
      <c r="D640" s="202">
        <f t="shared" si="2399"/>
        <v>1440.0736199999999</v>
      </c>
      <c r="E640" s="62">
        <f t="shared" si="2400"/>
        <v>1008.05153</v>
      </c>
      <c r="F640" s="63">
        <f t="shared" si="2401"/>
        <v>432.02208999999999</v>
      </c>
      <c r="G640" s="64"/>
      <c r="H640" s="65"/>
      <c r="I640" s="64"/>
      <c r="J640" s="65"/>
      <c r="K640" s="64"/>
      <c r="L640" s="65"/>
      <c r="M640" s="64"/>
      <c r="N640" s="65"/>
      <c r="O640" s="62"/>
      <c r="P640" s="63"/>
      <c r="Q640" s="64"/>
      <c r="R640" s="65"/>
      <c r="S640" s="64"/>
      <c r="T640" s="65"/>
      <c r="U640" s="64"/>
      <c r="V640" s="66"/>
      <c r="W640" s="64"/>
      <c r="X640" s="65"/>
      <c r="Y640" s="65"/>
      <c r="Z640" s="64"/>
      <c r="AA640" s="65"/>
      <c r="AB640" s="62"/>
      <c r="AC640" s="63"/>
      <c r="AD640" s="64"/>
      <c r="AE640" s="65"/>
      <c r="AF640" s="65"/>
      <c r="AG640" s="66"/>
      <c r="AH640" s="73"/>
      <c r="AI640" s="62"/>
      <c r="AJ640" s="63"/>
      <c r="AK640" s="153">
        <v>1008.05153</v>
      </c>
      <c r="AL640" s="154">
        <v>432.02208999999999</v>
      </c>
      <c r="AM640" s="155"/>
      <c r="AN640" s="156"/>
      <c r="AO640" s="156"/>
      <c r="AP640" s="64"/>
      <c r="AQ640" s="65"/>
      <c r="AR640" s="64"/>
      <c r="AS640" s="65"/>
      <c r="AT640" s="66"/>
      <c r="AU640" s="66"/>
      <c r="AV640" s="64"/>
      <c r="AW640" s="65"/>
      <c r="AX640" s="73"/>
      <c r="AY640" s="73"/>
      <c r="AZ640" s="65"/>
      <c r="BA640" s="66"/>
      <c r="BB640" s="66"/>
      <c r="BC640" s="66"/>
      <c r="BD640" s="73"/>
      <c r="BE640" s="64"/>
      <c r="BF640" s="65"/>
      <c r="BG640" s="70"/>
      <c r="BH640" s="66"/>
      <c r="BI640" s="70"/>
      <c r="BJ640" s="66"/>
      <c r="BK640" s="64"/>
      <c r="BL640" s="65"/>
      <c r="BM640" s="66"/>
      <c r="BN640" s="65"/>
      <c r="BO640" s="65"/>
      <c r="BP640" s="65"/>
      <c r="BQ640" s="65"/>
      <c r="BR640" s="66"/>
      <c r="BS640" s="73"/>
    </row>
    <row r="641" spans="1:71" ht="47.25" customHeight="1" outlineLevel="1" x14ac:dyDescent="0.35">
      <c r="A641" s="95" t="s">
        <v>1046</v>
      </c>
      <c r="B641" s="88" t="s">
        <v>1054</v>
      </c>
      <c r="C641" s="201">
        <v>244202749672</v>
      </c>
      <c r="D641" s="202">
        <f t="shared" si="2399"/>
        <v>192.22618</v>
      </c>
      <c r="E641" s="62">
        <f t="shared" si="2400"/>
        <v>134.55832000000001</v>
      </c>
      <c r="F641" s="63">
        <f t="shared" si="2401"/>
        <v>57.667859999999997</v>
      </c>
      <c r="G641" s="64"/>
      <c r="H641" s="65"/>
      <c r="I641" s="64"/>
      <c r="J641" s="65"/>
      <c r="K641" s="64"/>
      <c r="L641" s="65"/>
      <c r="M641" s="64"/>
      <c r="N641" s="65"/>
      <c r="O641" s="62"/>
      <c r="P641" s="63"/>
      <c r="Q641" s="64"/>
      <c r="R641" s="65"/>
      <c r="S641" s="64"/>
      <c r="T641" s="65"/>
      <c r="U641" s="64"/>
      <c r="V641" s="66"/>
      <c r="W641" s="64">
        <v>134.55832000000001</v>
      </c>
      <c r="X641" s="65">
        <v>57.667859999999997</v>
      </c>
      <c r="Y641" s="65"/>
      <c r="Z641" s="64"/>
      <c r="AA641" s="65"/>
      <c r="AB641" s="62"/>
      <c r="AC641" s="63"/>
      <c r="AD641" s="64"/>
      <c r="AE641" s="65"/>
      <c r="AF641" s="65"/>
      <c r="AG641" s="66"/>
      <c r="AH641" s="73"/>
      <c r="AI641" s="62"/>
      <c r="AJ641" s="63"/>
      <c r="AK641" s="62"/>
      <c r="AL641" s="63"/>
      <c r="AM641" s="68"/>
      <c r="AN641" s="69"/>
      <c r="AO641" s="69"/>
      <c r="AP641" s="64"/>
      <c r="AQ641" s="65"/>
      <c r="AR641" s="64"/>
      <c r="AS641" s="65"/>
      <c r="AT641" s="66"/>
      <c r="AU641" s="66"/>
      <c r="AV641" s="64"/>
      <c r="AW641" s="65"/>
      <c r="AX641" s="73"/>
      <c r="AY641" s="73"/>
      <c r="AZ641" s="65"/>
      <c r="BA641" s="66"/>
      <c r="BB641" s="66"/>
      <c r="BC641" s="66"/>
      <c r="BD641" s="73"/>
      <c r="BE641" s="64"/>
      <c r="BF641" s="65"/>
      <c r="BG641" s="70"/>
      <c r="BH641" s="66"/>
      <c r="BI641" s="70"/>
      <c r="BJ641" s="66"/>
      <c r="BK641" s="64"/>
      <c r="BL641" s="65"/>
      <c r="BM641" s="66"/>
      <c r="BN641" s="65"/>
      <c r="BO641" s="65"/>
      <c r="BP641" s="65"/>
      <c r="BQ641" s="65"/>
      <c r="BR641" s="66"/>
      <c r="BS641" s="73"/>
    </row>
    <row r="642" spans="1:71" ht="47.25" customHeight="1" outlineLevel="1" x14ac:dyDescent="0.35">
      <c r="A642" s="92" t="s">
        <v>1046</v>
      </c>
      <c r="B642" s="117" t="s">
        <v>1055</v>
      </c>
      <c r="C642" s="201" t="s">
        <v>1056</v>
      </c>
      <c r="D642" s="202">
        <f t="shared" si="2399"/>
        <v>13478.658510000001</v>
      </c>
      <c r="E642" s="62">
        <f t="shared" si="2400"/>
        <v>8917.8169500000004</v>
      </c>
      <c r="F642" s="63">
        <f t="shared" si="2401"/>
        <v>4560.8415599999998</v>
      </c>
      <c r="G642" s="64"/>
      <c r="H642" s="65"/>
      <c r="I642" s="64"/>
      <c r="J642" s="65"/>
      <c r="K642" s="64"/>
      <c r="L642" s="65"/>
      <c r="M642" s="64">
        <v>253.83768000000001</v>
      </c>
      <c r="N642" s="65">
        <v>108.78758000000001</v>
      </c>
      <c r="O642" s="62"/>
      <c r="P642" s="63"/>
      <c r="Q642" s="64">
        <f>165.0483+161.37332</f>
        <v>326.42162000000002</v>
      </c>
      <c r="R642" s="65">
        <f>70.73499+69.15999</f>
        <v>139.89497999999998</v>
      </c>
      <c r="S642" s="64"/>
      <c r="T642" s="65"/>
      <c r="U642" s="64"/>
      <c r="V642" s="66"/>
      <c r="W642" s="64"/>
      <c r="X642" s="65"/>
      <c r="Y642" s="65">
        <v>738.92</v>
      </c>
      <c r="Z642" s="64"/>
      <c r="AA642" s="65"/>
      <c r="AB642" s="62"/>
      <c r="AC642" s="63"/>
      <c r="AD642" s="64"/>
      <c r="AE642" s="65"/>
      <c r="AF642" s="65"/>
      <c r="AG642" s="66"/>
      <c r="AH642" s="73"/>
      <c r="AI642" s="62"/>
      <c r="AJ642" s="63"/>
      <c r="AK642" s="153">
        <v>8337.5576500000006</v>
      </c>
      <c r="AL642" s="154">
        <v>3573.239</v>
      </c>
      <c r="AM642" s="155"/>
      <c r="AN642" s="156"/>
      <c r="AO642" s="156"/>
      <c r="AP642" s="64"/>
      <c r="AQ642" s="65"/>
      <c r="AR642" s="64"/>
      <c r="AS642" s="65"/>
      <c r="AT642" s="66"/>
      <c r="AU642" s="66"/>
      <c r="AV642" s="64"/>
      <c r="AW642" s="65"/>
      <c r="AX642" s="73"/>
      <c r="AY642" s="73"/>
      <c r="AZ642" s="65"/>
      <c r="BA642" s="66"/>
      <c r="BB642" s="66"/>
      <c r="BC642" s="66"/>
      <c r="BD642" s="73"/>
      <c r="BE642" s="64"/>
      <c r="BF642" s="65"/>
      <c r="BG642" s="70"/>
      <c r="BH642" s="66"/>
      <c r="BI642" s="70"/>
      <c r="BJ642" s="66"/>
      <c r="BK642" s="64"/>
      <c r="BL642" s="65"/>
      <c r="BM642" s="66"/>
      <c r="BN642" s="65"/>
      <c r="BO642" s="65"/>
      <c r="BP642" s="65"/>
      <c r="BQ642" s="65"/>
      <c r="BR642" s="66"/>
      <c r="BS642" s="73"/>
    </row>
    <row r="643" spans="1:71" s="165" customFormat="1" ht="47.25" customHeight="1" outlineLevel="1" x14ac:dyDescent="0.35">
      <c r="A643" s="95" t="s">
        <v>1046</v>
      </c>
      <c r="B643" s="88" t="s">
        <v>1057</v>
      </c>
      <c r="C643" s="201" t="s">
        <v>1058</v>
      </c>
      <c r="D643" s="202">
        <f t="shared" si="2399"/>
        <v>160283.94368</v>
      </c>
      <c r="E643" s="62">
        <f t="shared" si="2400"/>
        <v>37616.647590000008</v>
      </c>
      <c r="F643" s="63">
        <f t="shared" si="2401"/>
        <v>122667.29608999999</v>
      </c>
      <c r="G643" s="64"/>
      <c r="H643" s="65"/>
      <c r="I643" s="64"/>
      <c r="J643" s="65"/>
      <c r="K643" s="64"/>
      <c r="L643" s="65"/>
      <c r="M643" s="64"/>
      <c r="N643" s="65"/>
      <c r="O643" s="62"/>
      <c r="P643" s="63"/>
      <c r="Q643" s="64"/>
      <c r="R643" s="65"/>
      <c r="S643" s="64"/>
      <c r="T643" s="65"/>
      <c r="U643" s="64"/>
      <c r="V643" s="66"/>
      <c r="W643" s="64"/>
      <c r="X643" s="65"/>
      <c r="Y643" s="65">
        <v>4263.1288000000004</v>
      </c>
      <c r="Z643" s="64"/>
      <c r="AA643" s="65"/>
      <c r="AB643" s="64">
        <v>27612.492300000002</v>
      </c>
      <c r="AC643" s="65">
        <v>11833.92527</v>
      </c>
      <c r="AD643" s="64"/>
      <c r="AE643" s="65"/>
      <c r="AF643" s="65">
        <v>34210.395980000001</v>
      </c>
      <c r="AG643" s="66">
        <v>34949.25</v>
      </c>
      <c r="AH643" s="73"/>
      <c r="AI643" s="62"/>
      <c r="AJ643" s="63"/>
      <c r="AK643" s="153">
        <v>7032.3506399999997</v>
      </c>
      <c r="AL643" s="154">
        <v>3013.8645700000002</v>
      </c>
      <c r="AM643" s="155"/>
      <c r="AN643" s="156"/>
      <c r="AO643" s="156"/>
      <c r="AP643" s="64"/>
      <c r="AQ643" s="65"/>
      <c r="AR643" s="64"/>
      <c r="AS643" s="65"/>
      <c r="AT643" s="66"/>
      <c r="AU643" s="66"/>
      <c r="AV643" s="64"/>
      <c r="AW643" s="65"/>
      <c r="AX643" s="73"/>
      <c r="AY643" s="73"/>
      <c r="AZ643" s="65"/>
      <c r="BA643" s="66"/>
      <c r="BB643" s="66"/>
      <c r="BC643" s="66">
        <v>20000</v>
      </c>
      <c r="BD643" s="73"/>
      <c r="BE643" s="64"/>
      <c r="BF643" s="65"/>
      <c r="BG643" s="70"/>
      <c r="BH643" s="66"/>
      <c r="BI643" s="70">
        <f>393.29847+104.33907</f>
        <v>497.63754</v>
      </c>
      <c r="BJ643" s="66">
        <f>25.10793+6.66093</f>
        <v>31.76886</v>
      </c>
      <c r="BK643" s="64">
        <f>246.67085+660.63639+1566.85987</f>
        <v>2474.1671099999999</v>
      </c>
      <c r="BL643" s="65">
        <f>316.09193+846.56062+2007.82439</f>
        <v>3170.47694</v>
      </c>
      <c r="BM643" s="66"/>
      <c r="BN643" s="65"/>
      <c r="BO643" s="65"/>
      <c r="BP643" s="65"/>
      <c r="BQ643" s="65">
        <v>11194.48567</v>
      </c>
      <c r="BR643" s="66"/>
      <c r="BS643" s="73"/>
    </row>
    <row r="644" spans="1:71" ht="47.25" customHeight="1" outlineLevel="1" x14ac:dyDescent="0.35">
      <c r="A644" s="92" t="s">
        <v>1046</v>
      </c>
      <c r="B644" s="117" t="s">
        <v>1059</v>
      </c>
      <c r="C644" s="201" t="s">
        <v>1060</v>
      </c>
      <c r="D644" s="202">
        <f t="shared" si="2399"/>
        <v>2320.4513500000003</v>
      </c>
      <c r="E644" s="62">
        <f t="shared" si="2400"/>
        <v>1430.79675</v>
      </c>
      <c r="F644" s="63">
        <f t="shared" si="2401"/>
        <v>889.65460000000007</v>
      </c>
      <c r="G644" s="64"/>
      <c r="H644" s="65"/>
      <c r="I644" s="64"/>
      <c r="J644" s="65"/>
      <c r="K644" s="64"/>
      <c r="L644" s="65"/>
      <c r="M644" s="64">
        <v>79.108720000000005</v>
      </c>
      <c r="N644" s="65">
        <v>33.903730000000003</v>
      </c>
      <c r="O644" s="62"/>
      <c r="P644" s="63"/>
      <c r="Q644" s="64">
        <v>58.747079999999997</v>
      </c>
      <c r="R644" s="65">
        <v>25.177320000000002</v>
      </c>
      <c r="S644" s="64"/>
      <c r="T644" s="65"/>
      <c r="U644" s="64"/>
      <c r="V644" s="66"/>
      <c r="W644" s="64">
        <v>8.0333299999999994</v>
      </c>
      <c r="X644" s="65">
        <v>3.44286</v>
      </c>
      <c r="Y644" s="65">
        <v>276.45600000000002</v>
      </c>
      <c r="Z644" s="64"/>
      <c r="AA644" s="65"/>
      <c r="AB644" s="62"/>
      <c r="AC644" s="63"/>
      <c r="AD644" s="64"/>
      <c r="AE644" s="65"/>
      <c r="AF644" s="65"/>
      <c r="AG644" s="66"/>
      <c r="AH644" s="73"/>
      <c r="AI644" s="62"/>
      <c r="AJ644" s="63"/>
      <c r="AK644" s="153">
        <v>1284.90762</v>
      </c>
      <c r="AL644" s="154">
        <v>550.67469000000006</v>
      </c>
      <c r="AM644" s="155"/>
      <c r="AN644" s="156"/>
      <c r="AO644" s="156"/>
      <c r="AP644" s="64"/>
      <c r="AQ644" s="65"/>
      <c r="AR644" s="64"/>
      <c r="AS644" s="65"/>
      <c r="AT644" s="66"/>
      <c r="AU644" s="66"/>
      <c r="AV644" s="64"/>
      <c r="AW644" s="65"/>
      <c r="AX644" s="73"/>
      <c r="AY644" s="73"/>
      <c r="AZ644" s="65"/>
      <c r="BA644" s="66"/>
      <c r="BB644" s="66"/>
      <c r="BC644" s="66"/>
      <c r="BD644" s="73"/>
      <c r="BE644" s="64"/>
      <c r="BF644" s="65"/>
      <c r="BG644" s="70"/>
      <c r="BH644" s="66"/>
      <c r="BI644" s="70"/>
      <c r="BJ644" s="66"/>
      <c r="BK644" s="64"/>
      <c r="BL644" s="65"/>
      <c r="BM644" s="66"/>
      <c r="BN644" s="65"/>
      <c r="BO644" s="65"/>
      <c r="BP644" s="65"/>
      <c r="BQ644" s="65"/>
      <c r="BR644" s="66"/>
      <c r="BS644" s="73"/>
    </row>
    <row r="645" spans="1:71" ht="47.25" customHeight="1" outlineLevel="1" x14ac:dyDescent="0.35">
      <c r="A645" s="95" t="s">
        <v>1046</v>
      </c>
      <c r="B645" s="88" t="s">
        <v>1061</v>
      </c>
      <c r="C645" s="201" t="s">
        <v>1062</v>
      </c>
      <c r="D645" s="202">
        <f t="shared" si="2399"/>
        <v>2578.9793</v>
      </c>
      <c r="E645" s="62">
        <f t="shared" si="2400"/>
        <v>269.68498</v>
      </c>
      <c r="F645" s="63">
        <f t="shared" si="2401"/>
        <v>2309.29432</v>
      </c>
      <c r="G645" s="64"/>
      <c r="H645" s="65"/>
      <c r="I645" s="64"/>
      <c r="J645" s="65"/>
      <c r="K645" s="64"/>
      <c r="L645" s="65"/>
      <c r="M645" s="64">
        <v>174.03917000000001</v>
      </c>
      <c r="N645" s="65">
        <v>74.588210000000004</v>
      </c>
      <c r="O645" s="62"/>
      <c r="P645" s="63"/>
      <c r="Q645" s="64">
        <v>95.645809999999997</v>
      </c>
      <c r="R645" s="65">
        <v>40.991059999999997</v>
      </c>
      <c r="S645" s="64"/>
      <c r="T645" s="65"/>
      <c r="U645" s="64"/>
      <c r="V645" s="66"/>
      <c r="W645" s="64"/>
      <c r="X645" s="65"/>
      <c r="Y645" s="65">
        <v>700.7</v>
      </c>
      <c r="Z645" s="64"/>
      <c r="AA645" s="65"/>
      <c r="AB645" s="62"/>
      <c r="AC645" s="63"/>
      <c r="AD645" s="64"/>
      <c r="AE645" s="65"/>
      <c r="AF645" s="65">
        <v>819.47032999999999</v>
      </c>
      <c r="AG645" s="66"/>
      <c r="AH645" s="73"/>
      <c r="AI645" s="62"/>
      <c r="AJ645" s="63"/>
      <c r="AK645" s="62"/>
      <c r="AL645" s="63"/>
      <c r="AM645" s="68"/>
      <c r="AN645" s="69"/>
      <c r="AO645" s="69"/>
      <c r="AP645" s="64"/>
      <c r="AQ645" s="65"/>
      <c r="AR645" s="64"/>
      <c r="AS645" s="65"/>
      <c r="AT645" s="66"/>
      <c r="AU645" s="66"/>
      <c r="AV645" s="64"/>
      <c r="AW645" s="65"/>
      <c r="AX645" s="73"/>
      <c r="AY645" s="73"/>
      <c r="AZ645" s="65"/>
      <c r="BA645" s="66"/>
      <c r="BB645" s="66"/>
      <c r="BC645" s="66"/>
      <c r="BD645" s="73"/>
      <c r="BE645" s="64"/>
      <c r="BF645" s="65"/>
      <c r="BG645" s="70"/>
      <c r="BH645" s="66"/>
      <c r="BI645" s="70"/>
      <c r="BJ645" s="66"/>
      <c r="BK645" s="166"/>
      <c r="BM645" s="66"/>
      <c r="BN645" s="65"/>
      <c r="BO645" s="65"/>
      <c r="BP645" s="65"/>
      <c r="BQ645" s="65">
        <v>673.54471999999998</v>
      </c>
      <c r="BR645" s="66"/>
      <c r="BS645" s="73"/>
    </row>
    <row r="646" spans="1:71" ht="47.25" customHeight="1" outlineLevel="1" x14ac:dyDescent="0.35">
      <c r="A646" s="95" t="s">
        <v>1046</v>
      </c>
      <c r="B646" s="88" t="s">
        <v>1063</v>
      </c>
      <c r="C646" s="201" t="s">
        <v>1064</v>
      </c>
      <c r="D646" s="202">
        <f t="shared" si="2399"/>
        <v>519</v>
      </c>
      <c r="E646" s="62">
        <f t="shared" si="2400"/>
        <v>0</v>
      </c>
      <c r="F646" s="63">
        <f t="shared" si="2401"/>
        <v>519</v>
      </c>
      <c r="G646" s="64"/>
      <c r="H646" s="65"/>
      <c r="I646" s="64"/>
      <c r="J646" s="65"/>
      <c r="K646" s="64"/>
      <c r="L646" s="65"/>
      <c r="M646" s="64"/>
      <c r="N646" s="65"/>
      <c r="O646" s="62"/>
      <c r="P646" s="63"/>
      <c r="Q646" s="64"/>
      <c r="R646" s="65"/>
      <c r="S646" s="64"/>
      <c r="T646" s="65"/>
      <c r="U646" s="64"/>
      <c r="V646" s="66"/>
      <c r="W646" s="64"/>
      <c r="X646" s="65"/>
      <c r="Y646" s="65">
        <v>519</v>
      </c>
      <c r="Z646" s="64"/>
      <c r="AA646" s="65"/>
      <c r="AB646" s="62"/>
      <c r="AC646" s="63"/>
      <c r="AD646" s="64"/>
      <c r="AE646" s="65"/>
      <c r="AF646" s="65"/>
      <c r="AG646" s="66"/>
      <c r="AH646" s="73"/>
      <c r="AI646" s="62"/>
      <c r="AJ646" s="63"/>
      <c r="AK646" s="62"/>
      <c r="AL646" s="63"/>
      <c r="AM646" s="68"/>
      <c r="AN646" s="69"/>
      <c r="AO646" s="69"/>
      <c r="AP646" s="64"/>
      <c r="AQ646" s="65"/>
      <c r="AR646" s="64"/>
      <c r="AS646" s="65"/>
      <c r="AT646" s="66"/>
      <c r="AU646" s="66"/>
      <c r="AV646" s="64"/>
      <c r="AW646" s="65"/>
      <c r="AX646" s="73"/>
      <c r="AY646" s="73"/>
      <c r="AZ646" s="65"/>
      <c r="BA646" s="66"/>
      <c r="BB646" s="66"/>
      <c r="BC646" s="66"/>
      <c r="BD646" s="73"/>
      <c r="BE646" s="64"/>
      <c r="BF646" s="65"/>
      <c r="BG646" s="70"/>
      <c r="BH646" s="66"/>
      <c r="BI646" s="70"/>
      <c r="BJ646" s="66"/>
      <c r="BK646" s="64"/>
      <c r="BL646" s="65"/>
      <c r="BM646" s="66"/>
      <c r="BN646" s="65"/>
      <c r="BO646" s="65"/>
      <c r="BP646" s="65"/>
      <c r="BQ646" s="65"/>
      <c r="BR646" s="66"/>
      <c r="BS646" s="73"/>
    </row>
    <row r="647" spans="1:71" ht="47.25" customHeight="1" outlineLevel="1" x14ac:dyDescent="0.35">
      <c r="A647" s="95" t="s">
        <v>1046</v>
      </c>
      <c r="B647" s="88" t="s">
        <v>1065</v>
      </c>
      <c r="C647" s="201" t="s">
        <v>1066</v>
      </c>
      <c r="D647" s="202">
        <f t="shared" si="2399"/>
        <v>792.73315000000002</v>
      </c>
      <c r="E647" s="62">
        <f t="shared" si="2400"/>
        <v>0</v>
      </c>
      <c r="F647" s="63">
        <f t="shared" si="2401"/>
        <v>792.73315000000002</v>
      </c>
      <c r="G647" s="64"/>
      <c r="H647" s="65"/>
      <c r="I647" s="64"/>
      <c r="J647" s="65"/>
      <c r="K647" s="64"/>
      <c r="L647" s="65"/>
      <c r="M647" s="64"/>
      <c r="N647" s="65"/>
      <c r="O647" s="62"/>
      <c r="P647" s="63"/>
      <c r="Q647" s="64"/>
      <c r="R647" s="65"/>
      <c r="S647" s="64"/>
      <c r="T647" s="65"/>
      <c r="U647" s="64"/>
      <c r="V647" s="66"/>
      <c r="W647" s="64"/>
      <c r="X647" s="65"/>
      <c r="Y647" s="65"/>
      <c r="Z647" s="64"/>
      <c r="AA647" s="65"/>
      <c r="AB647" s="62"/>
      <c r="AC647" s="63"/>
      <c r="AD647" s="64"/>
      <c r="AE647" s="65"/>
      <c r="AF647" s="65">
        <v>792.73315000000002</v>
      </c>
      <c r="AG647" s="66"/>
      <c r="AH647" s="73"/>
      <c r="AI647" s="62"/>
      <c r="AJ647" s="63"/>
      <c r="AK647" s="62"/>
      <c r="AL647" s="63"/>
      <c r="AM647" s="68"/>
      <c r="AN647" s="69"/>
      <c r="AO647" s="69"/>
      <c r="AP647" s="64"/>
      <c r="AQ647" s="65"/>
      <c r="AR647" s="64"/>
      <c r="AS647" s="65"/>
      <c r="AT647" s="66"/>
      <c r="AU647" s="66"/>
      <c r="AV647" s="64"/>
      <c r="AW647" s="65"/>
      <c r="AX647" s="73"/>
      <c r="AY647" s="73"/>
      <c r="AZ647" s="65"/>
      <c r="BA647" s="66"/>
      <c r="BB647" s="66"/>
      <c r="BC647" s="66"/>
      <c r="BD647" s="73"/>
      <c r="BE647" s="64"/>
      <c r="BF647" s="65"/>
      <c r="BG647" s="70"/>
      <c r="BH647" s="66"/>
      <c r="BI647" s="70"/>
      <c r="BJ647" s="66"/>
      <c r="BK647" s="64"/>
      <c r="BL647" s="65"/>
      <c r="BM647" s="66"/>
      <c r="BN647" s="65"/>
      <c r="BO647" s="65"/>
      <c r="BP647" s="65"/>
      <c r="BQ647" s="65"/>
      <c r="BR647" s="66"/>
      <c r="BS647" s="73"/>
    </row>
    <row r="648" spans="1:71" ht="47.25" customHeight="1" outlineLevel="1" x14ac:dyDescent="0.35">
      <c r="A648" s="95" t="s">
        <v>1046</v>
      </c>
      <c r="B648" s="88" t="s">
        <v>1067</v>
      </c>
      <c r="C648" s="201">
        <v>246527274305</v>
      </c>
      <c r="D648" s="202">
        <f t="shared" si="2399"/>
        <v>190.24041</v>
      </c>
      <c r="E648" s="62">
        <f t="shared" si="2400"/>
        <v>87.755790000000005</v>
      </c>
      <c r="F648" s="63">
        <f t="shared" si="2401"/>
        <v>102.48462000000001</v>
      </c>
      <c r="G648" s="64"/>
      <c r="H648" s="65"/>
      <c r="I648" s="64"/>
      <c r="J648" s="65"/>
      <c r="K648" s="64"/>
      <c r="L648" s="65"/>
      <c r="M648" s="64">
        <v>18.501439999999999</v>
      </c>
      <c r="N648" s="65">
        <v>7.9291900000000002</v>
      </c>
      <c r="O648" s="62"/>
      <c r="P648" s="63"/>
      <c r="Q648" s="64">
        <v>35.048450000000003</v>
      </c>
      <c r="R648" s="65">
        <v>15.020759999999999</v>
      </c>
      <c r="S648" s="64"/>
      <c r="T648" s="65"/>
      <c r="U648" s="64"/>
      <c r="V648" s="66"/>
      <c r="W648" s="64">
        <v>34.2059</v>
      </c>
      <c r="X648" s="65">
        <v>14.65967</v>
      </c>
      <c r="Y648" s="65">
        <v>64.875</v>
      </c>
      <c r="Z648" s="64"/>
      <c r="AA648" s="65"/>
      <c r="AB648" s="62"/>
      <c r="AC648" s="63"/>
      <c r="AD648" s="64"/>
      <c r="AE648" s="65"/>
      <c r="AF648" s="65"/>
      <c r="AG648" s="66"/>
      <c r="AH648" s="73"/>
      <c r="AI648" s="62"/>
      <c r="AJ648" s="63"/>
      <c r="AK648" s="62"/>
      <c r="AL648" s="63"/>
      <c r="AM648" s="68"/>
      <c r="AN648" s="69"/>
      <c r="AO648" s="69"/>
      <c r="AP648" s="64"/>
      <c r="AQ648" s="65"/>
      <c r="AR648" s="64"/>
      <c r="AS648" s="65"/>
      <c r="AT648" s="66"/>
      <c r="AU648" s="66"/>
      <c r="AV648" s="64"/>
      <c r="AW648" s="65"/>
      <c r="AX648" s="73"/>
      <c r="AY648" s="73"/>
      <c r="AZ648" s="65"/>
      <c r="BA648" s="66"/>
      <c r="BB648" s="66"/>
      <c r="BC648" s="66"/>
      <c r="BD648" s="73"/>
      <c r="BE648" s="64"/>
      <c r="BF648" s="65"/>
      <c r="BG648" s="70"/>
      <c r="BH648" s="66"/>
      <c r="BI648" s="70"/>
      <c r="BJ648" s="66"/>
      <c r="BK648" s="64"/>
      <c r="BL648" s="65"/>
      <c r="BM648" s="66"/>
      <c r="BN648" s="65"/>
      <c r="BO648" s="65"/>
      <c r="BP648" s="65"/>
      <c r="BQ648" s="65"/>
      <c r="BR648" s="66"/>
      <c r="BS648" s="73"/>
    </row>
    <row r="649" spans="1:71" ht="47.25" customHeight="1" outlineLevel="1" x14ac:dyDescent="0.35">
      <c r="A649" s="95" t="s">
        <v>1046</v>
      </c>
      <c r="B649" s="88" t="s">
        <v>1068</v>
      </c>
      <c r="C649" s="201">
        <v>244202562138</v>
      </c>
      <c r="D649" s="202">
        <f t="shared" si="2399"/>
        <v>1913.74755</v>
      </c>
      <c r="E649" s="62">
        <f t="shared" si="2400"/>
        <v>799.37728000000004</v>
      </c>
      <c r="F649" s="63">
        <f t="shared" si="2401"/>
        <v>1114.3702699999999</v>
      </c>
      <c r="G649" s="64"/>
      <c r="H649" s="65"/>
      <c r="I649" s="64"/>
      <c r="J649" s="65"/>
      <c r="K649" s="64"/>
      <c r="L649" s="65"/>
      <c r="M649" s="64">
        <v>222.73014000000001</v>
      </c>
      <c r="N649" s="65">
        <v>95.455780000000004</v>
      </c>
      <c r="O649" s="62"/>
      <c r="P649" s="63"/>
      <c r="Q649" s="64">
        <f>307.17323+187.62544</f>
        <v>494.79867000000002</v>
      </c>
      <c r="R649" s="65">
        <f>131.64567+80.4109</f>
        <v>212.05656999999999</v>
      </c>
      <c r="S649" s="64"/>
      <c r="T649" s="65"/>
      <c r="U649" s="64"/>
      <c r="V649" s="66"/>
      <c r="W649" s="64">
        <v>81.848470000000006</v>
      </c>
      <c r="X649" s="65">
        <v>35.077919999999999</v>
      </c>
      <c r="Y649" s="65">
        <v>771.78</v>
      </c>
      <c r="Z649" s="64"/>
      <c r="AA649" s="65"/>
      <c r="AB649" s="62"/>
      <c r="AC649" s="63"/>
      <c r="AD649" s="64"/>
      <c r="AE649" s="65"/>
      <c r="AF649" s="65"/>
      <c r="AG649" s="66"/>
      <c r="AH649" s="73"/>
      <c r="AI649" s="62"/>
      <c r="AJ649" s="63"/>
      <c r="AK649" s="62"/>
      <c r="AL649" s="63"/>
      <c r="AM649" s="68"/>
      <c r="AN649" s="69"/>
      <c r="AO649" s="69"/>
      <c r="AP649" s="64"/>
      <c r="AQ649" s="65"/>
      <c r="AR649" s="64"/>
      <c r="AS649" s="65"/>
      <c r="AT649" s="66"/>
      <c r="AU649" s="66"/>
      <c r="AV649" s="64"/>
      <c r="AW649" s="65"/>
      <c r="AX649" s="73"/>
      <c r="AY649" s="73"/>
      <c r="AZ649" s="65"/>
      <c r="BA649" s="66"/>
      <c r="BB649" s="66"/>
      <c r="BC649" s="66"/>
      <c r="BD649" s="73"/>
      <c r="BE649" s="64"/>
      <c r="BF649" s="65"/>
      <c r="BG649" s="70"/>
      <c r="BH649" s="66"/>
      <c r="BI649" s="70"/>
      <c r="BJ649" s="66"/>
      <c r="BK649" s="64"/>
      <c r="BL649" s="65"/>
      <c r="BM649" s="66"/>
      <c r="BN649" s="65"/>
      <c r="BO649" s="65"/>
      <c r="BP649" s="65"/>
      <c r="BQ649" s="65"/>
      <c r="BR649" s="66"/>
      <c r="BS649" s="73"/>
    </row>
    <row r="650" spans="1:71" ht="47.25" customHeight="1" outlineLevel="1" x14ac:dyDescent="0.35">
      <c r="A650" s="95" t="s">
        <v>1046</v>
      </c>
      <c r="B650" s="88" t="s">
        <v>1069</v>
      </c>
      <c r="C650" s="201">
        <v>244203125003</v>
      </c>
      <c r="D650" s="202">
        <f t="shared" si="2399"/>
        <v>2873.3815199999999</v>
      </c>
      <c r="E650" s="62">
        <f t="shared" si="2400"/>
        <v>886.71206000000006</v>
      </c>
      <c r="F650" s="63">
        <f t="shared" si="2401"/>
        <v>1986.6694600000001</v>
      </c>
      <c r="G650" s="64"/>
      <c r="H650" s="65"/>
      <c r="I650" s="64"/>
      <c r="J650" s="65"/>
      <c r="K650" s="64"/>
      <c r="L650" s="65"/>
      <c r="M650" s="64">
        <v>401.92354999999998</v>
      </c>
      <c r="N650" s="65">
        <v>172.25295</v>
      </c>
      <c r="O650" s="62"/>
      <c r="P650" s="63"/>
      <c r="Q650" s="64">
        <f>331.99371+37.57656</f>
        <v>369.57027000000005</v>
      </c>
      <c r="R650" s="65">
        <f>142.28302+16.10424</f>
        <v>158.38726</v>
      </c>
      <c r="S650" s="64"/>
      <c r="T650" s="65"/>
      <c r="U650" s="64"/>
      <c r="V650" s="66"/>
      <c r="W650" s="64">
        <v>115.21823999999999</v>
      </c>
      <c r="X650" s="65">
        <v>49.379249999999999</v>
      </c>
      <c r="Y650" s="65">
        <v>1606.65</v>
      </c>
      <c r="Z650" s="64"/>
      <c r="AA650" s="65"/>
      <c r="AB650" s="62"/>
      <c r="AC650" s="63"/>
      <c r="AD650" s="64"/>
      <c r="AE650" s="65"/>
      <c r="AF650" s="65"/>
      <c r="AG650" s="66"/>
      <c r="AH650" s="73"/>
      <c r="AI650" s="62"/>
      <c r="AJ650" s="63"/>
      <c r="AK650" s="62"/>
      <c r="AL650" s="63"/>
      <c r="AM650" s="68"/>
      <c r="AN650" s="69"/>
      <c r="AO650" s="69"/>
      <c r="AP650" s="64"/>
      <c r="AQ650" s="65"/>
      <c r="AR650" s="64"/>
      <c r="AS650" s="65"/>
      <c r="AT650" s="66"/>
      <c r="AU650" s="66"/>
      <c r="AV650" s="64"/>
      <c r="AW650" s="65"/>
      <c r="AX650" s="73"/>
      <c r="AY650" s="73"/>
      <c r="AZ650" s="65"/>
      <c r="BA650" s="66"/>
      <c r="BB650" s="66"/>
      <c r="BC650" s="66"/>
      <c r="BD650" s="73"/>
      <c r="BE650" s="64"/>
      <c r="BF650" s="65"/>
      <c r="BG650" s="70"/>
      <c r="BH650" s="66"/>
      <c r="BI650" s="70"/>
      <c r="BJ650" s="66"/>
      <c r="BK650" s="64"/>
      <c r="BL650" s="65"/>
      <c r="BM650" s="66"/>
      <c r="BN650" s="65"/>
      <c r="BO650" s="65"/>
      <c r="BP650" s="65"/>
      <c r="BQ650" s="65"/>
      <c r="BR650" s="66"/>
      <c r="BS650" s="73"/>
    </row>
    <row r="651" spans="1:71" ht="47.25" customHeight="1" outlineLevel="1" x14ac:dyDescent="0.35">
      <c r="A651" s="95" t="s">
        <v>1046</v>
      </c>
      <c r="B651" s="88" t="s">
        <v>1070</v>
      </c>
      <c r="C651" s="201">
        <v>244204241860</v>
      </c>
      <c r="D651" s="202">
        <f t="shared" si="2399"/>
        <v>189.81583999999998</v>
      </c>
      <c r="E651" s="62">
        <f t="shared" si="2400"/>
        <v>85.578499999999991</v>
      </c>
      <c r="F651" s="63">
        <f t="shared" si="2401"/>
        <v>104.23733999999999</v>
      </c>
      <c r="G651" s="64"/>
      <c r="H651" s="65"/>
      <c r="I651" s="64"/>
      <c r="J651" s="65"/>
      <c r="K651" s="64"/>
      <c r="L651" s="65"/>
      <c r="M651" s="64">
        <v>19.267399999999999</v>
      </c>
      <c r="N651" s="65">
        <v>8.25746</v>
      </c>
      <c r="O651" s="62"/>
      <c r="P651" s="63"/>
      <c r="Q651" s="64">
        <v>44.268279999999997</v>
      </c>
      <c r="R651" s="65">
        <v>18.97212</v>
      </c>
      <c r="S651" s="64"/>
      <c r="T651" s="65"/>
      <c r="U651" s="64"/>
      <c r="V651" s="66"/>
      <c r="W651" s="64">
        <v>22.042819999999999</v>
      </c>
      <c r="X651" s="65">
        <v>9.44693</v>
      </c>
      <c r="Y651" s="65">
        <v>67.560829999999996</v>
      </c>
      <c r="Z651" s="64"/>
      <c r="AA651" s="65"/>
      <c r="AB651" s="62"/>
      <c r="AC651" s="63"/>
      <c r="AD651" s="64"/>
      <c r="AE651" s="65"/>
      <c r="AF651" s="65"/>
      <c r="AG651" s="66"/>
      <c r="AH651" s="73"/>
      <c r="AI651" s="62"/>
      <c r="AJ651" s="63"/>
      <c r="AK651" s="62"/>
      <c r="AL651" s="63"/>
      <c r="AM651" s="68"/>
      <c r="AN651" s="69"/>
      <c r="AO651" s="69"/>
      <c r="AP651" s="64"/>
      <c r="AQ651" s="65"/>
      <c r="AR651" s="64"/>
      <c r="AS651" s="65"/>
      <c r="AT651" s="66"/>
      <c r="AU651" s="66"/>
      <c r="AV651" s="64"/>
      <c r="AW651" s="65"/>
      <c r="AX651" s="73"/>
      <c r="AY651" s="73"/>
      <c r="AZ651" s="65"/>
      <c r="BA651" s="66"/>
      <c r="BB651" s="66"/>
      <c r="BC651" s="66"/>
      <c r="BD651" s="73"/>
      <c r="BE651" s="64"/>
      <c r="BF651" s="65"/>
      <c r="BG651" s="70"/>
      <c r="BH651" s="66"/>
      <c r="BI651" s="70"/>
      <c r="BJ651" s="66"/>
      <c r="BK651" s="64"/>
      <c r="BL651" s="65"/>
      <c r="BM651" s="66"/>
      <c r="BN651" s="65"/>
      <c r="BO651" s="65"/>
      <c r="BP651" s="65"/>
      <c r="BQ651" s="65"/>
      <c r="BR651" s="66"/>
      <c r="BS651" s="73"/>
    </row>
    <row r="652" spans="1:71" ht="47.25" customHeight="1" outlineLevel="1" x14ac:dyDescent="0.35">
      <c r="A652" s="95" t="s">
        <v>1046</v>
      </c>
      <c r="B652" s="88" t="s">
        <v>1071</v>
      </c>
      <c r="C652" s="201">
        <v>191004868777</v>
      </c>
      <c r="D652" s="202">
        <f t="shared" si="2399"/>
        <v>5401.6620000000003</v>
      </c>
      <c r="E652" s="62">
        <f t="shared" si="2400"/>
        <v>0</v>
      </c>
      <c r="F652" s="63">
        <f t="shared" si="2401"/>
        <v>5401.6620000000003</v>
      </c>
      <c r="G652" s="64"/>
      <c r="H652" s="65"/>
      <c r="I652" s="64"/>
      <c r="J652" s="65"/>
      <c r="K652" s="64"/>
      <c r="L652" s="65"/>
      <c r="M652" s="64"/>
      <c r="N652" s="65"/>
      <c r="O652" s="62"/>
      <c r="P652" s="63"/>
      <c r="Q652" s="64"/>
      <c r="R652" s="65"/>
      <c r="S652" s="64"/>
      <c r="T652" s="65"/>
      <c r="U652" s="64"/>
      <c r="V652" s="66"/>
      <c r="W652" s="64"/>
      <c r="X652" s="65"/>
      <c r="Y652" s="65"/>
      <c r="Z652" s="64"/>
      <c r="AA652" s="65"/>
      <c r="AB652" s="62"/>
      <c r="AC652" s="63"/>
      <c r="AD652" s="64"/>
      <c r="AE652" s="65"/>
      <c r="AF652" s="65"/>
      <c r="AG652" s="66"/>
      <c r="AH652" s="73"/>
      <c r="AI652" s="62"/>
      <c r="AJ652" s="63"/>
      <c r="AK652" s="62"/>
      <c r="AL652" s="63"/>
      <c r="AM652" s="68"/>
      <c r="AN652" s="69"/>
      <c r="AO652" s="69">
        <v>5401.6620000000003</v>
      </c>
      <c r="AP652" s="64"/>
      <c r="AQ652" s="65"/>
      <c r="AR652" s="64"/>
      <c r="AS652" s="65"/>
      <c r="AT652" s="66"/>
      <c r="AU652" s="66"/>
      <c r="AV652" s="64"/>
      <c r="AW652" s="65"/>
      <c r="AX652" s="73"/>
      <c r="AY652" s="73"/>
      <c r="AZ652" s="65"/>
      <c r="BA652" s="66"/>
      <c r="BB652" s="66"/>
      <c r="BC652" s="66"/>
      <c r="BD652" s="73"/>
      <c r="BE652" s="64"/>
      <c r="BF652" s="65"/>
      <c r="BG652" s="70"/>
      <c r="BH652" s="66"/>
      <c r="BI652" s="70"/>
      <c r="BJ652" s="66"/>
      <c r="BK652" s="64"/>
      <c r="BL652" s="65"/>
      <c r="BM652" s="66"/>
      <c r="BN652" s="65"/>
      <c r="BO652" s="65"/>
      <c r="BP652" s="65"/>
      <c r="BQ652" s="65"/>
      <c r="BR652" s="66"/>
      <c r="BS652" s="73"/>
    </row>
    <row r="653" spans="1:71" ht="34.5" customHeight="1" outlineLevel="1" x14ac:dyDescent="0.35">
      <c r="A653" s="95" t="s">
        <v>1046</v>
      </c>
      <c r="B653" s="88" t="s">
        <v>1072</v>
      </c>
      <c r="C653" s="201" t="s">
        <v>1073</v>
      </c>
      <c r="D653" s="202">
        <f t="shared" si="2399"/>
        <v>7660.9105</v>
      </c>
      <c r="E653" s="62">
        <f t="shared" si="2400"/>
        <v>2245.1652300000001</v>
      </c>
      <c r="F653" s="63">
        <f t="shared" si="2401"/>
        <v>5415.7452699999994</v>
      </c>
      <c r="G653" s="64">
        <v>751.32564000000002</v>
      </c>
      <c r="H653" s="65">
        <v>321.99671999999998</v>
      </c>
      <c r="I653" s="64">
        <v>702.94443000000001</v>
      </c>
      <c r="J653" s="65">
        <v>301.26190000000003</v>
      </c>
      <c r="K653" s="64">
        <v>185.93287000000001</v>
      </c>
      <c r="L653" s="65">
        <v>79.685519999999997</v>
      </c>
      <c r="M653" s="64"/>
      <c r="N653" s="65"/>
      <c r="O653" s="62">
        <v>572.70464000000004</v>
      </c>
      <c r="P653" s="63">
        <v>245.44484</v>
      </c>
      <c r="Q653" s="64"/>
      <c r="R653" s="65"/>
      <c r="S653" s="64"/>
      <c r="T653" s="65"/>
      <c r="U653" s="64"/>
      <c r="V653" s="66"/>
      <c r="W653" s="64"/>
      <c r="X653" s="65"/>
      <c r="Y653" s="65">
        <v>1433.6</v>
      </c>
      <c r="Z653" s="64"/>
      <c r="AA653" s="65"/>
      <c r="AB653" s="62"/>
      <c r="AC653" s="63"/>
      <c r="AD653" s="64">
        <v>32.257649999999998</v>
      </c>
      <c r="AE653" s="65">
        <v>13.82471</v>
      </c>
      <c r="AF653" s="65">
        <v>2207.32782</v>
      </c>
      <c r="AG653" s="66">
        <v>209.3</v>
      </c>
      <c r="AH653" s="73"/>
      <c r="AI653" s="62"/>
      <c r="AJ653" s="63"/>
      <c r="AK653" s="62"/>
      <c r="AL653" s="63"/>
      <c r="AM653" s="68"/>
      <c r="AN653" s="69"/>
      <c r="AO653" s="69"/>
      <c r="AP653" s="64"/>
      <c r="AQ653" s="65"/>
      <c r="AR653" s="64"/>
      <c r="AS653" s="65"/>
      <c r="AT653" s="66"/>
      <c r="AU653" s="66"/>
      <c r="AV653" s="64"/>
      <c r="AW653" s="65"/>
      <c r="AX653" s="73"/>
      <c r="AY653" s="73"/>
      <c r="AZ653" s="65"/>
      <c r="BA653" s="66"/>
      <c r="BB653" s="66"/>
      <c r="BC653" s="66"/>
      <c r="BD653" s="73"/>
      <c r="BE653" s="64"/>
      <c r="BF653" s="65"/>
      <c r="BG653" s="70"/>
      <c r="BH653" s="66"/>
      <c r="BI653" s="70"/>
      <c r="BJ653" s="66"/>
      <c r="BK653" s="64"/>
      <c r="BL653" s="65"/>
      <c r="BM653" s="66"/>
      <c r="BN653" s="65"/>
      <c r="BO653" s="65"/>
      <c r="BP653" s="65"/>
      <c r="BQ653" s="65"/>
      <c r="BR653" s="66"/>
      <c r="BS653" s="73">
        <v>603.30376000000001</v>
      </c>
    </row>
    <row r="654" spans="1:71" ht="47.25" customHeight="1" outlineLevel="1" x14ac:dyDescent="0.35">
      <c r="A654" s="95" t="s">
        <v>1046</v>
      </c>
      <c r="B654" s="88" t="s">
        <v>1074</v>
      </c>
      <c r="C654" s="201">
        <v>2442012944</v>
      </c>
      <c r="D654" s="202">
        <f t="shared" si="2399"/>
        <v>433349.33607000002</v>
      </c>
      <c r="E654" s="62">
        <f t="shared" si="2400"/>
        <v>21291.48357</v>
      </c>
      <c r="F654" s="63">
        <f t="shared" si="2401"/>
        <v>412057.85250000004</v>
      </c>
      <c r="G654" s="64"/>
      <c r="H654" s="65"/>
      <c r="I654" s="64"/>
      <c r="J654" s="65"/>
      <c r="K654" s="64"/>
      <c r="L654" s="65"/>
      <c r="M654" s="64"/>
      <c r="N654" s="65"/>
      <c r="O654" s="62"/>
      <c r="P654" s="63"/>
      <c r="Q654" s="64"/>
      <c r="R654" s="65"/>
      <c r="S654" s="64"/>
      <c r="T654" s="65"/>
      <c r="U654" s="64"/>
      <c r="V654" s="66"/>
      <c r="W654" s="64"/>
      <c r="X654" s="65"/>
      <c r="Y654" s="65"/>
      <c r="Z654" s="64"/>
      <c r="AA654" s="65"/>
      <c r="AB654" s="62"/>
      <c r="AC654" s="63"/>
      <c r="AD654" s="64"/>
      <c r="AE654" s="65"/>
      <c r="AF654" s="65"/>
      <c r="AG654" s="66"/>
      <c r="AH654" s="73"/>
      <c r="AI654" s="62">
        <v>10943.29162</v>
      </c>
      <c r="AJ654" s="63">
        <v>4689.9821199999997</v>
      </c>
      <c r="AK654" s="62"/>
      <c r="AL654" s="63"/>
      <c r="AM654" s="68"/>
      <c r="AN654" s="69"/>
      <c r="AO654" s="69"/>
      <c r="AP654" s="64"/>
      <c r="AQ654" s="65"/>
      <c r="AR654" s="64"/>
      <c r="AS654" s="65"/>
      <c r="AT654" s="66"/>
      <c r="AU654" s="66"/>
      <c r="AV654" s="64">
        <v>10348.19195</v>
      </c>
      <c r="AW654" s="65">
        <v>4434.9143700000004</v>
      </c>
      <c r="AX654" s="73">
        <v>11662.10223</v>
      </c>
      <c r="AY654" s="73"/>
      <c r="AZ654" s="65"/>
      <c r="BA654" s="66"/>
      <c r="BB654" s="66"/>
      <c r="BC654" s="66">
        <v>20000</v>
      </c>
      <c r="BD654" s="73"/>
      <c r="BE654" s="64"/>
      <c r="BF654" s="65"/>
      <c r="BG654" s="70"/>
      <c r="BH654" s="66"/>
      <c r="BI654" s="70"/>
      <c r="BJ654" s="66"/>
      <c r="BK654" s="64"/>
      <c r="BL654" s="65"/>
      <c r="BM654" s="66"/>
      <c r="BN654" s="65"/>
      <c r="BO654" s="65"/>
      <c r="BP654" s="65"/>
      <c r="BQ654" s="65"/>
      <c r="BR654" s="66"/>
      <c r="BS654" s="73">
        <v>371270.85378</v>
      </c>
    </row>
    <row r="655" spans="1:71" ht="47.25" customHeight="1" outlineLevel="1" x14ac:dyDescent="0.35">
      <c r="A655" s="95" t="s">
        <v>1046</v>
      </c>
      <c r="B655" s="88" t="s">
        <v>328</v>
      </c>
      <c r="C655" s="201">
        <v>2442013698</v>
      </c>
      <c r="D655" s="202">
        <f t="shared" si="2399"/>
        <v>537.28788999999995</v>
      </c>
      <c r="E655" s="62">
        <f t="shared" si="2400"/>
        <v>0</v>
      </c>
      <c r="F655" s="63">
        <f t="shared" si="2401"/>
        <v>537.28788999999995</v>
      </c>
      <c r="G655" s="64"/>
      <c r="H655" s="65"/>
      <c r="I655" s="64"/>
      <c r="J655" s="65"/>
      <c r="K655" s="64"/>
      <c r="L655" s="65"/>
      <c r="M655" s="64"/>
      <c r="N655" s="65"/>
      <c r="O655" s="62"/>
      <c r="P655" s="63"/>
      <c r="Q655" s="64"/>
      <c r="R655" s="65"/>
      <c r="S655" s="64"/>
      <c r="T655" s="65"/>
      <c r="U655" s="64"/>
      <c r="V655" s="66"/>
      <c r="W655" s="64"/>
      <c r="X655" s="65"/>
      <c r="Y655" s="65"/>
      <c r="Z655" s="64"/>
      <c r="AA655" s="65"/>
      <c r="AB655" s="62"/>
      <c r="AC655" s="63"/>
      <c r="AD655" s="64"/>
      <c r="AE655" s="65"/>
      <c r="AF655" s="65">
        <v>537.28788999999995</v>
      </c>
      <c r="AG655" s="66"/>
      <c r="AH655" s="73"/>
      <c r="AI655" s="62"/>
      <c r="AJ655" s="63"/>
      <c r="AK655" s="62"/>
      <c r="AL655" s="63"/>
      <c r="AM655" s="68"/>
      <c r="AN655" s="69"/>
      <c r="AO655" s="69"/>
      <c r="AP655" s="64"/>
      <c r="AQ655" s="65"/>
      <c r="AR655" s="64"/>
      <c r="AS655" s="65"/>
      <c r="AT655" s="66"/>
      <c r="AU655" s="66"/>
      <c r="AV655" s="64"/>
      <c r="AW655" s="65"/>
      <c r="AX655" s="73"/>
      <c r="AY655" s="73"/>
      <c r="AZ655" s="65"/>
      <c r="BA655" s="66"/>
      <c r="BB655" s="66"/>
      <c r="BC655" s="66"/>
      <c r="BD655" s="73"/>
      <c r="BE655" s="64"/>
      <c r="BF655" s="65"/>
      <c r="BG655" s="70"/>
      <c r="BH655" s="66"/>
      <c r="BI655" s="70"/>
      <c r="BJ655" s="66"/>
      <c r="BK655" s="64"/>
      <c r="BL655" s="65"/>
      <c r="BM655" s="66"/>
      <c r="BN655" s="65"/>
      <c r="BO655" s="65"/>
      <c r="BP655" s="65"/>
      <c r="BQ655" s="65"/>
      <c r="BR655" s="66"/>
      <c r="BS655" s="73"/>
    </row>
    <row r="656" spans="1:71" ht="70.5" customHeight="1" outlineLevel="1" x14ac:dyDescent="0.35">
      <c r="A656" s="95" t="s">
        <v>1046</v>
      </c>
      <c r="B656" s="88" t="s">
        <v>1075</v>
      </c>
      <c r="C656" s="201">
        <v>2442012180</v>
      </c>
      <c r="D656" s="202">
        <f t="shared" si="2399"/>
        <v>715.25565000000006</v>
      </c>
      <c r="E656" s="62">
        <f t="shared" si="2400"/>
        <v>302.57080000000002</v>
      </c>
      <c r="F656" s="63">
        <f t="shared" si="2401"/>
        <v>412.68484999999998</v>
      </c>
      <c r="G656" s="64"/>
      <c r="H656" s="65"/>
      <c r="I656" s="64"/>
      <c r="J656" s="65"/>
      <c r="K656" s="64"/>
      <c r="L656" s="65"/>
      <c r="M656" s="64"/>
      <c r="N656" s="65"/>
      <c r="O656" s="62"/>
      <c r="P656" s="63"/>
      <c r="Q656" s="64"/>
      <c r="R656" s="65"/>
      <c r="S656" s="64"/>
      <c r="T656" s="65"/>
      <c r="U656" s="64"/>
      <c r="V656" s="66"/>
      <c r="W656" s="64"/>
      <c r="X656" s="65"/>
      <c r="Y656" s="65"/>
      <c r="Z656" s="64"/>
      <c r="AA656" s="65"/>
      <c r="AB656" s="62"/>
      <c r="AC656" s="63"/>
      <c r="AD656" s="64"/>
      <c r="AE656" s="65"/>
      <c r="AF656" s="65"/>
      <c r="AG656" s="66"/>
      <c r="AH656" s="73"/>
      <c r="AI656" s="62"/>
      <c r="AJ656" s="63"/>
      <c r="AK656" s="62"/>
      <c r="AL656" s="63"/>
      <c r="AM656" s="68"/>
      <c r="AN656" s="69"/>
      <c r="AO656" s="69"/>
      <c r="AP656" s="64">
        <f>131.85488+170.71592</f>
        <v>302.57080000000002</v>
      </c>
      <c r="AQ656" s="65">
        <f>56.50923+73.16397</f>
        <v>129.67320000000001</v>
      </c>
      <c r="AR656" s="64"/>
      <c r="AS656" s="65"/>
      <c r="AT656" s="66"/>
      <c r="AU656" s="66"/>
      <c r="AV656" s="64"/>
      <c r="AW656" s="65"/>
      <c r="AX656" s="73"/>
      <c r="AY656" s="73"/>
      <c r="AZ656" s="65"/>
      <c r="BA656" s="66"/>
      <c r="BB656" s="66"/>
      <c r="BC656" s="66"/>
      <c r="BD656" s="73"/>
      <c r="BE656" s="64"/>
      <c r="BF656" s="65"/>
      <c r="BG656" s="70"/>
      <c r="BH656" s="66"/>
      <c r="BI656" s="70"/>
      <c r="BJ656" s="66"/>
      <c r="BK656" s="64"/>
      <c r="BL656" s="65"/>
      <c r="BM656" s="66"/>
      <c r="BN656" s="65"/>
      <c r="BO656" s="65"/>
      <c r="BP656" s="65"/>
      <c r="BQ656" s="65">
        <v>283.01164999999997</v>
      </c>
      <c r="BR656" s="66"/>
      <c r="BS656" s="73"/>
    </row>
    <row r="657" spans="1:71" ht="169.5" customHeight="1" outlineLevel="1" x14ac:dyDescent="0.35">
      <c r="A657" s="95" t="s">
        <v>1046</v>
      </c>
      <c r="B657" s="88" t="s">
        <v>1076</v>
      </c>
      <c r="C657" s="201">
        <v>2442013948</v>
      </c>
      <c r="D657" s="202">
        <f t="shared" si="2399"/>
        <v>6933.7865700000002</v>
      </c>
      <c r="E657" s="62">
        <f t="shared" si="2400"/>
        <v>4853.6505999999999</v>
      </c>
      <c r="F657" s="63">
        <f t="shared" si="2401"/>
        <v>2080.1359700000003</v>
      </c>
      <c r="G657" s="64"/>
      <c r="H657" s="65"/>
      <c r="I657" s="64"/>
      <c r="J657" s="65"/>
      <c r="K657" s="64"/>
      <c r="L657" s="65"/>
      <c r="M657" s="64"/>
      <c r="N657" s="65"/>
      <c r="O657" s="62"/>
      <c r="P657" s="63"/>
      <c r="Q657" s="64"/>
      <c r="R657" s="65"/>
      <c r="S657" s="64"/>
      <c r="T657" s="65"/>
      <c r="U657" s="64"/>
      <c r="V657" s="66"/>
      <c r="W657" s="64"/>
      <c r="X657" s="65"/>
      <c r="Y657" s="65"/>
      <c r="Z657" s="64"/>
      <c r="AA657" s="65"/>
      <c r="AB657" s="62"/>
      <c r="AC657" s="63"/>
      <c r="AD657" s="64"/>
      <c r="AE657" s="65"/>
      <c r="AF657" s="65"/>
      <c r="AG657" s="66"/>
      <c r="AH657" s="73"/>
      <c r="AI657" s="62"/>
      <c r="AJ657" s="63"/>
      <c r="AK657" s="62"/>
      <c r="AL657" s="63"/>
      <c r="AM657" s="68"/>
      <c r="AN657" s="69"/>
      <c r="AO657" s="69"/>
      <c r="AP657" s="64">
        <f>3633.01722+1220.63338</f>
        <v>4853.6505999999999</v>
      </c>
      <c r="AQ657" s="65">
        <f>1557.00738+523.12859</f>
        <v>2080.1359700000003</v>
      </c>
      <c r="AR657" s="64"/>
      <c r="AS657" s="65"/>
      <c r="AT657" s="66"/>
      <c r="AU657" s="66"/>
      <c r="AV657" s="64"/>
      <c r="AW657" s="65"/>
      <c r="AX657" s="73"/>
      <c r="AY657" s="73"/>
      <c r="AZ657" s="65"/>
      <c r="BA657" s="66"/>
      <c r="BB657" s="66"/>
      <c r="BC657" s="66"/>
      <c r="BD657" s="73"/>
      <c r="BE657" s="64"/>
      <c r="BF657" s="65"/>
      <c r="BG657" s="70"/>
      <c r="BH657" s="66"/>
      <c r="BI657" s="70"/>
      <c r="BJ657" s="66"/>
      <c r="BK657" s="64"/>
      <c r="BL657" s="65"/>
      <c r="BM657" s="66"/>
      <c r="BN657" s="65"/>
      <c r="BO657" s="65"/>
      <c r="BP657" s="65"/>
      <c r="BQ657" s="65"/>
      <c r="BR657" s="66"/>
      <c r="BS657" s="73"/>
    </row>
    <row r="658" spans="1:71" ht="47.25" customHeight="1" outlineLevel="1" x14ac:dyDescent="0.35">
      <c r="A658" s="95" t="s">
        <v>1046</v>
      </c>
      <c r="B658" s="88" t="s">
        <v>1077</v>
      </c>
      <c r="C658" s="201" t="s">
        <v>1078</v>
      </c>
      <c r="D658" s="202">
        <f t="shared" si="2399"/>
        <v>49937.74235</v>
      </c>
      <c r="E658" s="62">
        <f t="shared" si="2400"/>
        <v>0</v>
      </c>
      <c r="F658" s="63">
        <f t="shared" si="2401"/>
        <v>49937.74235</v>
      </c>
      <c r="G658" s="64"/>
      <c r="H658" s="65"/>
      <c r="I658" s="64"/>
      <c r="J658" s="65"/>
      <c r="K658" s="64"/>
      <c r="L658" s="65"/>
      <c r="M658" s="64"/>
      <c r="N658" s="65"/>
      <c r="O658" s="62"/>
      <c r="P658" s="63"/>
      <c r="Q658" s="64"/>
      <c r="R658" s="65"/>
      <c r="S658" s="64"/>
      <c r="T658" s="65"/>
      <c r="U658" s="64"/>
      <c r="V658" s="66"/>
      <c r="W658" s="64"/>
      <c r="X658" s="65"/>
      <c r="Y658" s="65"/>
      <c r="Z658" s="64"/>
      <c r="AA658" s="65"/>
      <c r="AB658" s="62"/>
      <c r="AC658" s="63"/>
      <c r="AD658" s="64"/>
      <c r="AE658" s="65"/>
      <c r="AF658" s="65">
        <v>25288.131600000001</v>
      </c>
      <c r="AG658" s="66">
        <v>7980</v>
      </c>
      <c r="AH658" s="73"/>
      <c r="AI658" s="62"/>
      <c r="AJ658" s="63"/>
      <c r="AK658" s="62"/>
      <c r="AL658" s="63"/>
      <c r="AM658" s="68"/>
      <c r="AN658" s="69"/>
      <c r="AO658" s="69"/>
      <c r="AP658" s="64"/>
      <c r="AQ658" s="65"/>
      <c r="AR658" s="64"/>
      <c r="AS658" s="65"/>
      <c r="AT658" s="66"/>
      <c r="AU658" s="66"/>
      <c r="AV658" s="64"/>
      <c r="AW658" s="65"/>
      <c r="AX658" s="73"/>
      <c r="AY658" s="73"/>
      <c r="AZ658" s="65"/>
      <c r="BA658" s="66"/>
      <c r="BB658" s="66"/>
      <c r="BC658" s="66">
        <f>389.271+13646.3415</f>
        <v>14035.612500000001</v>
      </c>
      <c r="BD658" s="73"/>
      <c r="BE658" s="64"/>
      <c r="BF658" s="65"/>
      <c r="BG658" s="70"/>
      <c r="BH658" s="66"/>
      <c r="BI658" s="70"/>
      <c r="BJ658" s="66"/>
      <c r="BK658" s="64"/>
      <c r="BL658" s="65"/>
      <c r="BM658" s="66"/>
      <c r="BN658" s="65"/>
      <c r="BO658" s="65"/>
      <c r="BP658" s="65"/>
      <c r="BQ658" s="65">
        <v>2633.9982500000001</v>
      </c>
      <c r="BR658" s="66"/>
      <c r="BS658" s="73"/>
    </row>
    <row r="659" spans="1:71" ht="36" customHeight="1" outlineLevel="1" x14ac:dyDescent="0.35">
      <c r="A659" s="82" t="s">
        <v>1046</v>
      </c>
      <c r="B659" s="61" t="s">
        <v>1079</v>
      </c>
      <c r="C659" s="201" t="s">
        <v>1080</v>
      </c>
      <c r="D659" s="202">
        <f t="shared" si="2399"/>
        <v>92453.472359999985</v>
      </c>
      <c r="E659" s="62">
        <f t="shared" si="2400"/>
        <v>35610.156369999997</v>
      </c>
      <c r="F659" s="63">
        <f t="shared" si="2401"/>
        <v>56843.315989999996</v>
      </c>
      <c r="G659" s="64">
        <v>11969.985559999999</v>
      </c>
      <c r="H659" s="65">
        <v>5129.9938199999997</v>
      </c>
      <c r="I659" s="64"/>
      <c r="J659" s="65"/>
      <c r="K659" s="64">
        <v>1831.48081</v>
      </c>
      <c r="L659" s="65">
        <v>784.92034999999998</v>
      </c>
      <c r="M659" s="64"/>
      <c r="N659" s="65"/>
      <c r="O659" s="62">
        <v>1060.50541</v>
      </c>
      <c r="P659" s="63">
        <v>454.50232</v>
      </c>
      <c r="Q659" s="64"/>
      <c r="R659" s="65"/>
      <c r="S659" s="64"/>
      <c r="T659" s="65"/>
      <c r="U659" s="64"/>
      <c r="V659" s="66"/>
      <c r="W659" s="64"/>
      <c r="X659" s="65"/>
      <c r="Y659" s="65">
        <f>4536+2635.89143</f>
        <v>7171.8914299999997</v>
      </c>
      <c r="Z659" s="64">
        <v>5802.2156500000001</v>
      </c>
      <c r="AA659" s="65">
        <v>2486.6638499999999</v>
      </c>
      <c r="AB659" s="64">
        <v>13793.78405</v>
      </c>
      <c r="AC659" s="65">
        <v>5911.6217399999996</v>
      </c>
      <c r="AD659" s="64">
        <v>1152.18489</v>
      </c>
      <c r="AE659" s="65">
        <v>493.79352999999998</v>
      </c>
      <c r="AF659" s="65">
        <v>26742.205910000001</v>
      </c>
      <c r="AG659" s="66"/>
      <c r="AH659" s="73"/>
      <c r="AI659" s="62"/>
      <c r="AJ659" s="63"/>
      <c r="AK659" s="62"/>
      <c r="AL659" s="63"/>
      <c r="AM659" s="68"/>
      <c r="AN659" s="69"/>
      <c r="AO659" s="69"/>
      <c r="AP659" s="64"/>
      <c r="AQ659" s="65"/>
      <c r="AR659" s="64"/>
      <c r="AS659" s="65"/>
      <c r="AT659" s="66"/>
      <c r="AU659" s="66"/>
      <c r="AV659" s="64"/>
      <c r="AW659" s="65"/>
      <c r="AX659" s="73">
        <v>24.120200000000001</v>
      </c>
      <c r="AY659" s="73"/>
      <c r="AZ659" s="65"/>
      <c r="BA659" s="66"/>
      <c r="BB659" s="66"/>
      <c r="BC659" s="66">
        <v>3531.8505399999999</v>
      </c>
      <c r="BD659" s="73"/>
      <c r="BE659" s="64"/>
      <c r="BF659" s="65"/>
      <c r="BG659" s="70"/>
      <c r="BH659" s="66"/>
      <c r="BI659" s="70"/>
      <c r="BJ659" s="66"/>
      <c r="BK659" s="64"/>
      <c r="BL659" s="65"/>
      <c r="BM659" s="66"/>
      <c r="BN659" s="65"/>
      <c r="BO659" s="65"/>
      <c r="BP659" s="65"/>
      <c r="BQ659" s="65">
        <v>4111.7523000000001</v>
      </c>
      <c r="BR659" s="66"/>
      <c r="BS659" s="73"/>
    </row>
    <row r="660" spans="1:71" ht="57" customHeight="1" outlineLevel="1" x14ac:dyDescent="0.35">
      <c r="A660" s="82" t="s">
        <v>1046</v>
      </c>
      <c r="B660" s="61" t="s">
        <v>1081</v>
      </c>
      <c r="C660" s="201">
        <v>190200259120</v>
      </c>
      <c r="D660" s="202">
        <f t="shared" si="2399"/>
        <v>174.6</v>
      </c>
      <c r="E660" s="62">
        <f t="shared" si="2400"/>
        <v>122.22</v>
      </c>
      <c r="F660" s="63">
        <f t="shared" si="2401"/>
        <v>52.38</v>
      </c>
      <c r="G660" s="64"/>
      <c r="H660" s="65"/>
      <c r="I660" s="64"/>
      <c r="J660" s="65"/>
      <c r="K660" s="64"/>
      <c r="L660" s="65"/>
      <c r="M660" s="64"/>
      <c r="N660" s="65"/>
      <c r="O660" s="62"/>
      <c r="P660" s="63"/>
      <c r="Q660" s="64"/>
      <c r="R660" s="65"/>
      <c r="S660" s="64">
        <v>122.22</v>
      </c>
      <c r="T660" s="65">
        <v>52.38</v>
      </c>
      <c r="U660" s="64"/>
      <c r="V660" s="66"/>
      <c r="W660" s="64"/>
      <c r="X660" s="65"/>
      <c r="Y660" s="65"/>
      <c r="Z660" s="64"/>
      <c r="AA660" s="65"/>
      <c r="AB660" s="64"/>
      <c r="AC660" s="65"/>
      <c r="AD660" s="64"/>
      <c r="AE660" s="65"/>
      <c r="AF660" s="65"/>
      <c r="AG660" s="66"/>
      <c r="AH660" s="69"/>
      <c r="AI660" s="62"/>
      <c r="AJ660" s="63"/>
      <c r="AK660" s="62"/>
      <c r="AL660" s="63"/>
      <c r="AM660" s="68"/>
      <c r="AN660" s="69"/>
      <c r="AO660" s="69"/>
      <c r="AP660" s="64"/>
      <c r="AQ660" s="65"/>
      <c r="AR660" s="64"/>
      <c r="AS660" s="65"/>
      <c r="AT660" s="66"/>
      <c r="AU660" s="66"/>
      <c r="AV660" s="64"/>
      <c r="AW660" s="65"/>
      <c r="AX660" s="69"/>
      <c r="AY660" s="69"/>
      <c r="AZ660" s="65"/>
      <c r="BA660" s="66"/>
      <c r="BB660" s="66"/>
      <c r="BC660" s="66"/>
      <c r="BD660" s="69"/>
      <c r="BE660" s="64"/>
      <c r="BF660" s="65"/>
      <c r="BG660" s="70"/>
      <c r="BH660" s="66"/>
      <c r="BI660" s="70"/>
      <c r="BJ660" s="66"/>
      <c r="BK660" s="64"/>
      <c r="BL660" s="65"/>
      <c r="BM660" s="66"/>
      <c r="BN660" s="65"/>
      <c r="BO660" s="65"/>
      <c r="BP660" s="65"/>
      <c r="BQ660" s="65"/>
      <c r="BR660" s="66"/>
      <c r="BS660" s="69"/>
    </row>
    <row r="661" spans="1:71" ht="96" customHeight="1" outlineLevel="1" x14ac:dyDescent="0.35">
      <c r="A661" s="82" t="s">
        <v>1046</v>
      </c>
      <c r="B661" s="61" t="s">
        <v>1082</v>
      </c>
      <c r="C661" s="201">
        <v>244201224993</v>
      </c>
      <c r="D661" s="202">
        <f t="shared" si="2399"/>
        <v>5000</v>
      </c>
      <c r="E661" s="62">
        <f t="shared" si="2400"/>
        <v>2477.5449199999998</v>
      </c>
      <c r="F661" s="63">
        <f t="shared" si="2401"/>
        <v>2522.4550800000002</v>
      </c>
      <c r="G661" s="64"/>
      <c r="H661" s="65"/>
      <c r="I661" s="64"/>
      <c r="J661" s="65"/>
      <c r="K661" s="64"/>
      <c r="L661" s="65"/>
      <c r="M661" s="64"/>
      <c r="N661" s="65"/>
      <c r="O661" s="62"/>
      <c r="P661" s="63"/>
      <c r="Q661" s="64"/>
      <c r="R661" s="65"/>
      <c r="S661" s="64"/>
      <c r="T661" s="65"/>
      <c r="U661" s="64"/>
      <c r="V661" s="66"/>
      <c r="W661" s="64"/>
      <c r="X661" s="65"/>
      <c r="Y661" s="65"/>
      <c r="Z661" s="64"/>
      <c r="AA661" s="65"/>
      <c r="AB661" s="64"/>
      <c r="AC661" s="65"/>
      <c r="AD661" s="64"/>
      <c r="AE661" s="65"/>
      <c r="AF661" s="65"/>
      <c r="AG661" s="66"/>
      <c r="AH661" s="69"/>
      <c r="AI661" s="62"/>
      <c r="AJ661" s="63"/>
      <c r="AK661" s="62"/>
      <c r="AL661" s="63"/>
      <c r="AM661" s="63">
        <v>2477.5449199999998</v>
      </c>
      <c r="AN661" s="63">
        <v>2522.4550800000002</v>
      </c>
      <c r="AO661" s="63"/>
      <c r="AP661" s="64"/>
      <c r="AQ661" s="65"/>
      <c r="AR661" s="64"/>
      <c r="AS661" s="65"/>
      <c r="AT661" s="66"/>
      <c r="AU661" s="66"/>
      <c r="AV661" s="64"/>
      <c r="AW661" s="65"/>
      <c r="AX661" s="69"/>
      <c r="AY661" s="69"/>
      <c r="AZ661" s="65"/>
      <c r="BA661" s="66"/>
      <c r="BB661" s="66"/>
      <c r="BC661" s="66"/>
      <c r="BD661" s="69"/>
      <c r="BE661" s="64"/>
      <c r="BF661" s="65"/>
      <c r="BG661" s="70"/>
      <c r="BH661" s="66"/>
      <c r="BI661" s="70"/>
      <c r="BJ661" s="66"/>
      <c r="BK661" s="64"/>
      <c r="BL661" s="65"/>
      <c r="BM661" s="66"/>
      <c r="BN661" s="65"/>
      <c r="BO661" s="65"/>
      <c r="BP661" s="65"/>
      <c r="BQ661" s="65"/>
      <c r="BR661" s="66"/>
      <c r="BS661" s="69"/>
    </row>
    <row r="662" spans="1:71" s="78" customFormat="1" ht="23.25" customHeight="1" x14ac:dyDescent="0.35">
      <c r="A662" s="98" t="s">
        <v>1083</v>
      </c>
      <c r="B662" s="91"/>
      <c r="C662" s="204"/>
      <c r="D662" s="207">
        <f t="shared" ref="D662" si="2402">SUBTOTAL(9,D637:D661)</f>
        <v>792905.42149999994</v>
      </c>
      <c r="E662" s="100">
        <f t="shared" ref="E662" si="2403">SUBTOTAL(9,E637:E661)</f>
        <v>120097.33256000001</v>
      </c>
      <c r="F662" s="100">
        <f t="shared" ref="F662" si="2404">SUBTOTAL(9,F637:F661)</f>
        <v>672808.08893999993</v>
      </c>
      <c r="G662" s="100">
        <f t="shared" ref="G662" si="2405">SUBTOTAL(9,G637:G661)</f>
        <v>12721.3112</v>
      </c>
      <c r="H662" s="100">
        <f t="shared" ref="H662" si="2406">SUBTOTAL(9,H637:H661)</f>
        <v>5451.9905399999998</v>
      </c>
      <c r="I662" s="100">
        <f t="shared" ref="I662" si="2407">SUBTOTAL(9,I637:I661)</f>
        <v>702.94443000000001</v>
      </c>
      <c r="J662" s="100">
        <f t="shared" ref="J662" si="2408">SUBTOTAL(9,J637:J661)</f>
        <v>301.26190000000003</v>
      </c>
      <c r="K662" s="100">
        <f t="shared" ref="K662" si="2409">SUBTOTAL(9,K637:K661)</f>
        <v>2017.4136800000001</v>
      </c>
      <c r="L662" s="100">
        <f t="shared" ref="L662" si="2410">SUBTOTAL(9,L637:L661)</f>
        <v>864.60586999999998</v>
      </c>
      <c r="M662" s="100">
        <f t="shared" ref="M662" si="2411">SUBTOTAL(9,M637:M661)</f>
        <v>1169.4080999999999</v>
      </c>
      <c r="N662" s="100">
        <f t="shared" ref="N662" si="2412">SUBTOTAL(9,N637:N661)</f>
        <v>501.17489999999998</v>
      </c>
      <c r="O662" s="100">
        <f t="shared" ref="O662" si="2413">SUBTOTAL(9,O637:O661)</f>
        <v>1633.2100500000001</v>
      </c>
      <c r="P662" s="100">
        <f t="shared" ref="P662" si="2414">SUBTOTAL(9,P637:P661)</f>
        <v>699.94715999999994</v>
      </c>
      <c r="Q662" s="100">
        <f t="shared" ref="Q662" si="2415">SUBTOTAL(9,Q637:Q661)</f>
        <v>1583.3828800000003</v>
      </c>
      <c r="R662" s="100">
        <f t="shared" ref="R662" si="2416">SUBTOTAL(9,R637:R661)</f>
        <v>678.59265999999991</v>
      </c>
      <c r="S662" s="100">
        <f t="shared" ref="S662" si="2417">SUBTOTAL(9,S637:S661)</f>
        <v>122.22</v>
      </c>
      <c r="T662" s="100">
        <f t="shared" ref="T662" si="2418">SUBTOTAL(9,T637:T661)</f>
        <v>52.38</v>
      </c>
      <c r="U662" s="100">
        <f t="shared" ref="U662" si="2419">SUBTOTAL(9,U637:U661)</f>
        <v>0</v>
      </c>
      <c r="V662" s="100">
        <f t="shared" ref="V662" si="2420">SUBTOTAL(9,V637:V661)</f>
        <v>0</v>
      </c>
      <c r="W662" s="100">
        <f t="shared" ref="W662" si="2421">SUBTOTAL(9,W637:W661)</f>
        <v>422.01541000000003</v>
      </c>
      <c r="X662" s="100">
        <f t="shared" ref="X662" si="2422">SUBTOTAL(9,X637:X661)</f>
        <v>180.86378000000002</v>
      </c>
      <c r="Y662" s="100">
        <f t="shared" ref="Y662" si="2423">SUBTOTAL(9,Y637:Y661)</f>
        <v>18429.922060000001</v>
      </c>
      <c r="Z662" s="100">
        <f t="shared" ref="Z662" si="2424">SUBTOTAL(9,Z637:Z661)</f>
        <v>5802.2156500000001</v>
      </c>
      <c r="AA662" s="100">
        <f t="shared" ref="AA662" si="2425">SUBTOTAL(9,AA637:AA661)</f>
        <v>2486.6638499999999</v>
      </c>
      <c r="AB662" s="100">
        <f t="shared" ref="AB662" si="2426">SUBTOTAL(9,AB637:AB661)</f>
        <v>41406.27635</v>
      </c>
      <c r="AC662" s="100">
        <f t="shared" ref="AC662" si="2427">SUBTOTAL(9,AC637:AC661)</f>
        <v>17745.547009999998</v>
      </c>
      <c r="AD662" s="100">
        <f t="shared" ref="AD662" si="2428">SUBTOTAL(9,AD637:AD661)</f>
        <v>1184.44254</v>
      </c>
      <c r="AE662" s="100">
        <f t="shared" ref="AE662" si="2429">SUBTOTAL(9,AE637:AE661)</f>
        <v>507.61823999999996</v>
      </c>
      <c r="AF662" s="100">
        <f t="shared" ref="AF662" si="2430">SUBTOTAL(9,AF637:AF661)</f>
        <v>90953.793510000003</v>
      </c>
      <c r="AG662" s="100">
        <f t="shared" ref="AG662" si="2431">SUBTOTAL(9,AG637:AG661)</f>
        <v>43138.55</v>
      </c>
      <c r="AH662" s="100">
        <f t="shared" ref="AH662" si="2432">SUBTOTAL(9,AH637:AH661)</f>
        <v>0</v>
      </c>
      <c r="AI662" s="100">
        <f t="shared" ref="AI662" si="2433">SUBTOTAL(9,AI637:AI661)</f>
        <v>10943.29162</v>
      </c>
      <c r="AJ662" s="100">
        <f t="shared" ref="AJ662" si="2434">SUBTOTAL(9,AJ637:AJ661)</f>
        <v>4689.9821199999997</v>
      </c>
      <c r="AK662" s="100">
        <f t="shared" ref="AK662" si="2435">SUBTOTAL(9,AK637:AK661)</f>
        <v>19435.437729999998</v>
      </c>
      <c r="AL662" s="100">
        <f t="shared" ref="AL662" si="2436">SUBTOTAL(9,AL637:AL661)</f>
        <v>8329.4733199999991</v>
      </c>
      <c r="AM662" s="100">
        <f t="shared" ref="AM662" si="2437">SUBTOTAL(9,AM637:AM661)</f>
        <v>2477.5449199999998</v>
      </c>
      <c r="AN662" s="100">
        <f t="shared" ref="AN662" si="2438">SUBTOTAL(9,AN637:AN661)</f>
        <v>2522.4550800000002</v>
      </c>
      <c r="AO662" s="100">
        <f t="shared" ref="AO662" si="2439">SUBTOTAL(9,AO637:AO661)</f>
        <v>5401.6620000000003</v>
      </c>
      <c r="AP662" s="100">
        <f t="shared" ref="AP662" si="2440">SUBTOTAL(9,AP637:AP661)</f>
        <v>5156.2214000000004</v>
      </c>
      <c r="AQ662" s="100">
        <f t="shared" ref="AQ662" si="2441">SUBTOTAL(9,AQ637:AQ661)</f>
        <v>2209.8091700000004</v>
      </c>
      <c r="AR662" s="100">
        <f t="shared" ref="AR662" si="2442">SUBTOTAL(9,AR637:AR661)</f>
        <v>0</v>
      </c>
      <c r="AS662" s="100">
        <f t="shared" ref="AS662" si="2443">SUBTOTAL(9,AS637:AS661)</f>
        <v>0</v>
      </c>
      <c r="AT662" s="100">
        <f t="shared" ref="AT662" si="2444">SUBTOTAL(9,AT637:AT661)</f>
        <v>0</v>
      </c>
      <c r="AU662" s="100">
        <f t="shared" ref="AU662" si="2445">SUBTOTAL(9,AU637:AU661)</f>
        <v>0</v>
      </c>
      <c r="AV662" s="100">
        <f t="shared" ref="AV662" si="2446">SUBTOTAL(9,AV637:AV661)</f>
        <v>10348.19195</v>
      </c>
      <c r="AW662" s="100">
        <f t="shared" ref="AW662" si="2447">SUBTOTAL(9,AW637:AW661)</f>
        <v>4434.9143700000004</v>
      </c>
      <c r="AX662" s="100">
        <f t="shared" ref="AX662" si="2448">SUBTOTAL(9,AX637:AX661)</f>
        <v>11686.22243</v>
      </c>
      <c r="AY662" s="100">
        <f t="shared" ref="AY662" si="2449">SUBTOTAL(9,AY637:AY661)</f>
        <v>0</v>
      </c>
      <c r="AZ662" s="100">
        <f t="shared" ref="AZ662" si="2450">SUBTOTAL(9,AZ637:AZ661)</f>
        <v>0</v>
      </c>
      <c r="BA662" s="100">
        <f t="shared" ref="BA662" si="2451">SUBTOTAL(9,BA637:BA661)</f>
        <v>0</v>
      </c>
      <c r="BB662" s="100">
        <f t="shared" ref="BB662" si="2452">SUBTOTAL(9,BB637:BB661)</f>
        <v>0</v>
      </c>
      <c r="BC662" s="100">
        <f t="shared" ref="BC662" si="2453">SUBTOTAL(9,BC637:BC661)</f>
        <v>57567.463040000002</v>
      </c>
      <c r="BD662" s="100">
        <f t="shared" ref="BD662" si="2454">SUBTOTAL(9,BD637:BD661)</f>
        <v>0</v>
      </c>
      <c r="BE662" s="100">
        <f t="shared" ref="BE662" si="2455">SUBTOTAL(9,BE637:BE661)</f>
        <v>0</v>
      </c>
      <c r="BF662" s="100">
        <f t="shared" ref="BF662" si="2456">SUBTOTAL(9,BF637:BF661)</f>
        <v>0</v>
      </c>
      <c r="BG662" s="100">
        <f t="shared" ref="BG662" si="2457">SUBTOTAL(9,BG637:BG661)</f>
        <v>0</v>
      </c>
      <c r="BH662" s="100">
        <f t="shared" ref="BH662" si="2458">SUBTOTAL(9,BH637:BH661)</f>
        <v>0</v>
      </c>
      <c r="BI662" s="100">
        <f t="shared" ref="BI662" si="2459">SUBTOTAL(9,BI637:BI661)</f>
        <v>497.63754</v>
      </c>
      <c r="BJ662" s="100">
        <f t="shared" ref="BJ662" si="2460">SUBTOTAL(9,BJ637:BJ661)</f>
        <v>31.76886</v>
      </c>
      <c r="BK662" s="100">
        <f t="shared" ref="BK662" si="2461">SUBTOTAL(9,BK637:BK661)</f>
        <v>2474.1671099999999</v>
      </c>
      <c r="BL662" s="100">
        <f t="shared" ref="BL662" si="2462">SUBTOTAL(9,BL637:BL661)</f>
        <v>3170.47694</v>
      </c>
      <c r="BM662" s="100">
        <f t="shared" ref="BM662" si="2463">SUBTOTAL(9,BM637:BM661)</f>
        <v>0</v>
      </c>
      <c r="BN662" s="100">
        <f t="shared" ref="BN662" si="2464">SUBTOTAL(9,BN637:BN661)</f>
        <v>0</v>
      </c>
      <c r="BO662" s="100">
        <f t="shared" ref="BO662" si="2465">SUBTOTAL(9,BO637:BO661)</f>
        <v>0</v>
      </c>
      <c r="BP662" s="100">
        <f t="shared" ref="BP662" si="2466">SUBTOTAL(9,BP637:BP661)</f>
        <v>0</v>
      </c>
      <c r="BQ662" s="100">
        <f t="shared" ref="BQ662" si="2467">SUBTOTAL(9,BQ637:BQ661)</f>
        <v>18896.792590000001</v>
      </c>
      <c r="BR662" s="100">
        <f t="shared" ref="BR662" si="2468">SUBTOTAL(9,BR637:BR661)</f>
        <v>0</v>
      </c>
      <c r="BS662" s="100">
        <f t="shared" ref="BS662" si="2469">SUBTOTAL(9,BS637:BS661)</f>
        <v>371874.15753999999</v>
      </c>
    </row>
    <row r="663" spans="1:71" ht="69.75" customHeight="1" outlineLevel="1" x14ac:dyDescent="0.35">
      <c r="A663" s="82" t="s">
        <v>1084</v>
      </c>
      <c r="B663" s="88" t="s">
        <v>1085</v>
      </c>
      <c r="C663" s="201">
        <v>2470001503</v>
      </c>
      <c r="D663" s="202">
        <f>E663+F663</f>
        <v>73.05</v>
      </c>
      <c r="E663" s="62">
        <f>SUMIF($G$5:$BS$5,"федеральный бюджет",G663:BS663)</f>
        <v>0</v>
      </c>
      <c r="F663" s="63">
        <f>SUMIF($G$5:$BS$5,"краевой бюджет",G663:BS663)</f>
        <v>73.05</v>
      </c>
      <c r="G663" s="64"/>
      <c r="H663" s="65"/>
      <c r="I663" s="64"/>
      <c r="J663" s="65"/>
      <c r="K663" s="64"/>
      <c r="L663" s="65"/>
      <c r="M663" s="64"/>
      <c r="N663" s="65"/>
      <c r="O663" s="62"/>
      <c r="P663" s="63"/>
      <c r="Q663" s="64"/>
      <c r="R663" s="65"/>
      <c r="S663" s="64"/>
      <c r="T663" s="65"/>
      <c r="U663" s="64"/>
      <c r="V663" s="66"/>
      <c r="W663" s="64"/>
      <c r="X663" s="65"/>
      <c r="Y663" s="65"/>
      <c r="Z663" s="64"/>
      <c r="AA663" s="65"/>
      <c r="AB663" s="62"/>
      <c r="AC663" s="63"/>
      <c r="AD663" s="64"/>
      <c r="AE663" s="65"/>
      <c r="AF663" s="65"/>
      <c r="AG663" s="66"/>
      <c r="AH663" s="73"/>
      <c r="AI663" s="62"/>
      <c r="AJ663" s="63"/>
      <c r="AK663" s="62"/>
      <c r="AL663" s="63"/>
      <c r="AM663" s="68"/>
      <c r="AN663" s="69"/>
      <c r="AO663" s="69"/>
      <c r="AP663" s="64"/>
      <c r="AQ663" s="65"/>
      <c r="AR663" s="64"/>
      <c r="AS663" s="65"/>
      <c r="AT663" s="66"/>
      <c r="AU663" s="66"/>
      <c r="AV663" s="64"/>
      <c r="AW663" s="65"/>
      <c r="AX663" s="73"/>
      <c r="AY663" s="73"/>
      <c r="AZ663" s="65"/>
      <c r="BA663" s="66"/>
      <c r="BB663" s="66"/>
      <c r="BC663" s="66">
        <v>73.05</v>
      </c>
      <c r="BD663" s="73"/>
      <c r="BE663" s="64"/>
      <c r="BF663" s="65"/>
      <c r="BG663" s="70"/>
      <c r="BH663" s="66"/>
      <c r="BI663" s="70"/>
      <c r="BJ663" s="66"/>
      <c r="BK663" s="64"/>
      <c r="BL663" s="65"/>
      <c r="BM663" s="66"/>
      <c r="BN663" s="65"/>
      <c r="BO663" s="65"/>
      <c r="BP663" s="65"/>
      <c r="BQ663" s="65"/>
      <c r="BR663" s="66"/>
      <c r="BS663" s="73"/>
    </row>
    <row r="664" spans="1:71" s="160" customFormat="1" ht="23.25" customHeight="1" x14ac:dyDescent="0.35">
      <c r="A664" s="161" t="s">
        <v>1086</v>
      </c>
      <c r="B664" s="162"/>
      <c r="C664" s="204"/>
      <c r="D664" s="207">
        <f t="shared" ref="D664" si="2470">SUBTOTAL(9,D663)</f>
        <v>73.05</v>
      </c>
      <c r="E664" s="100">
        <f t="shared" ref="E664" si="2471">SUBTOTAL(9,E663)</f>
        <v>0</v>
      </c>
      <c r="F664" s="100">
        <f t="shared" ref="F664" si="2472">SUBTOTAL(9,F663)</f>
        <v>73.05</v>
      </c>
      <c r="G664" s="100">
        <f t="shared" ref="G664" si="2473">SUBTOTAL(9,G663)</f>
        <v>0</v>
      </c>
      <c r="H664" s="100">
        <f t="shared" ref="H664" si="2474">SUBTOTAL(9,H663)</f>
        <v>0</v>
      </c>
      <c r="I664" s="100">
        <f t="shared" ref="I664" si="2475">SUBTOTAL(9,I663)</f>
        <v>0</v>
      </c>
      <c r="J664" s="100">
        <f t="shared" ref="J664" si="2476">SUBTOTAL(9,J663)</f>
        <v>0</v>
      </c>
      <c r="K664" s="100">
        <f t="shared" ref="K664" si="2477">SUBTOTAL(9,K663)</f>
        <v>0</v>
      </c>
      <c r="L664" s="100">
        <f t="shared" ref="L664" si="2478">SUBTOTAL(9,L663)</f>
        <v>0</v>
      </c>
      <c r="M664" s="100">
        <f t="shared" ref="M664" si="2479">SUBTOTAL(9,M663)</f>
        <v>0</v>
      </c>
      <c r="N664" s="100">
        <f t="shared" ref="N664" si="2480">SUBTOTAL(9,N663)</f>
        <v>0</v>
      </c>
      <c r="O664" s="100">
        <f t="shared" ref="O664" si="2481">SUBTOTAL(9,O663)</f>
        <v>0</v>
      </c>
      <c r="P664" s="100">
        <f t="shared" ref="P664" si="2482">SUBTOTAL(9,P663)</f>
        <v>0</v>
      </c>
      <c r="Q664" s="100">
        <f t="shared" ref="Q664" si="2483">SUBTOTAL(9,Q663)</f>
        <v>0</v>
      </c>
      <c r="R664" s="100">
        <f t="shared" ref="R664" si="2484">SUBTOTAL(9,R663)</f>
        <v>0</v>
      </c>
      <c r="S664" s="100">
        <f t="shared" ref="S664" si="2485">SUBTOTAL(9,S663)</f>
        <v>0</v>
      </c>
      <c r="T664" s="100">
        <f t="shared" ref="T664" si="2486">SUBTOTAL(9,T663)</f>
        <v>0</v>
      </c>
      <c r="U664" s="100">
        <f t="shared" ref="U664" si="2487">SUBTOTAL(9,U663)</f>
        <v>0</v>
      </c>
      <c r="V664" s="100">
        <f t="shared" ref="V664" si="2488">SUBTOTAL(9,V663)</f>
        <v>0</v>
      </c>
      <c r="W664" s="100">
        <f t="shared" ref="W664" si="2489">SUBTOTAL(9,W663)</f>
        <v>0</v>
      </c>
      <c r="X664" s="100">
        <f t="shared" ref="X664" si="2490">SUBTOTAL(9,X663)</f>
        <v>0</v>
      </c>
      <c r="Y664" s="100">
        <f t="shared" ref="Y664" si="2491">SUBTOTAL(9,Y663)</f>
        <v>0</v>
      </c>
      <c r="Z664" s="100">
        <f t="shared" ref="Z664" si="2492">SUBTOTAL(9,Z663)</f>
        <v>0</v>
      </c>
      <c r="AA664" s="100">
        <f t="shared" ref="AA664" si="2493">SUBTOTAL(9,AA663)</f>
        <v>0</v>
      </c>
      <c r="AB664" s="100">
        <f t="shared" ref="AB664" si="2494">SUBTOTAL(9,AB663)</f>
        <v>0</v>
      </c>
      <c r="AC664" s="100">
        <f t="shared" ref="AC664" si="2495">SUBTOTAL(9,AC663)</f>
        <v>0</v>
      </c>
      <c r="AD664" s="100">
        <f t="shared" ref="AD664" si="2496">SUBTOTAL(9,AD663)</f>
        <v>0</v>
      </c>
      <c r="AE664" s="100">
        <f t="shared" ref="AE664" si="2497">SUBTOTAL(9,AE663)</f>
        <v>0</v>
      </c>
      <c r="AF664" s="100">
        <f t="shared" ref="AF664" si="2498">SUBTOTAL(9,AF663)</f>
        <v>0</v>
      </c>
      <c r="AG664" s="100">
        <f t="shared" ref="AG664" si="2499">SUBTOTAL(9,AG663)</f>
        <v>0</v>
      </c>
      <c r="AH664" s="100">
        <f t="shared" ref="AH664" si="2500">SUBTOTAL(9,AH663)</f>
        <v>0</v>
      </c>
      <c r="AI664" s="100">
        <f t="shared" ref="AI664" si="2501">SUBTOTAL(9,AI663)</f>
        <v>0</v>
      </c>
      <c r="AJ664" s="100">
        <f t="shared" ref="AJ664" si="2502">SUBTOTAL(9,AJ663)</f>
        <v>0</v>
      </c>
      <c r="AK664" s="100">
        <f t="shared" ref="AK664" si="2503">SUBTOTAL(9,AK663)</f>
        <v>0</v>
      </c>
      <c r="AL664" s="100">
        <f t="shared" ref="AL664" si="2504">SUBTOTAL(9,AL663)</f>
        <v>0</v>
      </c>
      <c r="AM664" s="100">
        <f t="shared" ref="AM664" si="2505">SUBTOTAL(9,AM663)</f>
        <v>0</v>
      </c>
      <c r="AN664" s="100">
        <f t="shared" ref="AN664" si="2506">SUBTOTAL(9,AN663)</f>
        <v>0</v>
      </c>
      <c r="AO664" s="100">
        <f t="shared" ref="AO664" si="2507">SUBTOTAL(9,AO663)</f>
        <v>0</v>
      </c>
      <c r="AP664" s="100">
        <f t="shared" ref="AP664" si="2508">SUBTOTAL(9,AP663)</f>
        <v>0</v>
      </c>
      <c r="AQ664" s="100">
        <f t="shared" ref="AQ664" si="2509">SUBTOTAL(9,AQ663)</f>
        <v>0</v>
      </c>
      <c r="AR664" s="100">
        <f t="shared" ref="AR664" si="2510">SUBTOTAL(9,AR663)</f>
        <v>0</v>
      </c>
      <c r="AS664" s="100">
        <f t="shared" ref="AS664" si="2511">SUBTOTAL(9,AS663)</f>
        <v>0</v>
      </c>
      <c r="AT664" s="100">
        <f t="shared" ref="AT664" si="2512">SUBTOTAL(9,AT663)</f>
        <v>0</v>
      </c>
      <c r="AU664" s="100">
        <f t="shared" ref="AU664" si="2513">SUBTOTAL(9,AU663)</f>
        <v>0</v>
      </c>
      <c r="AV664" s="100">
        <f t="shared" ref="AV664" si="2514">SUBTOTAL(9,AV663)</f>
        <v>0</v>
      </c>
      <c r="AW664" s="100">
        <f t="shared" ref="AW664" si="2515">SUBTOTAL(9,AW663)</f>
        <v>0</v>
      </c>
      <c r="AX664" s="100">
        <f t="shared" ref="AX664" si="2516">SUBTOTAL(9,AX663)</f>
        <v>0</v>
      </c>
      <c r="AY664" s="100">
        <f t="shared" ref="AY664" si="2517">SUBTOTAL(9,AY663)</f>
        <v>0</v>
      </c>
      <c r="AZ664" s="100">
        <f t="shared" ref="AZ664" si="2518">SUBTOTAL(9,AZ663)</f>
        <v>0</v>
      </c>
      <c r="BA664" s="100">
        <f t="shared" ref="BA664" si="2519">SUBTOTAL(9,BA663)</f>
        <v>0</v>
      </c>
      <c r="BB664" s="100">
        <f t="shared" ref="BB664" si="2520">SUBTOTAL(9,BB663)</f>
        <v>0</v>
      </c>
      <c r="BC664" s="100">
        <f t="shared" ref="BC664" si="2521">SUBTOTAL(9,BC663)</f>
        <v>73.05</v>
      </c>
      <c r="BD664" s="100">
        <f t="shared" ref="BD664" si="2522">SUBTOTAL(9,BD663)</f>
        <v>0</v>
      </c>
      <c r="BE664" s="100">
        <f t="shared" ref="BE664" si="2523">SUBTOTAL(9,BE663)</f>
        <v>0</v>
      </c>
      <c r="BF664" s="100">
        <f t="shared" ref="BF664" si="2524">SUBTOTAL(9,BF663)</f>
        <v>0</v>
      </c>
      <c r="BG664" s="100">
        <f t="shared" ref="BG664" si="2525">SUBTOTAL(9,BG663)</f>
        <v>0</v>
      </c>
      <c r="BH664" s="100">
        <f t="shared" ref="BH664" si="2526">SUBTOTAL(9,BH663)</f>
        <v>0</v>
      </c>
      <c r="BI664" s="100">
        <f t="shared" ref="BI664" si="2527">SUBTOTAL(9,BI663)</f>
        <v>0</v>
      </c>
      <c r="BJ664" s="100">
        <f t="shared" ref="BJ664" si="2528">SUBTOTAL(9,BJ663)</f>
        <v>0</v>
      </c>
      <c r="BK664" s="100">
        <f t="shared" ref="BK664" si="2529">SUBTOTAL(9,BK663)</f>
        <v>0</v>
      </c>
      <c r="BL664" s="100">
        <f t="shared" ref="BL664" si="2530">SUBTOTAL(9,BL663)</f>
        <v>0</v>
      </c>
      <c r="BM664" s="100">
        <f t="shared" ref="BM664" si="2531">SUBTOTAL(9,BM663)</f>
        <v>0</v>
      </c>
      <c r="BN664" s="100">
        <f t="shared" ref="BN664" si="2532">SUBTOTAL(9,BN663)</f>
        <v>0</v>
      </c>
      <c r="BO664" s="100">
        <f t="shared" ref="BO664" si="2533">SUBTOTAL(9,BO663)</f>
        <v>0</v>
      </c>
      <c r="BP664" s="100">
        <f t="shared" ref="BP664" si="2534">SUBTOTAL(9,BP663)</f>
        <v>0</v>
      </c>
      <c r="BQ664" s="100">
        <f t="shared" ref="BQ664" si="2535">SUBTOTAL(9,BQ663)</f>
        <v>0</v>
      </c>
      <c r="BR664" s="100">
        <f t="shared" ref="BR664" si="2536">SUBTOTAL(9,BR663)</f>
        <v>0</v>
      </c>
      <c r="BS664" s="100">
        <f t="shared" ref="BS664" si="2537">SUBTOTAL(9,BS663)</f>
        <v>0</v>
      </c>
    </row>
    <row r="665" spans="1:71" ht="70.5" customHeight="1" outlineLevel="1" collapsed="1" x14ac:dyDescent="0.35">
      <c r="A665" s="82" t="s">
        <v>1087</v>
      </c>
      <c r="B665" s="88" t="s">
        <v>1088</v>
      </c>
      <c r="C665" s="201">
        <v>246100337120</v>
      </c>
      <c r="D665" s="202">
        <f t="shared" ref="D665" si="2538">E665+F665</f>
        <v>3393.4749999999999</v>
      </c>
      <c r="E665" s="62">
        <f t="shared" ref="E665" si="2539">SUMIF($G$5:$BS$5,"федеральный бюджет",G665:BS665)</f>
        <v>0</v>
      </c>
      <c r="F665" s="63">
        <f t="shared" ref="F665" si="2540">SUMIF($G$5:$BS$5,"краевой бюджет",G665:BS665)</f>
        <v>3393.4749999999999</v>
      </c>
      <c r="G665" s="64"/>
      <c r="H665" s="65"/>
      <c r="I665" s="64"/>
      <c r="J665" s="65"/>
      <c r="K665" s="64"/>
      <c r="L665" s="65"/>
      <c r="M665" s="64"/>
      <c r="N665" s="65"/>
      <c r="O665" s="62"/>
      <c r="P665" s="63"/>
      <c r="Q665" s="64"/>
      <c r="R665" s="65"/>
      <c r="S665" s="64"/>
      <c r="T665" s="65"/>
      <c r="U665" s="64"/>
      <c r="V665" s="66"/>
      <c r="W665" s="64"/>
      <c r="X665" s="65"/>
      <c r="Y665" s="65"/>
      <c r="Z665" s="64"/>
      <c r="AA665" s="65"/>
      <c r="AB665" s="62"/>
      <c r="AC665" s="63"/>
      <c r="AD665" s="64"/>
      <c r="AE665" s="65"/>
      <c r="AF665" s="65"/>
      <c r="AG665" s="66"/>
      <c r="AH665" s="73"/>
      <c r="AI665" s="62"/>
      <c r="AJ665" s="63"/>
      <c r="AK665" s="62"/>
      <c r="AL665" s="63"/>
      <c r="AM665" s="68"/>
      <c r="AN665" s="69"/>
      <c r="AO665" s="69"/>
      <c r="AP665" s="64"/>
      <c r="AQ665" s="65"/>
      <c r="AR665" s="64"/>
      <c r="AS665" s="65"/>
      <c r="AT665" s="66"/>
      <c r="AU665" s="66"/>
      <c r="AV665" s="64"/>
      <c r="AW665" s="65"/>
      <c r="AX665" s="73"/>
      <c r="AY665" s="73"/>
      <c r="AZ665" s="65"/>
      <c r="BA665" s="66"/>
      <c r="BB665" s="66"/>
      <c r="BC665" s="66">
        <f>1833.875+1559.6</f>
        <v>3393.4749999999999</v>
      </c>
      <c r="BD665" s="73"/>
      <c r="BE665" s="64"/>
      <c r="BF665" s="65"/>
      <c r="BG665" s="70"/>
      <c r="BH665" s="66"/>
      <c r="BI665" s="70"/>
      <c r="BJ665" s="66"/>
      <c r="BK665" s="64"/>
      <c r="BL665" s="65"/>
      <c r="BM665" s="66"/>
      <c r="BN665" s="65"/>
      <c r="BO665" s="65"/>
      <c r="BP665" s="65"/>
      <c r="BQ665" s="65"/>
      <c r="BR665" s="66"/>
      <c r="BS665" s="73"/>
    </row>
    <row r="666" spans="1:71" ht="70.5" customHeight="1" outlineLevel="1" x14ac:dyDescent="0.35">
      <c r="A666" s="97" t="s">
        <v>1089</v>
      </c>
      <c r="B666" s="88" t="s">
        <v>1090</v>
      </c>
      <c r="C666" s="201">
        <v>2464154029</v>
      </c>
      <c r="D666" s="202">
        <f t="shared" ref="D666:D678" si="2541">E666+F666</f>
        <v>6857.1428599999999</v>
      </c>
      <c r="E666" s="62">
        <f t="shared" ref="E666:E678" si="2542">SUMIF($G$5:$BS$5,"федеральный бюджет",G666:BS666)</f>
        <v>4800</v>
      </c>
      <c r="F666" s="63">
        <f t="shared" ref="F666:F678" si="2543">SUMIF($G$5:$BS$5,"краевой бюджет",G666:BS666)</f>
        <v>2057.1428599999999</v>
      </c>
      <c r="G666" s="64"/>
      <c r="H666" s="65"/>
      <c r="I666" s="64"/>
      <c r="J666" s="65"/>
      <c r="K666" s="64"/>
      <c r="L666" s="65"/>
      <c r="M666" s="64"/>
      <c r="N666" s="65"/>
      <c r="O666" s="62"/>
      <c r="P666" s="63"/>
      <c r="Q666" s="64"/>
      <c r="R666" s="65"/>
      <c r="S666" s="64"/>
      <c r="T666" s="65"/>
      <c r="U666" s="64"/>
      <c r="V666" s="65"/>
      <c r="W666" s="64"/>
      <c r="X666" s="65"/>
      <c r="Y666" s="65"/>
      <c r="Z666" s="64"/>
      <c r="AA666" s="65"/>
      <c r="AB666" s="62"/>
      <c r="AC666" s="63"/>
      <c r="AD666" s="64"/>
      <c r="AE666" s="65"/>
      <c r="AF666" s="65"/>
      <c r="AG666" s="65"/>
      <c r="AH666" s="73"/>
      <c r="AI666" s="62"/>
      <c r="AJ666" s="63"/>
      <c r="AK666" s="62"/>
      <c r="AL666" s="63"/>
      <c r="AM666" s="62"/>
      <c r="AN666" s="63"/>
      <c r="AO666" s="63"/>
      <c r="AP666" s="64"/>
      <c r="AQ666" s="65"/>
      <c r="AR666" s="64">
        <v>4800</v>
      </c>
      <c r="AS666" s="65">
        <v>2057.1428599999999</v>
      </c>
      <c r="AT666" s="65"/>
      <c r="AU666" s="65"/>
      <c r="AV666" s="64"/>
      <c r="AW666" s="65"/>
      <c r="AX666" s="73"/>
      <c r="AY666" s="73"/>
      <c r="AZ666" s="65"/>
      <c r="BA666" s="65"/>
      <c r="BB666" s="65"/>
      <c r="BC666" s="65"/>
      <c r="BD666" s="73"/>
      <c r="BE666" s="64"/>
      <c r="BF666" s="65"/>
      <c r="BG666" s="70"/>
      <c r="BH666" s="66"/>
      <c r="BI666" s="64"/>
      <c r="BJ666" s="65"/>
      <c r="BK666" s="64"/>
      <c r="BL666" s="65"/>
      <c r="BM666" s="65"/>
      <c r="BN666" s="65"/>
      <c r="BO666" s="65"/>
      <c r="BP666" s="65"/>
      <c r="BQ666" s="65"/>
      <c r="BR666" s="66"/>
      <c r="BS666" s="73"/>
    </row>
    <row r="667" spans="1:71" ht="70.5" customHeight="1" outlineLevel="1" x14ac:dyDescent="0.35">
      <c r="A667" s="97" t="s">
        <v>1089</v>
      </c>
      <c r="B667" s="88" t="s">
        <v>1091</v>
      </c>
      <c r="C667" s="201">
        <v>2460040790</v>
      </c>
      <c r="D667" s="202">
        <f t="shared" si="2541"/>
        <v>180</v>
      </c>
      <c r="E667" s="62">
        <f t="shared" si="2542"/>
        <v>169.2</v>
      </c>
      <c r="F667" s="63">
        <f t="shared" si="2543"/>
        <v>10.8</v>
      </c>
      <c r="G667" s="64"/>
      <c r="H667" s="65"/>
      <c r="I667" s="64"/>
      <c r="J667" s="65"/>
      <c r="K667" s="64"/>
      <c r="L667" s="65"/>
      <c r="M667" s="64"/>
      <c r="N667" s="65"/>
      <c r="O667" s="62"/>
      <c r="P667" s="63"/>
      <c r="Q667" s="64"/>
      <c r="R667" s="65"/>
      <c r="S667" s="64"/>
      <c r="T667" s="65"/>
      <c r="U667" s="64"/>
      <c r="V667" s="66"/>
      <c r="W667" s="64"/>
      <c r="X667" s="65"/>
      <c r="Y667" s="65"/>
      <c r="Z667" s="64"/>
      <c r="AA667" s="65"/>
      <c r="AB667" s="62"/>
      <c r="AC667" s="63"/>
      <c r="AD667" s="64"/>
      <c r="AE667" s="65"/>
      <c r="AF667" s="65"/>
      <c r="AG667" s="66"/>
      <c r="AH667" s="73"/>
      <c r="AI667" s="62"/>
      <c r="AJ667" s="63"/>
      <c r="AK667" s="62"/>
      <c r="AL667" s="63"/>
      <c r="AM667" s="68"/>
      <c r="AN667" s="69"/>
      <c r="AO667" s="69"/>
      <c r="AP667" s="64"/>
      <c r="AQ667" s="65"/>
      <c r="AR667" s="64"/>
      <c r="AS667" s="65"/>
      <c r="AT667" s="66"/>
      <c r="AU667" s="66"/>
      <c r="AV667" s="64"/>
      <c r="AW667" s="65"/>
      <c r="AX667" s="73"/>
      <c r="AY667" s="73"/>
      <c r="AZ667" s="65"/>
      <c r="BA667" s="66"/>
      <c r="BB667" s="66"/>
      <c r="BC667" s="66"/>
      <c r="BD667" s="73"/>
      <c r="BE667" s="64"/>
      <c r="BF667" s="65"/>
      <c r="BG667" s="70">
        <v>169.2</v>
      </c>
      <c r="BH667" s="66">
        <v>10.8</v>
      </c>
      <c r="BI667" s="70"/>
      <c r="BJ667" s="66"/>
      <c r="BK667" s="64"/>
      <c r="BL667" s="65"/>
      <c r="BM667" s="66"/>
      <c r="BN667" s="65"/>
      <c r="BO667" s="65"/>
      <c r="BP667" s="65"/>
      <c r="BQ667" s="65"/>
      <c r="BR667" s="66"/>
      <c r="BS667" s="73"/>
    </row>
    <row r="668" spans="1:71" ht="93.75" customHeight="1" outlineLevel="1" x14ac:dyDescent="0.35">
      <c r="A668" s="125" t="s">
        <v>1087</v>
      </c>
      <c r="B668" s="89" t="s">
        <v>1092</v>
      </c>
      <c r="C668" s="201">
        <v>2463214758</v>
      </c>
      <c r="D668" s="202">
        <f t="shared" si="2541"/>
        <v>1671.9505899999999</v>
      </c>
      <c r="E668" s="62">
        <f t="shared" si="2542"/>
        <v>0</v>
      </c>
      <c r="F668" s="63">
        <f t="shared" si="2543"/>
        <v>1671.9505899999999</v>
      </c>
      <c r="G668" s="64"/>
      <c r="H668" s="65"/>
      <c r="I668" s="64"/>
      <c r="J668" s="65"/>
      <c r="K668" s="64"/>
      <c r="L668" s="65"/>
      <c r="M668" s="64"/>
      <c r="N668" s="65"/>
      <c r="O668" s="62"/>
      <c r="P668" s="63"/>
      <c r="Q668" s="64"/>
      <c r="R668" s="65"/>
      <c r="S668" s="64"/>
      <c r="T668" s="65"/>
      <c r="U668" s="64"/>
      <c r="V668" s="66"/>
      <c r="W668" s="64"/>
      <c r="X668" s="65"/>
      <c r="Y668" s="65"/>
      <c r="Z668" s="64"/>
      <c r="AA668" s="65"/>
      <c r="AB668" s="62"/>
      <c r="AC668" s="63"/>
      <c r="AD668" s="64"/>
      <c r="AE668" s="65"/>
      <c r="AF668" s="65"/>
      <c r="AG668" s="66"/>
      <c r="AH668" s="73"/>
      <c r="AI668" s="62"/>
      <c r="AJ668" s="63"/>
      <c r="AK668" s="62"/>
      <c r="AL668" s="63"/>
      <c r="AM668" s="68"/>
      <c r="AN668" s="69"/>
      <c r="AO668" s="69"/>
      <c r="AP668" s="64"/>
      <c r="AQ668" s="65"/>
      <c r="AR668" s="64"/>
      <c r="AS668" s="65"/>
      <c r="AT668" s="66"/>
      <c r="AU668" s="66"/>
      <c r="AV668" s="64"/>
      <c r="AW668" s="65"/>
      <c r="AX668" s="73"/>
      <c r="AY668" s="73"/>
      <c r="AZ668" s="65"/>
      <c r="BA668" s="66"/>
      <c r="BB668" s="66"/>
      <c r="BC668" s="66">
        <f>1274.81359+397.137</f>
        <v>1671.9505899999999</v>
      </c>
      <c r="BD668" s="73"/>
      <c r="BE668" s="64"/>
      <c r="BF668" s="65"/>
      <c r="BG668" s="70"/>
      <c r="BH668" s="66"/>
      <c r="BI668" s="70"/>
      <c r="BJ668" s="66"/>
      <c r="BK668" s="64"/>
      <c r="BL668" s="65"/>
      <c r="BM668" s="66"/>
      <c r="BN668" s="65"/>
      <c r="BO668" s="65"/>
      <c r="BP668" s="65"/>
      <c r="BQ668" s="65"/>
      <c r="BR668" s="66"/>
      <c r="BS668" s="73"/>
    </row>
    <row r="669" spans="1:71" ht="93.75" customHeight="1" outlineLevel="1" x14ac:dyDescent="0.35">
      <c r="A669" s="125" t="s">
        <v>1087</v>
      </c>
      <c r="B669" s="89" t="s">
        <v>1093</v>
      </c>
      <c r="C669" s="201">
        <v>2466123555</v>
      </c>
      <c r="D669" s="202">
        <f t="shared" si="2541"/>
        <v>7253.90798</v>
      </c>
      <c r="E669" s="62">
        <f t="shared" si="2542"/>
        <v>0</v>
      </c>
      <c r="F669" s="63">
        <f t="shared" si="2543"/>
        <v>7253.90798</v>
      </c>
      <c r="G669" s="64"/>
      <c r="H669" s="65"/>
      <c r="I669" s="64"/>
      <c r="J669" s="65"/>
      <c r="K669" s="64"/>
      <c r="L669" s="65"/>
      <c r="M669" s="64"/>
      <c r="N669" s="65"/>
      <c r="O669" s="62"/>
      <c r="P669" s="63"/>
      <c r="Q669" s="64"/>
      <c r="R669" s="65"/>
      <c r="S669" s="64"/>
      <c r="T669" s="65"/>
      <c r="U669" s="64"/>
      <c r="V669" s="66"/>
      <c r="W669" s="64"/>
      <c r="X669" s="65"/>
      <c r="Y669" s="65"/>
      <c r="Z669" s="64"/>
      <c r="AA669" s="65"/>
      <c r="AB669" s="62"/>
      <c r="AC669" s="63"/>
      <c r="AD669" s="64"/>
      <c r="AE669" s="65"/>
      <c r="AF669" s="65"/>
      <c r="AG669" s="66"/>
      <c r="AH669" s="73"/>
      <c r="AI669" s="62"/>
      <c r="AJ669" s="63"/>
      <c r="AK669" s="62"/>
      <c r="AL669" s="63"/>
      <c r="AM669" s="68"/>
      <c r="AN669" s="69"/>
      <c r="AO669" s="69"/>
      <c r="AP669" s="64"/>
      <c r="AQ669" s="65"/>
      <c r="AR669" s="64"/>
      <c r="AS669" s="65"/>
      <c r="AT669" s="66"/>
      <c r="AU669" s="66"/>
      <c r="AV669" s="64"/>
      <c r="AW669" s="65"/>
      <c r="AX669" s="73"/>
      <c r="AY669" s="73"/>
      <c r="AZ669" s="65"/>
      <c r="BA669" s="66"/>
      <c r="BB669" s="66"/>
      <c r="BC669" s="66">
        <f>7200.09548+53.8125</f>
        <v>7253.90798</v>
      </c>
      <c r="BD669" s="73"/>
      <c r="BE669" s="64"/>
      <c r="BF669" s="65"/>
      <c r="BG669" s="70"/>
      <c r="BH669" s="66"/>
      <c r="BI669" s="70"/>
      <c r="BJ669" s="66"/>
      <c r="BK669" s="64"/>
      <c r="BL669" s="65"/>
      <c r="BM669" s="66"/>
      <c r="BN669" s="65"/>
      <c r="BO669" s="65"/>
      <c r="BP669" s="65"/>
      <c r="BQ669" s="65"/>
      <c r="BR669" s="66"/>
      <c r="BS669" s="73"/>
    </row>
    <row r="670" spans="1:71" ht="93.75" customHeight="1" outlineLevel="1" x14ac:dyDescent="0.35">
      <c r="A670" s="125" t="s">
        <v>1087</v>
      </c>
      <c r="B670" s="89" t="s">
        <v>1094</v>
      </c>
      <c r="C670" s="201">
        <v>2462055664</v>
      </c>
      <c r="D670" s="202">
        <f t="shared" si="2541"/>
        <v>11642.623600000001</v>
      </c>
      <c r="E670" s="62">
        <f t="shared" si="2542"/>
        <v>0</v>
      </c>
      <c r="F670" s="63">
        <f t="shared" si="2543"/>
        <v>11642.623600000001</v>
      </c>
      <c r="G670" s="64"/>
      <c r="H670" s="65"/>
      <c r="I670" s="64"/>
      <c r="J670" s="65"/>
      <c r="K670" s="64"/>
      <c r="L670" s="65"/>
      <c r="M670" s="64"/>
      <c r="N670" s="65"/>
      <c r="O670" s="62"/>
      <c r="P670" s="63"/>
      <c r="Q670" s="64"/>
      <c r="R670" s="65"/>
      <c r="S670" s="64"/>
      <c r="T670" s="65"/>
      <c r="U670" s="64"/>
      <c r="V670" s="66"/>
      <c r="W670" s="64"/>
      <c r="X670" s="65"/>
      <c r="Y670" s="65"/>
      <c r="Z670" s="64"/>
      <c r="AA670" s="65"/>
      <c r="AB670" s="62"/>
      <c r="AC670" s="63"/>
      <c r="AD670" s="64"/>
      <c r="AE670" s="65"/>
      <c r="AF670" s="65"/>
      <c r="AG670" s="66"/>
      <c r="AH670" s="73"/>
      <c r="AI670" s="62"/>
      <c r="AJ670" s="63"/>
      <c r="AK670" s="62"/>
      <c r="AL670" s="63"/>
      <c r="AM670" s="68"/>
      <c r="AN670" s="69"/>
      <c r="AO670" s="69"/>
      <c r="AP670" s="64"/>
      <c r="AQ670" s="65"/>
      <c r="AR670" s="64"/>
      <c r="AS670" s="65"/>
      <c r="AT670" s="66"/>
      <c r="AU670" s="66"/>
      <c r="AV670" s="64"/>
      <c r="AW670" s="65"/>
      <c r="AX670" s="73"/>
      <c r="AY670" s="73"/>
      <c r="AZ670" s="65"/>
      <c r="BA670" s="66"/>
      <c r="BB670" s="66"/>
      <c r="BC670" s="66">
        <f>11140.04485+502.57875</f>
        <v>11642.623600000001</v>
      </c>
      <c r="BD670" s="73"/>
      <c r="BE670" s="64"/>
      <c r="BF670" s="65"/>
      <c r="BG670" s="70"/>
      <c r="BH670" s="66"/>
      <c r="BI670" s="70"/>
      <c r="BJ670" s="66"/>
      <c r="BK670" s="64"/>
      <c r="BL670" s="65"/>
      <c r="BM670" s="66"/>
      <c r="BN670" s="65"/>
      <c r="BO670" s="65"/>
      <c r="BP670" s="65"/>
      <c r="BQ670" s="65"/>
      <c r="BR670" s="66"/>
      <c r="BS670" s="73"/>
    </row>
    <row r="671" spans="1:71" ht="47.25" customHeight="1" outlineLevel="1" x14ac:dyDescent="0.35">
      <c r="A671" s="97" t="s">
        <v>1087</v>
      </c>
      <c r="B671" s="88" t="s">
        <v>1095</v>
      </c>
      <c r="C671" s="201">
        <v>2463126340</v>
      </c>
      <c r="D671" s="202">
        <f t="shared" si="2541"/>
        <v>27255.799889999998</v>
      </c>
      <c r="E671" s="62">
        <f t="shared" si="2542"/>
        <v>0</v>
      </c>
      <c r="F671" s="63">
        <f t="shared" si="2543"/>
        <v>27255.799889999998</v>
      </c>
      <c r="G671" s="64"/>
      <c r="H671" s="65"/>
      <c r="I671" s="64"/>
      <c r="J671" s="65"/>
      <c r="K671" s="64"/>
      <c r="L671" s="65"/>
      <c r="M671" s="64"/>
      <c r="N671" s="65"/>
      <c r="O671" s="62"/>
      <c r="P671" s="63"/>
      <c r="Q671" s="64"/>
      <c r="R671" s="65"/>
      <c r="S671" s="64"/>
      <c r="T671" s="65"/>
      <c r="U671" s="64"/>
      <c r="V671" s="66"/>
      <c r="W671" s="64"/>
      <c r="X671" s="65"/>
      <c r="Y671" s="65"/>
      <c r="Z671" s="64"/>
      <c r="AA671" s="65"/>
      <c r="AB671" s="62"/>
      <c r="AC671" s="63"/>
      <c r="AD671" s="64"/>
      <c r="AE671" s="65"/>
      <c r="AF671" s="65"/>
      <c r="AG671" s="66"/>
      <c r="AH671" s="73"/>
      <c r="AI671" s="62"/>
      <c r="AJ671" s="63"/>
      <c r="AK671" s="62"/>
      <c r="AL671" s="63"/>
      <c r="AM671" s="68"/>
      <c r="AN671" s="69"/>
      <c r="AO671" s="69"/>
      <c r="AP671" s="64"/>
      <c r="AQ671" s="65"/>
      <c r="AR671" s="64"/>
      <c r="AS671" s="65"/>
      <c r="AT671" s="66"/>
      <c r="AU671" s="66"/>
      <c r="AV671" s="64"/>
      <c r="AW671" s="65"/>
      <c r="AX671" s="73"/>
      <c r="AY671" s="73"/>
      <c r="AZ671" s="65"/>
      <c r="BA671" s="66"/>
      <c r="BB671" s="66"/>
      <c r="BC671" s="66">
        <v>503.75</v>
      </c>
      <c r="BD671" s="73"/>
      <c r="BE671" s="64"/>
      <c r="BF671" s="65"/>
      <c r="BG671" s="70"/>
      <c r="BH671" s="66"/>
      <c r="BI671" s="70"/>
      <c r="BJ671" s="66"/>
      <c r="BK671" s="64"/>
      <c r="BL671" s="65"/>
      <c r="BM671" s="66"/>
      <c r="BN671" s="65"/>
      <c r="BO671" s="65"/>
      <c r="BP671" s="65"/>
      <c r="BQ671" s="65"/>
      <c r="BR671" s="66"/>
      <c r="BS671" s="73">
        <v>26752.049889999998</v>
      </c>
    </row>
    <row r="672" spans="1:71" ht="53.25" customHeight="1" outlineLevel="1" x14ac:dyDescent="0.35">
      <c r="A672" s="82" t="s">
        <v>1087</v>
      </c>
      <c r="B672" s="88" t="s">
        <v>1096</v>
      </c>
      <c r="C672" s="201">
        <v>2462053709</v>
      </c>
      <c r="D672" s="202">
        <f t="shared" si="2541"/>
        <v>3342.7462099999998</v>
      </c>
      <c r="E672" s="62">
        <f t="shared" si="2542"/>
        <v>0</v>
      </c>
      <c r="F672" s="63">
        <f t="shared" si="2543"/>
        <v>3342.7462099999998</v>
      </c>
      <c r="G672" s="64"/>
      <c r="H672" s="65"/>
      <c r="I672" s="64"/>
      <c r="J672" s="65"/>
      <c r="K672" s="64"/>
      <c r="L672" s="65"/>
      <c r="M672" s="64"/>
      <c r="N672" s="65"/>
      <c r="O672" s="62"/>
      <c r="P672" s="63"/>
      <c r="Q672" s="64"/>
      <c r="R672" s="65"/>
      <c r="S672" s="64"/>
      <c r="T672" s="65"/>
      <c r="U672" s="64"/>
      <c r="V672" s="65"/>
      <c r="W672" s="64"/>
      <c r="X672" s="65"/>
      <c r="Y672" s="65"/>
      <c r="Z672" s="64"/>
      <c r="AA672" s="65"/>
      <c r="AB672" s="62"/>
      <c r="AC672" s="63"/>
      <c r="AD672" s="64"/>
      <c r="AE672" s="65"/>
      <c r="AF672" s="65"/>
      <c r="AG672" s="65"/>
      <c r="AH672" s="73"/>
      <c r="AI672" s="62"/>
      <c r="AJ672" s="63"/>
      <c r="AK672" s="62"/>
      <c r="AL672" s="63"/>
      <c r="AM672" s="62"/>
      <c r="AN672" s="63"/>
      <c r="AO672" s="63"/>
      <c r="AP672" s="64"/>
      <c r="AQ672" s="65"/>
      <c r="AR672" s="64"/>
      <c r="AS672" s="65"/>
      <c r="AT672" s="65"/>
      <c r="AU672" s="65"/>
      <c r="AV672" s="64"/>
      <c r="AW672" s="65"/>
      <c r="AX672" s="73"/>
      <c r="AY672" s="73"/>
      <c r="AZ672" s="65"/>
      <c r="BA672" s="65"/>
      <c r="BB672" s="65"/>
      <c r="BC672" s="65"/>
      <c r="BD672" s="73"/>
      <c r="BE672" s="64"/>
      <c r="BF672" s="65"/>
      <c r="BG672" s="70"/>
      <c r="BH672" s="66"/>
      <c r="BI672" s="64"/>
      <c r="BJ672" s="65"/>
      <c r="BK672" s="64"/>
      <c r="BL672" s="65"/>
      <c r="BM672" s="65"/>
      <c r="BN672" s="65"/>
      <c r="BO672" s="65"/>
      <c r="BP672" s="65"/>
      <c r="BQ672" s="65"/>
      <c r="BR672" s="66"/>
      <c r="BS672" s="73">
        <v>3342.7462099999998</v>
      </c>
    </row>
    <row r="673" spans="1:71" ht="70.5" customHeight="1" outlineLevel="1" x14ac:dyDescent="0.35">
      <c r="A673" s="97" t="s">
        <v>1089</v>
      </c>
      <c r="B673" s="88" t="s">
        <v>1097</v>
      </c>
      <c r="C673" s="201">
        <v>7714626332</v>
      </c>
      <c r="D673" s="202">
        <f t="shared" si="2541"/>
        <v>17628.59749</v>
      </c>
      <c r="E673" s="62">
        <f t="shared" si="2542"/>
        <v>12340.02593</v>
      </c>
      <c r="F673" s="63">
        <f t="shared" si="2543"/>
        <v>5288.5715600000003</v>
      </c>
      <c r="G673" s="64"/>
      <c r="H673" s="65"/>
      <c r="I673" s="64"/>
      <c r="J673" s="65"/>
      <c r="K673" s="64"/>
      <c r="L673" s="65"/>
      <c r="M673" s="64"/>
      <c r="N673" s="65"/>
      <c r="O673" s="62"/>
      <c r="P673" s="63"/>
      <c r="Q673" s="64"/>
      <c r="R673" s="65"/>
      <c r="S673" s="64"/>
      <c r="T673" s="65"/>
      <c r="U673" s="64"/>
      <c r="V673" s="65"/>
      <c r="W673" s="64"/>
      <c r="X673" s="65"/>
      <c r="Y673" s="65"/>
      <c r="Z673" s="64"/>
      <c r="AA673" s="65"/>
      <c r="AB673" s="62"/>
      <c r="AC673" s="63"/>
      <c r="AD673" s="64"/>
      <c r="AE673" s="65"/>
      <c r="AF673" s="65"/>
      <c r="AG673" s="65"/>
      <c r="AH673" s="73"/>
      <c r="AI673" s="62">
        <v>7800.8444399999998</v>
      </c>
      <c r="AJ673" s="63">
        <v>3343.2190500000002</v>
      </c>
      <c r="AK673" s="62"/>
      <c r="AL673" s="63"/>
      <c r="AM673" s="62"/>
      <c r="AN673" s="63"/>
      <c r="AO673" s="63"/>
      <c r="AP673" s="64"/>
      <c r="AQ673" s="65"/>
      <c r="AR673" s="64"/>
      <c r="AS673" s="65"/>
      <c r="AT673" s="65"/>
      <c r="AU673" s="65"/>
      <c r="AV673" s="64">
        <v>4539.1814899999999</v>
      </c>
      <c r="AW673" s="65">
        <v>1945.3525099999999</v>
      </c>
      <c r="AX673" s="73"/>
      <c r="AY673" s="73"/>
      <c r="AZ673" s="65"/>
      <c r="BA673" s="65"/>
      <c r="BB673" s="65"/>
      <c r="BC673" s="65"/>
      <c r="BD673" s="73"/>
      <c r="BE673" s="64"/>
      <c r="BF673" s="65"/>
      <c r="BG673" s="70"/>
      <c r="BH673" s="66"/>
      <c r="BI673" s="64"/>
      <c r="BJ673" s="65"/>
      <c r="BK673" s="64"/>
      <c r="BL673" s="65"/>
      <c r="BM673" s="65"/>
      <c r="BN673" s="65"/>
      <c r="BO673" s="65"/>
      <c r="BP673" s="65"/>
      <c r="BQ673" s="65"/>
      <c r="BR673" s="66"/>
      <c r="BS673" s="73"/>
    </row>
    <row r="674" spans="1:71" ht="117" customHeight="1" outlineLevel="1" x14ac:dyDescent="0.35">
      <c r="A674" s="97" t="s">
        <v>1089</v>
      </c>
      <c r="B674" s="88" t="s">
        <v>1098</v>
      </c>
      <c r="C674" s="201">
        <v>2463002263</v>
      </c>
      <c r="D674" s="202">
        <f t="shared" si="2541"/>
        <v>75000</v>
      </c>
      <c r="E674" s="62">
        <f t="shared" si="2542"/>
        <v>0</v>
      </c>
      <c r="F674" s="63">
        <f t="shared" si="2543"/>
        <v>75000</v>
      </c>
      <c r="G674" s="64"/>
      <c r="H674" s="65"/>
      <c r="I674" s="64"/>
      <c r="J674" s="65"/>
      <c r="K674" s="64"/>
      <c r="L674" s="65"/>
      <c r="M674" s="64"/>
      <c r="N674" s="65"/>
      <c r="O674" s="62"/>
      <c r="P674" s="63"/>
      <c r="Q674" s="64"/>
      <c r="R674" s="65"/>
      <c r="S674" s="64"/>
      <c r="T674" s="65"/>
      <c r="U674" s="64"/>
      <c r="V674" s="66"/>
      <c r="W674" s="64"/>
      <c r="X674" s="65"/>
      <c r="Y674" s="65"/>
      <c r="Z674" s="64"/>
      <c r="AA674" s="65"/>
      <c r="AB674" s="62"/>
      <c r="AC674" s="63"/>
      <c r="AD674" s="64"/>
      <c r="AE674" s="65"/>
      <c r="AF674" s="65"/>
      <c r="AG674" s="66"/>
      <c r="AH674" s="73"/>
      <c r="AI674" s="62"/>
      <c r="AJ674" s="63"/>
      <c r="AK674" s="62"/>
      <c r="AL674" s="63"/>
      <c r="AM674" s="68"/>
      <c r="AN674" s="69"/>
      <c r="AO674" s="69"/>
      <c r="AP674" s="64"/>
      <c r="AQ674" s="65"/>
      <c r="AR674" s="64"/>
      <c r="AS674" s="65"/>
      <c r="AT674" s="66"/>
      <c r="AU674" s="66"/>
      <c r="AV674" s="64"/>
      <c r="AW674" s="65"/>
      <c r="AX674" s="73"/>
      <c r="AY674" s="73"/>
      <c r="AZ674" s="65"/>
      <c r="BA674" s="66"/>
      <c r="BB674" s="66"/>
      <c r="BC674" s="66"/>
      <c r="BD674" s="73"/>
      <c r="BE674" s="64"/>
      <c r="BF674" s="65"/>
      <c r="BG674" s="70"/>
      <c r="BH674" s="66"/>
      <c r="BI674" s="70"/>
      <c r="BJ674" s="66"/>
      <c r="BK674" s="64"/>
      <c r="BL674" s="65"/>
      <c r="BM674" s="66"/>
      <c r="BN674" s="65"/>
      <c r="BO674" s="65"/>
      <c r="BP674" s="65">
        <v>75000</v>
      </c>
      <c r="BQ674" s="65"/>
      <c r="BR674" s="66"/>
      <c r="BS674" s="73"/>
    </row>
    <row r="675" spans="1:71" ht="83.25" customHeight="1" outlineLevel="1" x14ac:dyDescent="0.35">
      <c r="A675" s="167" t="s">
        <v>1089</v>
      </c>
      <c r="B675" s="88" t="s">
        <v>1099</v>
      </c>
      <c r="C675" s="201">
        <v>246500354592</v>
      </c>
      <c r="D675" s="202">
        <f t="shared" si="2541"/>
        <v>644</v>
      </c>
      <c r="E675" s="62">
        <f t="shared" si="2542"/>
        <v>0</v>
      </c>
      <c r="F675" s="63">
        <f t="shared" si="2543"/>
        <v>644</v>
      </c>
      <c r="G675" s="64"/>
      <c r="H675" s="65"/>
      <c r="I675" s="64"/>
      <c r="J675" s="65"/>
      <c r="K675" s="64"/>
      <c r="L675" s="65"/>
      <c r="M675" s="64"/>
      <c r="N675" s="65"/>
      <c r="O675" s="62"/>
      <c r="P675" s="63"/>
      <c r="Q675" s="64"/>
      <c r="R675" s="65"/>
      <c r="S675" s="64"/>
      <c r="T675" s="65"/>
      <c r="U675" s="64"/>
      <c r="V675" s="66"/>
      <c r="W675" s="64"/>
      <c r="X675" s="65"/>
      <c r="Y675" s="65"/>
      <c r="Z675" s="64"/>
      <c r="AA675" s="65"/>
      <c r="AB675" s="62"/>
      <c r="AC675" s="63"/>
      <c r="AD675" s="64"/>
      <c r="AE675" s="65"/>
      <c r="AF675" s="65"/>
      <c r="AG675" s="66"/>
      <c r="AH675" s="63"/>
      <c r="AI675" s="62"/>
      <c r="AJ675" s="63"/>
      <c r="AK675" s="62"/>
      <c r="AL675" s="63"/>
      <c r="AM675" s="68"/>
      <c r="AN675" s="69"/>
      <c r="AO675" s="69"/>
      <c r="AP675" s="64"/>
      <c r="AQ675" s="65"/>
      <c r="AR675" s="64"/>
      <c r="AS675" s="65"/>
      <c r="AT675" s="66"/>
      <c r="AU675" s="66"/>
      <c r="AV675" s="64"/>
      <c r="AW675" s="65"/>
      <c r="AX675" s="69"/>
      <c r="AY675" s="69"/>
      <c r="AZ675" s="65"/>
      <c r="BA675" s="66"/>
      <c r="BB675" s="66"/>
      <c r="BC675" s="66">
        <v>644</v>
      </c>
      <c r="BD675" s="63"/>
      <c r="BE675" s="64"/>
      <c r="BF675" s="65"/>
      <c r="BG675" s="70"/>
      <c r="BH675" s="66"/>
      <c r="BI675" s="70"/>
      <c r="BJ675" s="66"/>
      <c r="BK675" s="64"/>
      <c r="BL675" s="65"/>
      <c r="BM675" s="66"/>
      <c r="BN675" s="65"/>
      <c r="BO675" s="65"/>
      <c r="BP675" s="65"/>
      <c r="BQ675" s="65"/>
      <c r="BR675" s="66"/>
      <c r="BS675" s="69"/>
    </row>
    <row r="676" spans="1:71" ht="117" customHeight="1" outlineLevel="1" x14ac:dyDescent="0.35">
      <c r="A676" s="167" t="s">
        <v>1089</v>
      </c>
      <c r="B676" s="88" t="s">
        <v>1100</v>
      </c>
      <c r="C676" s="201">
        <v>2463047240</v>
      </c>
      <c r="D676" s="202">
        <f t="shared" si="2541"/>
        <v>900.5</v>
      </c>
      <c r="E676" s="62">
        <f t="shared" si="2542"/>
        <v>0</v>
      </c>
      <c r="F676" s="63">
        <f t="shared" si="2543"/>
        <v>900.5</v>
      </c>
      <c r="G676" s="64"/>
      <c r="H676" s="65"/>
      <c r="I676" s="64"/>
      <c r="J676" s="65"/>
      <c r="K676" s="64"/>
      <c r="L676" s="65"/>
      <c r="M676" s="64"/>
      <c r="N676" s="65"/>
      <c r="O676" s="62"/>
      <c r="P676" s="63"/>
      <c r="Q676" s="64"/>
      <c r="R676" s="65"/>
      <c r="S676" s="64"/>
      <c r="T676" s="65"/>
      <c r="U676" s="64"/>
      <c r="V676" s="66"/>
      <c r="W676" s="64"/>
      <c r="X676" s="65"/>
      <c r="Y676" s="65"/>
      <c r="Z676" s="64"/>
      <c r="AA676" s="65"/>
      <c r="AB676" s="62"/>
      <c r="AC676" s="63"/>
      <c r="AD676" s="64"/>
      <c r="AE676" s="65"/>
      <c r="AF676" s="65"/>
      <c r="AG676" s="66"/>
      <c r="AH676" s="63"/>
      <c r="AI676" s="62"/>
      <c r="AJ676" s="63"/>
      <c r="AK676" s="62"/>
      <c r="AL676" s="63"/>
      <c r="AM676" s="68"/>
      <c r="AN676" s="69"/>
      <c r="AO676" s="69"/>
      <c r="AP676" s="64"/>
      <c r="AQ676" s="65"/>
      <c r="AR676" s="64"/>
      <c r="AS676" s="65"/>
      <c r="AT676" s="66"/>
      <c r="AU676" s="66"/>
      <c r="AV676" s="64"/>
      <c r="AW676" s="65"/>
      <c r="AX676" s="69"/>
      <c r="AY676" s="69"/>
      <c r="AZ676" s="65"/>
      <c r="BA676" s="66"/>
      <c r="BB676" s="66"/>
      <c r="BC676" s="66">
        <v>900.5</v>
      </c>
      <c r="BD676" s="63"/>
      <c r="BE676" s="64"/>
      <c r="BF676" s="65"/>
      <c r="BG676" s="70"/>
      <c r="BH676" s="66"/>
      <c r="BI676" s="70"/>
      <c r="BJ676" s="66"/>
      <c r="BK676" s="64"/>
      <c r="BL676" s="65"/>
      <c r="BM676" s="66"/>
      <c r="BN676" s="65"/>
      <c r="BO676" s="65"/>
      <c r="BP676" s="65"/>
      <c r="BQ676" s="65"/>
      <c r="BR676" s="66"/>
      <c r="BS676" s="69"/>
    </row>
    <row r="677" spans="1:71" ht="69.75" customHeight="1" outlineLevel="1" x14ac:dyDescent="0.35">
      <c r="A677" s="168" t="s">
        <v>1089</v>
      </c>
      <c r="B677" s="88" t="s">
        <v>1101</v>
      </c>
      <c r="C677" s="201">
        <v>2466000063</v>
      </c>
      <c r="D677" s="202">
        <f t="shared" si="2541"/>
        <v>75495</v>
      </c>
      <c r="E677" s="62">
        <f t="shared" si="2542"/>
        <v>0</v>
      </c>
      <c r="F677" s="63">
        <f t="shared" si="2543"/>
        <v>75495</v>
      </c>
      <c r="G677" s="64"/>
      <c r="H677" s="65"/>
      <c r="I677" s="64"/>
      <c r="J677" s="65"/>
      <c r="K677" s="64"/>
      <c r="L677" s="65"/>
      <c r="M677" s="64"/>
      <c r="N677" s="65"/>
      <c r="O677" s="62"/>
      <c r="P677" s="63"/>
      <c r="Q677" s="64"/>
      <c r="R677" s="65"/>
      <c r="S677" s="64"/>
      <c r="T677" s="65"/>
      <c r="U677" s="64"/>
      <c r="V677" s="65"/>
      <c r="W677" s="64"/>
      <c r="X677" s="65"/>
      <c r="Y677" s="65"/>
      <c r="Z677" s="64"/>
      <c r="AA677" s="65"/>
      <c r="AB677" s="62"/>
      <c r="AC677" s="63"/>
      <c r="AD677" s="64"/>
      <c r="AE677" s="65"/>
      <c r="AF677" s="65"/>
      <c r="AG677" s="65"/>
      <c r="AH677" s="63"/>
      <c r="AI677" s="62"/>
      <c r="AJ677" s="63"/>
      <c r="AK677" s="62"/>
      <c r="AL677" s="63"/>
      <c r="AM677" s="62"/>
      <c r="AN677" s="63"/>
      <c r="AO677" s="63"/>
      <c r="AP677" s="64"/>
      <c r="AQ677" s="65"/>
      <c r="AR677" s="64"/>
      <c r="AS677" s="65"/>
      <c r="AT677" s="65"/>
      <c r="AU677" s="65"/>
      <c r="AV677" s="64"/>
      <c r="AW677" s="65"/>
      <c r="AX677" s="63"/>
      <c r="AY677" s="63"/>
      <c r="AZ677" s="65"/>
      <c r="BA677" s="65"/>
      <c r="BB677" s="65"/>
      <c r="BC677" s="65"/>
      <c r="BD677" s="63"/>
      <c r="BE677" s="64"/>
      <c r="BF677" s="65"/>
      <c r="BG677" s="64"/>
      <c r="BH677" s="65"/>
      <c r="BI677" s="64"/>
      <c r="BJ677" s="65"/>
      <c r="BK677" s="64"/>
      <c r="BL677" s="65"/>
      <c r="BM677" s="65"/>
      <c r="BN677" s="65"/>
      <c r="BO677" s="65">
        <v>75495</v>
      </c>
      <c r="BP677" s="65"/>
      <c r="BQ677" s="65"/>
      <c r="BR677" s="65"/>
      <c r="BS677" s="63"/>
    </row>
    <row r="678" spans="1:71" ht="46.5" customHeight="1" outlineLevel="1" x14ac:dyDescent="0.35">
      <c r="A678" s="168" t="s">
        <v>1089</v>
      </c>
      <c r="B678" s="88" t="s">
        <v>1102</v>
      </c>
      <c r="C678" s="201">
        <v>2466101209</v>
      </c>
      <c r="D678" s="202">
        <f t="shared" si="2541"/>
        <v>53966.415919999999</v>
      </c>
      <c r="E678" s="62">
        <f t="shared" si="2542"/>
        <v>0</v>
      </c>
      <c r="F678" s="63">
        <f t="shared" si="2543"/>
        <v>53966.415919999999</v>
      </c>
      <c r="G678" s="64"/>
      <c r="H678" s="65"/>
      <c r="I678" s="64"/>
      <c r="J678" s="65"/>
      <c r="K678" s="64"/>
      <c r="L678" s="65"/>
      <c r="M678" s="64"/>
      <c r="N678" s="65"/>
      <c r="O678" s="62"/>
      <c r="P678" s="63"/>
      <c r="Q678" s="64"/>
      <c r="R678" s="65"/>
      <c r="S678" s="64"/>
      <c r="T678" s="65"/>
      <c r="U678" s="64"/>
      <c r="V678" s="65"/>
      <c r="W678" s="64"/>
      <c r="X678" s="65"/>
      <c r="Y678" s="65"/>
      <c r="Z678" s="64"/>
      <c r="AA678" s="65"/>
      <c r="AB678" s="62"/>
      <c r="AC678" s="63"/>
      <c r="AD678" s="64"/>
      <c r="AE678" s="65"/>
      <c r="AF678" s="65"/>
      <c r="AG678" s="65"/>
      <c r="AH678" s="63"/>
      <c r="AI678" s="62"/>
      <c r="AJ678" s="63"/>
      <c r="AK678" s="62"/>
      <c r="AL678" s="63"/>
      <c r="AM678" s="62"/>
      <c r="AN678" s="63"/>
      <c r="AO678" s="63"/>
      <c r="AP678" s="64"/>
      <c r="AQ678" s="65"/>
      <c r="AR678" s="64"/>
      <c r="AS678" s="65"/>
      <c r="AT678" s="65"/>
      <c r="AU678" s="65"/>
      <c r="AV678" s="64"/>
      <c r="AW678" s="65"/>
      <c r="AX678" s="63"/>
      <c r="AY678" s="63"/>
      <c r="AZ678" s="65"/>
      <c r="BA678" s="65"/>
      <c r="BB678" s="65"/>
      <c r="BC678" s="65"/>
      <c r="BD678" s="63"/>
      <c r="BE678" s="64"/>
      <c r="BF678" s="65"/>
      <c r="BG678" s="64"/>
      <c r="BH678" s="65"/>
      <c r="BI678" s="64"/>
      <c r="BJ678" s="65"/>
      <c r="BK678" s="64"/>
      <c r="BL678" s="65"/>
      <c r="BM678" s="65"/>
      <c r="BN678" s="65"/>
      <c r="BO678" s="65"/>
      <c r="BP678" s="65"/>
      <c r="BQ678" s="65"/>
      <c r="BR678" s="65"/>
      <c r="BS678" s="63">
        <v>53966.415919999999</v>
      </c>
    </row>
    <row r="679" spans="1:71" s="78" customFormat="1" ht="32.25" customHeight="1" thickBot="1" x14ac:dyDescent="0.4">
      <c r="A679" s="169" t="s">
        <v>1103</v>
      </c>
      <c r="B679" s="170"/>
      <c r="C679" s="204"/>
      <c r="D679" s="207">
        <f t="shared" ref="D679" si="2544">SUBTOTAL(9,D665:D678)</f>
        <v>285232.15954000002</v>
      </c>
      <c r="E679" s="171">
        <f t="shared" ref="E679" si="2545">SUBTOTAL(9,E665:E678)</f>
        <v>17309.225930000001</v>
      </c>
      <c r="F679" s="171">
        <f t="shared" ref="F679" si="2546">SUBTOTAL(9,F665:F678)</f>
        <v>267922.93361000001</v>
      </c>
      <c r="G679" s="171">
        <f t="shared" ref="G679" si="2547">SUBTOTAL(9,G665:G678)</f>
        <v>0</v>
      </c>
      <c r="H679" s="171">
        <f t="shared" ref="H679" si="2548">SUBTOTAL(9,H665:H678)</f>
        <v>0</v>
      </c>
      <c r="I679" s="171">
        <f t="shared" ref="I679" si="2549">SUBTOTAL(9,I665:I678)</f>
        <v>0</v>
      </c>
      <c r="J679" s="171">
        <f t="shared" ref="J679" si="2550">SUBTOTAL(9,J665:J678)</f>
        <v>0</v>
      </c>
      <c r="K679" s="171">
        <f t="shared" ref="K679" si="2551">SUBTOTAL(9,K665:K678)</f>
        <v>0</v>
      </c>
      <c r="L679" s="171">
        <f t="shared" ref="L679" si="2552">SUBTOTAL(9,L665:L678)</f>
        <v>0</v>
      </c>
      <c r="M679" s="171">
        <f t="shared" ref="M679" si="2553">SUBTOTAL(9,M665:M678)</f>
        <v>0</v>
      </c>
      <c r="N679" s="171">
        <f t="shared" ref="N679" si="2554">SUBTOTAL(9,N665:N678)</f>
        <v>0</v>
      </c>
      <c r="O679" s="171">
        <f t="shared" ref="O679" si="2555">SUBTOTAL(9,O665:O678)</f>
        <v>0</v>
      </c>
      <c r="P679" s="171">
        <f t="shared" ref="P679" si="2556">SUBTOTAL(9,P665:P678)</f>
        <v>0</v>
      </c>
      <c r="Q679" s="171">
        <f t="shared" ref="Q679" si="2557">SUBTOTAL(9,Q665:Q678)</f>
        <v>0</v>
      </c>
      <c r="R679" s="171">
        <f t="shared" ref="R679" si="2558">SUBTOTAL(9,R665:R678)</f>
        <v>0</v>
      </c>
      <c r="S679" s="171">
        <f t="shared" ref="S679" si="2559">SUBTOTAL(9,S665:S678)</f>
        <v>0</v>
      </c>
      <c r="T679" s="171">
        <f t="shared" ref="T679" si="2560">SUBTOTAL(9,T665:T678)</f>
        <v>0</v>
      </c>
      <c r="U679" s="171">
        <f t="shared" ref="U679" si="2561">SUBTOTAL(9,U665:U678)</f>
        <v>0</v>
      </c>
      <c r="V679" s="171">
        <f t="shared" ref="V679" si="2562">SUBTOTAL(9,V665:V678)</f>
        <v>0</v>
      </c>
      <c r="W679" s="171">
        <f t="shared" ref="W679" si="2563">SUBTOTAL(9,W665:W678)</f>
        <v>0</v>
      </c>
      <c r="X679" s="171">
        <f t="shared" ref="X679" si="2564">SUBTOTAL(9,X665:X678)</f>
        <v>0</v>
      </c>
      <c r="Y679" s="171">
        <f t="shared" ref="Y679" si="2565">SUBTOTAL(9,Y665:Y678)</f>
        <v>0</v>
      </c>
      <c r="Z679" s="171">
        <f t="shared" ref="Z679" si="2566">SUBTOTAL(9,Z665:Z678)</f>
        <v>0</v>
      </c>
      <c r="AA679" s="171">
        <f t="shared" ref="AA679" si="2567">SUBTOTAL(9,AA665:AA678)</f>
        <v>0</v>
      </c>
      <c r="AB679" s="171">
        <f t="shared" ref="AB679" si="2568">SUBTOTAL(9,AB665:AB678)</f>
        <v>0</v>
      </c>
      <c r="AC679" s="171">
        <f t="shared" ref="AC679" si="2569">SUBTOTAL(9,AC665:AC678)</f>
        <v>0</v>
      </c>
      <c r="AD679" s="171">
        <f t="shared" ref="AD679" si="2570">SUBTOTAL(9,AD665:AD678)</f>
        <v>0</v>
      </c>
      <c r="AE679" s="171">
        <f t="shared" ref="AE679" si="2571">SUBTOTAL(9,AE665:AE678)</f>
        <v>0</v>
      </c>
      <c r="AF679" s="171">
        <f t="shared" ref="AF679" si="2572">SUBTOTAL(9,AF665:AF678)</f>
        <v>0</v>
      </c>
      <c r="AG679" s="171">
        <f t="shared" ref="AG679" si="2573">SUBTOTAL(9,AG665:AG678)</f>
        <v>0</v>
      </c>
      <c r="AH679" s="171">
        <f t="shared" ref="AH679" si="2574">SUBTOTAL(9,AH665:AH678)</f>
        <v>0</v>
      </c>
      <c r="AI679" s="171">
        <f t="shared" ref="AI679" si="2575">SUBTOTAL(9,AI665:AI678)</f>
        <v>7800.8444399999998</v>
      </c>
      <c r="AJ679" s="171">
        <f t="shared" ref="AJ679" si="2576">SUBTOTAL(9,AJ665:AJ678)</f>
        <v>3343.2190500000002</v>
      </c>
      <c r="AK679" s="171">
        <f t="shared" ref="AK679" si="2577">SUBTOTAL(9,AK665:AK678)</f>
        <v>0</v>
      </c>
      <c r="AL679" s="171">
        <f t="shared" ref="AL679" si="2578">SUBTOTAL(9,AL665:AL678)</f>
        <v>0</v>
      </c>
      <c r="AM679" s="171">
        <f t="shared" ref="AM679" si="2579">SUBTOTAL(9,AM665:AM678)</f>
        <v>0</v>
      </c>
      <c r="AN679" s="171">
        <f t="shared" ref="AN679" si="2580">SUBTOTAL(9,AN665:AN678)</f>
        <v>0</v>
      </c>
      <c r="AO679" s="171">
        <f t="shared" ref="AO679" si="2581">SUBTOTAL(9,AO665:AO678)</f>
        <v>0</v>
      </c>
      <c r="AP679" s="171">
        <f t="shared" ref="AP679" si="2582">SUBTOTAL(9,AP665:AP678)</f>
        <v>0</v>
      </c>
      <c r="AQ679" s="171">
        <f t="shared" ref="AQ679" si="2583">SUBTOTAL(9,AQ665:AQ678)</f>
        <v>0</v>
      </c>
      <c r="AR679" s="171">
        <f t="shared" ref="AR679" si="2584">SUBTOTAL(9,AR665:AR678)</f>
        <v>4800</v>
      </c>
      <c r="AS679" s="171">
        <f t="shared" ref="AS679" si="2585">SUBTOTAL(9,AS665:AS678)</f>
        <v>2057.1428599999999</v>
      </c>
      <c r="AT679" s="171">
        <f t="shared" ref="AT679" si="2586">SUBTOTAL(9,AT665:AT678)</f>
        <v>0</v>
      </c>
      <c r="AU679" s="171">
        <f t="shared" ref="AU679" si="2587">SUBTOTAL(9,AU665:AU678)</f>
        <v>0</v>
      </c>
      <c r="AV679" s="171">
        <f t="shared" ref="AV679" si="2588">SUBTOTAL(9,AV665:AV678)</f>
        <v>4539.1814899999999</v>
      </c>
      <c r="AW679" s="171">
        <f t="shared" ref="AW679" si="2589">SUBTOTAL(9,AW665:AW678)</f>
        <v>1945.3525099999999</v>
      </c>
      <c r="AX679" s="171">
        <f t="shared" ref="AX679" si="2590">SUBTOTAL(9,AX665:AX678)</f>
        <v>0</v>
      </c>
      <c r="AY679" s="171">
        <f t="shared" ref="AY679" si="2591">SUBTOTAL(9,AY665:AY678)</f>
        <v>0</v>
      </c>
      <c r="AZ679" s="171">
        <f t="shared" ref="AZ679" si="2592">SUBTOTAL(9,AZ665:AZ678)</f>
        <v>0</v>
      </c>
      <c r="BA679" s="171">
        <f t="shared" ref="BA679" si="2593">SUBTOTAL(9,BA665:BA678)</f>
        <v>0</v>
      </c>
      <c r="BB679" s="171">
        <f t="shared" ref="BB679" si="2594">SUBTOTAL(9,BB665:BB678)</f>
        <v>0</v>
      </c>
      <c r="BC679" s="171">
        <f t="shared" ref="BC679" si="2595">SUBTOTAL(9,BC665:BC678)</f>
        <v>26010.207170000001</v>
      </c>
      <c r="BD679" s="171">
        <f t="shared" ref="BD679" si="2596">SUBTOTAL(9,BD665:BD678)</f>
        <v>0</v>
      </c>
      <c r="BE679" s="171">
        <f t="shared" ref="BE679" si="2597">SUBTOTAL(9,BE665:BE678)</f>
        <v>0</v>
      </c>
      <c r="BF679" s="171">
        <f t="shared" ref="BF679" si="2598">SUBTOTAL(9,BF665:BF678)</f>
        <v>0</v>
      </c>
      <c r="BG679" s="171">
        <f t="shared" ref="BG679" si="2599">SUBTOTAL(9,BG665:BG678)</f>
        <v>169.2</v>
      </c>
      <c r="BH679" s="171">
        <f t="shared" ref="BH679" si="2600">SUBTOTAL(9,BH665:BH678)</f>
        <v>10.8</v>
      </c>
      <c r="BI679" s="171">
        <f t="shared" ref="BI679" si="2601">SUBTOTAL(9,BI665:BI678)</f>
        <v>0</v>
      </c>
      <c r="BJ679" s="171">
        <f t="shared" ref="BJ679" si="2602">SUBTOTAL(9,BJ665:BJ678)</f>
        <v>0</v>
      </c>
      <c r="BK679" s="171">
        <f t="shared" ref="BK679" si="2603">SUBTOTAL(9,BK665:BK678)</f>
        <v>0</v>
      </c>
      <c r="BL679" s="171">
        <f t="shared" ref="BL679" si="2604">SUBTOTAL(9,BL665:BL678)</f>
        <v>0</v>
      </c>
      <c r="BM679" s="171">
        <f t="shared" ref="BM679" si="2605">SUBTOTAL(9,BM665:BM678)</f>
        <v>0</v>
      </c>
      <c r="BN679" s="171">
        <f t="shared" ref="BN679" si="2606">SUBTOTAL(9,BN665:BN678)</f>
        <v>0</v>
      </c>
      <c r="BO679" s="171">
        <f t="shared" ref="BO679" si="2607">SUBTOTAL(9,BO665:BO678)</f>
        <v>75495</v>
      </c>
      <c r="BP679" s="171">
        <f t="shared" ref="BP679" si="2608">SUBTOTAL(9,BP665:BP678)</f>
        <v>75000</v>
      </c>
      <c r="BQ679" s="171">
        <f t="shared" ref="BQ679" si="2609">SUBTOTAL(9,BQ665:BQ678)</f>
        <v>0</v>
      </c>
      <c r="BR679" s="171">
        <f t="shared" ref="BR679" si="2610">SUBTOTAL(9,BR665:BR678)</f>
        <v>0</v>
      </c>
      <c r="BS679" s="171">
        <f t="shared" ref="BS679" si="2611">SUBTOTAL(9,BS665:BS678)</f>
        <v>84061.212020000006</v>
      </c>
    </row>
    <row r="680" spans="1:71" ht="93" customHeight="1" outlineLevel="1" collapsed="1" x14ac:dyDescent="0.35">
      <c r="A680" s="172" t="s">
        <v>3</v>
      </c>
      <c r="B680" s="173" t="s">
        <v>1104</v>
      </c>
      <c r="C680" s="201">
        <v>2457056260</v>
      </c>
      <c r="D680" s="202">
        <f>E680+F680</f>
        <v>11493.7742</v>
      </c>
      <c r="E680" s="62">
        <f>SUMIF($G$5:$BS$5,"федеральный бюджет",G680:BS680)</f>
        <v>0</v>
      </c>
      <c r="F680" s="63">
        <f>SUMIF($G$5:$BS$5,"краевой бюджет",G680:BS680)</f>
        <v>11493.7742</v>
      </c>
      <c r="G680" s="174"/>
      <c r="H680" s="175"/>
      <c r="I680" s="174"/>
      <c r="J680" s="175"/>
      <c r="K680" s="174"/>
      <c r="L680" s="175"/>
      <c r="M680" s="174"/>
      <c r="N680" s="175"/>
      <c r="O680" s="176"/>
      <c r="P680" s="177"/>
      <c r="Q680" s="174"/>
      <c r="R680" s="175"/>
      <c r="S680" s="174"/>
      <c r="T680" s="175"/>
      <c r="U680" s="174"/>
      <c r="V680" s="175"/>
      <c r="W680" s="174"/>
      <c r="X680" s="175"/>
      <c r="Y680" s="175"/>
      <c r="Z680" s="174"/>
      <c r="AA680" s="175"/>
      <c r="AB680" s="176"/>
      <c r="AC680" s="177"/>
      <c r="AD680" s="174"/>
      <c r="AE680" s="175"/>
      <c r="AF680" s="175"/>
      <c r="AG680" s="175"/>
      <c r="AH680" s="178"/>
      <c r="AI680" s="176"/>
      <c r="AJ680" s="177"/>
      <c r="AK680" s="176"/>
      <c r="AL680" s="177"/>
      <c r="AM680" s="176"/>
      <c r="AN680" s="177"/>
      <c r="AO680" s="177"/>
      <c r="AP680" s="174"/>
      <c r="AQ680" s="175"/>
      <c r="AR680" s="174"/>
      <c r="AS680" s="175"/>
      <c r="AT680" s="175"/>
      <c r="AU680" s="175"/>
      <c r="AV680" s="174"/>
      <c r="AW680" s="175"/>
      <c r="AX680" s="178"/>
      <c r="AY680" s="178"/>
      <c r="AZ680" s="175"/>
      <c r="BA680" s="175"/>
      <c r="BB680" s="175"/>
      <c r="BC680" s="175">
        <f>5398.25898+6095.51522</f>
        <v>11493.7742</v>
      </c>
      <c r="BD680" s="178"/>
      <c r="BE680" s="174"/>
      <c r="BF680" s="175"/>
      <c r="BG680" s="179"/>
      <c r="BH680" s="180"/>
      <c r="BI680" s="174"/>
      <c r="BJ680" s="175"/>
      <c r="BK680" s="174"/>
      <c r="BL680" s="175"/>
      <c r="BM680" s="175"/>
      <c r="BN680" s="175"/>
      <c r="BO680" s="175"/>
      <c r="BP680" s="175"/>
      <c r="BQ680" s="175"/>
      <c r="BR680" s="180"/>
      <c r="BS680" s="178"/>
    </row>
    <row r="681" spans="1:71" s="78" customFormat="1" ht="27" customHeight="1" thickBot="1" x14ac:dyDescent="0.35">
      <c r="A681" s="169" t="s">
        <v>1105</v>
      </c>
      <c r="B681" s="170"/>
      <c r="C681" s="213"/>
      <c r="D681" s="207">
        <f t="shared" ref="D681" si="2612">SUBTOTAL(9,D680:D680)</f>
        <v>11493.7742</v>
      </c>
      <c r="E681" s="171">
        <f t="shared" ref="E681" si="2613">SUBTOTAL(9,E680:E680)</f>
        <v>0</v>
      </c>
      <c r="F681" s="171">
        <f t="shared" ref="F681" si="2614">SUBTOTAL(9,F680:F680)</f>
        <v>11493.7742</v>
      </c>
      <c r="G681" s="171">
        <f t="shared" ref="G681" si="2615">SUBTOTAL(9,G680:G680)</f>
        <v>0</v>
      </c>
      <c r="H681" s="171">
        <f t="shared" ref="H681" si="2616">SUBTOTAL(9,H680:H680)</f>
        <v>0</v>
      </c>
      <c r="I681" s="171">
        <f t="shared" ref="I681" si="2617">SUBTOTAL(9,I680:I680)</f>
        <v>0</v>
      </c>
      <c r="J681" s="171">
        <f t="shared" ref="J681" si="2618">SUBTOTAL(9,J680:J680)</f>
        <v>0</v>
      </c>
      <c r="K681" s="171">
        <f t="shared" ref="K681" si="2619">SUBTOTAL(9,K680:K680)</f>
        <v>0</v>
      </c>
      <c r="L681" s="171">
        <f t="shared" ref="L681" si="2620">SUBTOTAL(9,L680:L680)</f>
        <v>0</v>
      </c>
      <c r="M681" s="171">
        <f t="shared" ref="M681" si="2621">SUBTOTAL(9,M680:M680)</f>
        <v>0</v>
      </c>
      <c r="N681" s="171">
        <f t="shared" ref="N681" si="2622">SUBTOTAL(9,N680:N680)</f>
        <v>0</v>
      </c>
      <c r="O681" s="171">
        <f t="shared" ref="O681" si="2623">SUBTOTAL(9,O680:O680)</f>
        <v>0</v>
      </c>
      <c r="P681" s="171">
        <f t="shared" ref="P681" si="2624">SUBTOTAL(9,P680:P680)</f>
        <v>0</v>
      </c>
      <c r="Q681" s="171">
        <f t="shared" ref="Q681" si="2625">SUBTOTAL(9,Q680:Q680)</f>
        <v>0</v>
      </c>
      <c r="R681" s="171">
        <f t="shared" ref="R681" si="2626">SUBTOTAL(9,R680:R680)</f>
        <v>0</v>
      </c>
      <c r="S681" s="171">
        <f t="shared" ref="S681" si="2627">SUBTOTAL(9,S680:S680)</f>
        <v>0</v>
      </c>
      <c r="T681" s="171">
        <f t="shared" ref="T681" si="2628">SUBTOTAL(9,T680:T680)</f>
        <v>0</v>
      </c>
      <c r="U681" s="171">
        <f t="shared" ref="U681" si="2629">SUBTOTAL(9,U680:U680)</f>
        <v>0</v>
      </c>
      <c r="V681" s="171">
        <f t="shared" ref="V681" si="2630">SUBTOTAL(9,V680:V680)</f>
        <v>0</v>
      </c>
      <c r="W681" s="171">
        <f t="shared" ref="W681" si="2631">SUBTOTAL(9,W680:W680)</f>
        <v>0</v>
      </c>
      <c r="X681" s="171">
        <f t="shared" ref="X681" si="2632">SUBTOTAL(9,X680:X680)</f>
        <v>0</v>
      </c>
      <c r="Y681" s="171">
        <f t="shared" ref="Y681" si="2633">SUBTOTAL(9,Y680:Y680)</f>
        <v>0</v>
      </c>
      <c r="Z681" s="171">
        <f t="shared" ref="Z681" si="2634">SUBTOTAL(9,Z680:Z680)</f>
        <v>0</v>
      </c>
      <c r="AA681" s="171">
        <f t="shared" ref="AA681" si="2635">SUBTOTAL(9,AA680:AA680)</f>
        <v>0</v>
      </c>
      <c r="AB681" s="171">
        <f t="shared" ref="AB681" si="2636">SUBTOTAL(9,AB680:AB680)</f>
        <v>0</v>
      </c>
      <c r="AC681" s="171">
        <f t="shared" ref="AC681" si="2637">SUBTOTAL(9,AC680:AC680)</f>
        <v>0</v>
      </c>
      <c r="AD681" s="171">
        <f t="shared" ref="AD681" si="2638">SUBTOTAL(9,AD680:AD680)</f>
        <v>0</v>
      </c>
      <c r="AE681" s="171">
        <f t="shared" ref="AE681" si="2639">SUBTOTAL(9,AE680:AE680)</f>
        <v>0</v>
      </c>
      <c r="AF681" s="171">
        <f t="shared" ref="AF681" si="2640">SUBTOTAL(9,AF680:AF680)</f>
        <v>0</v>
      </c>
      <c r="AG681" s="171">
        <f t="shared" ref="AG681" si="2641">SUBTOTAL(9,AG680:AG680)</f>
        <v>0</v>
      </c>
      <c r="AH681" s="171">
        <f t="shared" ref="AH681" si="2642">SUBTOTAL(9,AH680:AH680)</f>
        <v>0</v>
      </c>
      <c r="AI681" s="171">
        <f t="shared" ref="AI681" si="2643">SUBTOTAL(9,AI680:AI680)</f>
        <v>0</v>
      </c>
      <c r="AJ681" s="171">
        <f t="shared" ref="AJ681" si="2644">SUBTOTAL(9,AJ680:AJ680)</f>
        <v>0</v>
      </c>
      <c r="AK681" s="171">
        <f t="shared" ref="AK681" si="2645">SUBTOTAL(9,AK680:AK680)</f>
        <v>0</v>
      </c>
      <c r="AL681" s="171">
        <f t="shared" ref="AL681" si="2646">SUBTOTAL(9,AL680:AL680)</f>
        <v>0</v>
      </c>
      <c r="AM681" s="171">
        <f t="shared" ref="AM681" si="2647">SUBTOTAL(9,AM680:AM680)</f>
        <v>0</v>
      </c>
      <c r="AN681" s="171">
        <f t="shared" ref="AN681" si="2648">SUBTOTAL(9,AN680:AN680)</f>
        <v>0</v>
      </c>
      <c r="AO681" s="171">
        <f t="shared" ref="AO681" si="2649">SUBTOTAL(9,AO680:AO680)</f>
        <v>0</v>
      </c>
      <c r="AP681" s="171">
        <f t="shared" ref="AP681" si="2650">SUBTOTAL(9,AP680:AP680)</f>
        <v>0</v>
      </c>
      <c r="AQ681" s="171">
        <f t="shared" ref="AQ681" si="2651">SUBTOTAL(9,AQ680:AQ680)</f>
        <v>0</v>
      </c>
      <c r="AR681" s="171">
        <f t="shared" ref="AR681" si="2652">SUBTOTAL(9,AR680:AR680)</f>
        <v>0</v>
      </c>
      <c r="AS681" s="171">
        <f t="shared" ref="AS681" si="2653">SUBTOTAL(9,AS680:AS680)</f>
        <v>0</v>
      </c>
      <c r="AT681" s="171">
        <f t="shared" ref="AT681" si="2654">SUBTOTAL(9,AT680:AT680)</f>
        <v>0</v>
      </c>
      <c r="AU681" s="171">
        <f t="shared" ref="AU681" si="2655">SUBTOTAL(9,AU680:AU680)</f>
        <v>0</v>
      </c>
      <c r="AV681" s="171">
        <f t="shared" ref="AV681" si="2656">SUBTOTAL(9,AV680:AV680)</f>
        <v>0</v>
      </c>
      <c r="AW681" s="171">
        <f t="shared" ref="AW681" si="2657">SUBTOTAL(9,AW680:AW680)</f>
        <v>0</v>
      </c>
      <c r="AX681" s="171">
        <f t="shared" ref="AX681" si="2658">SUBTOTAL(9,AX680:AX680)</f>
        <v>0</v>
      </c>
      <c r="AY681" s="171">
        <f t="shared" ref="AY681" si="2659">SUBTOTAL(9,AY680:AY680)</f>
        <v>0</v>
      </c>
      <c r="AZ681" s="171">
        <f t="shared" ref="AZ681" si="2660">SUBTOTAL(9,AZ680:AZ680)</f>
        <v>0</v>
      </c>
      <c r="BA681" s="171">
        <f t="shared" ref="BA681" si="2661">SUBTOTAL(9,BA680:BA680)</f>
        <v>0</v>
      </c>
      <c r="BB681" s="171">
        <f t="shared" ref="BB681" si="2662">SUBTOTAL(9,BB680:BB680)</f>
        <v>0</v>
      </c>
      <c r="BC681" s="171">
        <f t="shared" ref="BC681" si="2663">SUBTOTAL(9,BC680:BC680)</f>
        <v>11493.7742</v>
      </c>
      <c r="BD681" s="171">
        <f t="shared" ref="BD681" si="2664">SUBTOTAL(9,BD680:BD680)</f>
        <v>0</v>
      </c>
      <c r="BE681" s="171">
        <f t="shared" ref="BE681" si="2665">SUBTOTAL(9,BE680:BE680)</f>
        <v>0</v>
      </c>
      <c r="BF681" s="171">
        <f t="shared" ref="BF681" si="2666">SUBTOTAL(9,BF680:BF680)</f>
        <v>0</v>
      </c>
      <c r="BG681" s="171">
        <f t="shared" ref="BG681" si="2667">SUBTOTAL(9,BG680:BG680)</f>
        <v>0</v>
      </c>
      <c r="BH681" s="171">
        <f t="shared" ref="BH681" si="2668">SUBTOTAL(9,BH680:BH680)</f>
        <v>0</v>
      </c>
      <c r="BI681" s="171">
        <f t="shared" ref="BI681" si="2669">SUBTOTAL(9,BI680:BI680)</f>
        <v>0</v>
      </c>
      <c r="BJ681" s="171">
        <f t="shared" ref="BJ681" si="2670">SUBTOTAL(9,BJ680:BJ680)</f>
        <v>0</v>
      </c>
      <c r="BK681" s="171">
        <f t="shared" ref="BK681" si="2671">SUBTOTAL(9,BK680:BK680)</f>
        <v>0</v>
      </c>
      <c r="BL681" s="171">
        <f t="shared" ref="BL681" si="2672">SUBTOTAL(9,BL680:BL680)</f>
        <v>0</v>
      </c>
      <c r="BM681" s="171">
        <f t="shared" ref="BM681" si="2673">SUBTOTAL(9,BM680:BM680)</f>
        <v>0</v>
      </c>
      <c r="BN681" s="171">
        <f t="shared" ref="BN681" si="2674">SUBTOTAL(9,BN680:BN680)</f>
        <v>0</v>
      </c>
      <c r="BO681" s="171">
        <f t="shared" ref="BO681" si="2675">SUBTOTAL(9,BO680:BO680)</f>
        <v>0</v>
      </c>
      <c r="BP681" s="171">
        <f t="shared" ref="BP681" si="2676">SUBTOTAL(9,BP680:BP680)</f>
        <v>0</v>
      </c>
      <c r="BQ681" s="171">
        <f t="shared" ref="BQ681" si="2677">SUBTOTAL(9,BQ680:BQ680)</f>
        <v>0</v>
      </c>
      <c r="BR681" s="171">
        <f t="shared" ref="BR681" si="2678">SUBTOTAL(9,BR680:BR680)</f>
        <v>0</v>
      </c>
      <c r="BS681" s="171">
        <f t="shared" ref="BS681" si="2679">SUBTOTAL(9,BS680:BS680)</f>
        <v>0</v>
      </c>
    </row>
    <row r="682" spans="1:71" s="78" customFormat="1" ht="39.75" customHeight="1" thickBot="1" x14ac:dyDescent="0.35">
      <c r="A682" s="181" t="s">
        <v>1106</v>
      </c>
      <c r="B682" s="182"/>
      <c r="C682" s="214"/>
      <c r="D682" s="202">
        <f t="shared" ref="D682:AI682" si="2680">SUBTOTAL(9,D7:D681)</f>
        <v>6474151.8161500003</v>
      </c>
      <c r="E682" s="183">
        <f t="shared" si="2680"/>
        <v>950239.52648000058</v>
      </c>
      <c r="F682" s="183">
        <f t="shared" si="2680"/>
        <v>5523912.289669998</v>
      </c>
      <c r="G682" s="183">
        <f t="shared" si="2680"/>
        <v>93490.800000000032</v>
      </c>
      <c r="H682" s="183">
        <f t="shared" si="2680"/>
        <v>40067.485710000008</v>
      </c>
      <c r="I682" s="183">
        <f t="shared" si="2680"/>
        <v>44030.900000000009</v>
      </c>
      <c r="J682" s="183">
        <f t="shared" si="2680"/>
        <v>18870.385709999999</v>
      </c>
      <c r="K682" s="183">
        <f>SUBTOTAL(9,K7:K681)</f>
        <v>65101.612170000015</v>
      </c>
      <c r="L682" s="183">
        <f t="shared" si="2680"/>
        <v>27900.690920000005</v>
      </c>
      <c r="M682" s="183">
        <f t="shared" si="2680"/>
        <v>7195.9999999999991</v>
      </c>
      <c r="N682" s="183">
        <f t="shared" si="2680"/>
        <v>3083.9999999999991</v>
      </c>
      <c r="O682" s="183">
        <f t="shared" si="2680"/>
        <v>166593.79999999999</v>
      </c>
      <c r="P682" s="183">
        <f t="shared" si="2680"/>
        <v>71397.34285999999</v>
      </c>
      <c r="Q682" s="183">
        <f t="shared" si="2680"/>
        <v>13049.599999999999</v>
      </c>
      <c r="R682" s="183">
        <f t="shared" si="2680"/>
        <v>5592.6857200000013</v>
      </c>
      <c r="S682" s="183">
        <f t="shared" si="2680"/>
        <v>206.22</v>
      </c>
      <c r="T682" s="183">
        <f t="shared" si="2680"/>
        <v>88.38</v>
      </c>
      <c r="U682" s="183">
        <f t="shared" si="2680"/>
        <v>305.5</v>
      </c>
      <c r="V682" s="183">
        <f t="shared" si="2680"/>
        <v>130.92857000000001</v>
      </c>
      <c r="W682" s="183">
        <f t="shared" si="2680"/>
        <v>2250.9</v>
      </c>
      <c r="X682" s="183">
        <f t="shared" si="2680"/>
        <v>964.67142999999987</v>
      </c>
      <c r="Y682" s="183">
        <f t="shared" si="2680"/>
        <v>539615.5999899999</v>
      </c>
      <c r="Z682" s="183">
        <f t="shared" si="2680"/>
        <v>87855.999999999985</v>
      </c>
      <c r="AA682" s="183">
        <f t="shared" si="2680"/>
        <v>37652.571429999996</v>
      </c>
      <c r="AB682" s="183">
        <f t="shared" si="2680"/>
        <v>265021.79998999997</v>
      </c>
      <c r="AC682" s="183">
        <f t="shared" si="2680"/>
        <v>113580.77142999999</v>
      </c>
      <c r="AD682" s="183">
        <f t="shared" si="2680"/>
        <v>15567.300000000001</v>
      </c>
      <c r="AE682" s="183">
        <f t="shared" si="2680"/>
        <v>6671.7000000000007</v>
      </c>
      <c r="AF682" s="183">
        <f>SUBTOTAL(9,AF7:AF681)</f>
        <v>1029476.5999999996</v>
      </c>
      <c r="AG682" s="183">
        <f t="shared" si="2680"/>
        <v>55869.46501</v>
      </c>
      <c r="AH682" s="183">
        <f t="shared" si="2680"/>
        <v>6494.51</v>
      </c>
      <c r="AI682" s="183">
        <f t="shared" si="2680"/>
        <v>33296</v>
      </c>
      <c r="AJ682" s="183">
        <f t="shared" ref="AJ682:BO682" si="2681">SUBTOTAL(9,AJ7:AJ681)</f>
        <v>14269.71429</v>
      </c>
      <c r="AK682" s="183">
        <f t="shared" si="2681"/>
        <v>49628.2</v>
      </c>
      <c r="AL682" s="183">
        <f t="shared" si="2681"/>
        <v>21269.228570000003</v>
      </c>
      <c r="AM682" s="183">
        <f t="shared" si="2681"/>
        <v>44674</v>
      </c>
      <c r="AN682" s="183">
        <f t="shared" si="2681"/>
        <v>45483.8</v>
      </c>
      <c r="AO682" s="183">
        <f t="shared" si="2681"/>
        <v>100886.95822</v>
      </c>
      <c r="AP682" s="183">
        <f t="shared" si="2681"/>
        <v>29780.000000000004</v>
      </c>
      <c r="AQ682" s="183">
        <f t="shared" si="2681"/>
        <v>12762.85714</v>
      </c>
      <c r="AR682" s="183">
        <f t="shared" si="2681"/>
        <v>4800</v>
      </c>
      <c r="AS682" s="183">
        <f t="shared" si="2681"/>
        <v>2057.1428599999999</v>
      </c>
      <c r="AT682" s="183">
        <f t="shared" si="2681"/>
        <v>76864</v>
      </c>
      <c r="AU682" s="183">
        <f t="shared" si="2681"/>
        <v>12100</v>
      </c>
      <c r="AV682" s="183">
        <f t="shared" si="2681"/>
        <v>16483.011500000001</v>
      </c>
      <c r="AW682" s="183">
        <f t="shared" si="2681"/>
        <v>7064.1079300000001</v>
      </c>
      <c r="AX682" s="183">
        <f t="shared" si="2681"/>
        <v>16526.448530000001</v>
      </c>
      <c r="AY682" s="183">
        <f t="shared" si="2681"/>
        <v>19043.077679999999</v>
      </c>
      <c r="AZ682" s="183">
        <f t="shared" si="2681"/>
        <v>380603.22078000003</v>
      </c>
      <c r="BA682" s="183">
        <f t="shared" si="2681"/>
        <v>27436.3315</v>
      </c>
      <c r="BB682" s="183">
        <f t="shared" si="2681"/>
        <v>326237.42798999994</v>
      </c>
      <c r="BC682" s="183">
        <f t="shared" si="2681"/>
        <v>961373.48435999965</v>
      </c>
      <c r="BD682" s="183">
        <f t="shared" si="2681"/>
        <v>76679.942700000014</v>
      </c>
      <c r="BE682" s="183">
        <f t="shared" si="2681"/>
        <v>5094.4044999999996</v>
      </c>
      <c r="BF682" s="183">
        <f t="shared" si="2681"/>
        <v>2183.3162200000002</v>
      </c>
      <c r="BG682" s="183">
        <f t="shared" si="2681"/>
        <v>744.48</v>
      </c>
      <c r="BH682" s="183">
        <f t="shared" si="2681"/>
        <v>47.519999999999996</v>
      </c>
      <c r="BI682" s="183">
        <f t="shared" si="2681"/>
        <v>1151.06006</v>
      </c>
      <c r="BJ682" s="183">
        <f t="shared" si="2681"/>
        <v>73.482939999999999</v>
      </c>
      <c r="BK682" s="183">
        <f t="shared" si="2681"/>
        <v>3917.9382599999999</v>
      </c>
      <c r="BL682" s="183">
        <f t="shared" si="2681"/>
        <v>5020.5715199999995</v>
      </c>
      <c r="BM682" s="183">
        <f t="shared" si="2681"/>
        <v>24718.913420000001</v>
      </c>
      <c r="BN682" s="183">
        <f t="shared" si="2681"/>
        <v>140121.98869999999</v>
      </c>
      <c r="BO682" s="183">
        <f t="shared" si="2681"/>
        <v>75495</v>
      </c>
      <c r="BP682" s="183">
        <f t="shared" ref="BP682:BS682" si="2682">SUBTOTAL(9,BP7:BP681)</f>
        <v>75000</v>
      </c>
      <c r="BQ682" s="183">
        <f t="shared" si="2682"/>
        <v>126088.19878000001</v>
      </c>
      <c r="BR682" s="183">
        <f t="shared" si="2682"/>
        <v>105.3</v>
      </c>
      <c r="BS682" s="183">
        <f t="shared" si="2682"/>
        <v>1016942.46676</v>
      </c>
    </row>
    <row r="683" spans="1:71" x14ac:dyDescent="0.35">
      <c r="A683" s="185"/>
      <c r="F683" s="7"/>
      <c r="O683" s="7"/>
      <c r="P683" s="7"/>
      <c r="BM683" s="186"/>
    </row>
    <row r="684" spans="1:71" x14ac:dyDescent="0.35">
      <c r="A684" s="185"/>
      <c r="F684" s="7"/>
      <c r="O684" s="7"/>
      <c r="P684" s="7"/>
    </row>
    <row r="685" spans="1:71" x14ac:dyDescent="0.35">
      <c r="A685" s="185"/>
      <c r="F685" s="7"/>
      <c r="O685" s="7"/>
      <c r="P685" s="7"/>
    </row>
    <row r="686" spans="1:71" x14ac:dyDescent="0.35">
      <c r="A686" s="185"/>
      <c r="D686" s="187"/>
      <c r="F686" s="7"/>
      <c r="O686" s="7"/>
      <c r="P686" s="7"/>
    </row>
    <row r="687" spans="1:71" x14ac:dyDescent="0.35">
      <c r="A687" s="185"/>
      <c r="F687" s="7"/>
      <c r="O687" s="7"/>
      <c r="P687" s="7"/>
    </row>
    <row r="688" spans="1:71" x14ac:dyDescent="0.35">
      <c r="A688" s="185"/>
      <c r="F688" s="7"/>
      <c r="O688" s="7"/>
      <c r="P688" s="7"/>
    </row>
    <row r="689" spans="1:55" x14ac:dyDescent="0.35">
      <c r="A689" s="185"/>
      <c r="F689" s="7"/>
      <c r="O689" s="7"/>
      <c r="P689" s="7"/>
    </row>
    <row r="690" spans="1:55" x14ac:dyDescent="0.35">
      <c r="A690" s="185"/>
      <c r="F690" s="7"/>
      <c r="O690" s="7"/>
      <c r="P690" s="7"/>
    </row>
    <row r="691" spans="1:55" x14ac:dyDescent="0.35">
      <c r="A691" s="185"/>
      <c r="F691" s="7"/>
      <c r="O691" s="7"/>
      <c r="P691" s="7"/>
    </row>
    <row r="692" spans="1:55" x14ac:dyDescent="0.35">
      <c r="F692" s="7"/>
      <c r="G692" s="184"/>
      <c r="M692" s="184"/>
      <c r="O692" s="7"/>
      <c r="P692" s="7"/>
    </row>
    <row r="693" spans="1:55" x14ac:dyDescent="0.35">
      <c r="F693" s="7"/>
      <c r="O693" s="7"/>
      <c r="P693" s="7"/>
    </row>
    <row r="694" spans="1:55" x14ac:dyDescent="0.35">
      <c r="B694" s="1"/>
      <c r="D694" s="78"/>
      <c r="E694" s="1"/>
      <c r="F694" s="7"/>
      <c r="O694" s="7"/>
      <c r="P694" s="7"/>
      <c r="U694" s="1"/>
      <c r="V694" s="1"/>
      <c r="AT694" s="1"/>
      <c r="AU694" s="1"/>
      <c r="AZ694" s="1"/>
      <c r="BA694" s="1"/>
      <c r="BB694" s="1"/>
      <c r="BC694" s="1"/>
    </row>
    <row r="695" spans="1:55" x14ac:dyDescent="0.35">
      <c r="B695" s="1"/>
      <c r="D695" s="78"/>
      <c r="E695" s="1"/>
      <c r="F695" s="7"/>
      <c r="O695" s="7"/>
      <c r="P695" s="7"/>
      <c r="U695" s="1"/>
      <c r="V695" s="1"/>
      <c r="AT695" s="1"/>
      <c r="AU695" s="1"/>
      <c r="AZ695" s="1"/>
      <c r="BA695" s="1"/>
      <c r="BB695" s="1"/>
      <c r="BC695" s="1"/>
    </row>
    <row r="696" spans="1:55" x14ac:dyDescent="0.35">
      <c r="B696" s="1"/>
      <c r="D696" s="78"/>
      <c r="E696" s="1"/>
      <c r="F696" s="7"/>
      <c r="O696" s="7"/>
      <c r="P696" s="7"/>
      <c r="U696" s="1"/>
      <c r="V696" s="1"/>
      <c r="AT696" s="1"/>
      <c r="AU696" s="1"/>
      <c r="AZ696" s="1"/>
      <c r="BA696" s="1"/>
      <c r="BB696" s="1"/>
      <c r="BC696" s="1"/>
    </row>
    <row r="697" spans="1:55" x14ac:dyDescent="0.35">
      <c r="B697" s="1"/>
      <c r="D697" s="78"/>
      <c r="E697" s="1"/>
      <c r="F697" s="7"/>
      <c r="O697" s="7"/>
      <c r="P697" s="7"/>
      <c r="U697" s="1"/>
      <c r="V697" s="1"/>
      <c r="AT697" s="1"/>
      <c r="AU697" s="1"/>
      <c r="AZ697" s="1"/>
      <c r="BA697" s="1"/>
      <c r="BB697" s="1"/>
      <c r="BC697" s="1"/>
    </row>
    <row r="698" spans="1:55" x14ac:dyDescent="0.35">
      <c r="B698" s="1"/>
      <c r="D698" s="78"/>
      <c r="E698" s="1"/>
      <c r="F698" s="7"/>
      <c r="O698" s="7"/>
      <c r="P698" s="7"/>
      <c r="U698" s="1"/>
      <c r="V698" s="1"/>
      <c r="AT698" s="1"/>
      <c r="AU698" s="1"/>
      <c r="AZ698" s="1"/>
      <c r="BA698" s="1"/>
      <c r="BB698" s="1"/>
      <c r="BC698" s="1"/>
    </row>
    <row r="699" spans="1:55" x14ac:dyDescent="0.35">
      <c r="B699" s="188"/>
      <c r="D699" s="78"/>
      <c r="E699" s="1"/>
      <c r="F699" s="7"/>
      <c r="O699" s="7"/>
      <c r="P699" s="7"/>
      <c r="U699" s="1"/>
      <c r="V699" s="1"/>
      <c r="AT699" s="1"/>
      <c r="AU699" s="1"/>
      <c r="AZ699" s="1"/>
      <c r="BA699" s="1"/>
      <c r="BB699" s="1"/>
      <c r="BC699" s="1"/>
    </row>
    <row r="700" spans="1:55" x14ac:dyDescent="0.35">
      <c r="B700" s="1"/>
      <c r="D700" s="78"/>
      <c r="E700" s="1"/>
      <c r="F700" s="7"/>
      <c r="O700" s="7"/>
      <c r="P700" s="7"/>
      <c r="U700" s="1"/>
      <c r="V700" s="1"/>
      <c r="AT700" s="1"/>
      <c r="AU700" s="1"/>
      <c r="AZ700" s="1"/>
      <c r="BA700" s="1"/>
      <c r="BB700" s="1"/>
      <c r="BC700" s="1"/>
    </row>
    <row r="701" spans="1:55" x14ac:dyDescent="0.35">
      <c r="B701" s="1"/>
      <c r="D701" s="78"/>
      <c r="E701" s="1"/>
      <c r="F701" s="7"/>
      <c r="O701" s="7"/>
      <c r="P701" s="7"/>
      <c r="U701" s="1"/>
      <c r="V701" s="1"/>
      <c r="AT701" s="1"/>
      <c r="AU701" s="1"/>
      <c r="AZ701" s="1"/>
      <c r="BA701" s="1"/>
      <c r="BB701" s="1"/>
      <c r="BC701" s="1"/>
    </row>
    <row r="702" spans="1:55" x14ac:dyDescent="0.35">
      <c r="B702" s="1"/>
      <c r="D702" s="78"/>
      <c r="E702" s="1"/>
      <c r="F702" s="7"/>
      <c r="O702" s="7"/>
      <c r="P702" s="7"/>
      <c r="U702" s="1"/>
      <c r="V702" s="1"/>
      <c r="AT702" s="1"/>
      <c r="AU702" s="1"/>
      <c r="AZ702" s="1"/>
      <c r="BA702" s="1"/>
      <c r="BB702" s="1"/>
      <c r="BC702" s="1"/>
    </row>
    <row r="703" spans="1:55" x14ac:dyDescent="0.35">
      <c r="B703" s="1"/>
      <c r="D703" s="78"/>
      <c r="E703" s="1"/>
      <c r="F703" s="7"/>
      <c r="O703" s="7"/>
      <c r="P703" s="7"/>
      <c r="U703" s="1"/>
      <c r="V703" s="1"/>
      <c r="AT703" s="1"/>
      <c r="AU703" s="1"/>
      <c r="AZ703" s="1"/>
      <c r="BA703" s="1"/>
      <c r="BB703" s="1"/>
      <c r="BC703" s="1"/>
    </row>
    <row r="704" spans="1:55" x14ac:dyDescent="0.35">
      <c r="B704" s="1"/>
      <c r="D704" s="78"/>
      <c r="E704" s="1"/>
      <c r="F704" s="7"/>
      <c r="O704" s="7"/>
      <c r="P704" s="7"/>
      <c r="U704" s="1"/>
      <c r="V704" s="1"/>
      <c r="AT704" s="1"/>
      <c r="AU704" s="1"/>
      <c r="AZ704" s="1"/>
      <c r="BA704" s="1"/>
      <c r="BB704" s="1"/>
      <c r="BC704" s="1"/>
    </row>
    <row r="705" spans="2:71" x14ac:dyDescent="0.35">
      <c r="B705" s="1"/>
      <c r="D705" s="78"/>
      <c r="E705" s="1"/>
      <c r="F705" s="7"/>
      <c r="O705" s="7"/>
      <c r="P705" s="7"/>
      <c r="U705" s="1"/>
      <c r="V705" s="1"/>
      <c r="AT705" s="1"/>
      <c r="AU705" s="1"/>
      <c r="AZ705" s="1"/>
      <c r="BA705" s="1"/>
      <c r="BB705" s="1"/>
      <c r="BC705" s="1"/>
    </row>
    <row r="706" spans="2:71" x14ac:dyDescent="0.35">
      <c r="B706" s="1"/>
      <c r="D706" s="78"/>
      <c r="E706" s="1"/>
      <c r="F706" s="7"/>
      <c r="O706" s="7"/>
      <c r="P706" s="7"/>
      <c r="U706" s="1"/>
      <c r="V706" s="1"/>
      <c r="AT706" s="1"/>
      <c r="AU706" s="1"/>
      <c r="AZ706" s="1"/>
      <c r="BA706" s="1"/>
      <c r="BB706" s="1"/>
      <c r="BC706" s="1"/>
    </row>
    <row r="707" spans="2:71" x14ac:dyDescent="0.35">
      <c r="B707" s="1"/>
      <c r="D707" s="78"/>
      <c r="E707" s="1"/>
      <c r="F707" s="7"/>
      <c r="O707" s="7"/>
      <c r="P707" s="7"/>
      <c r="U707" s="1"/>
      <c r="V707" s="1"/>
      <c r="AT707" s="1"/>
      <c r="AU707" s="1"/>
      <c r="AZ707" s="1"/>
      <c r="BA707" s="1"/>
      <c r="BB707" s="1"/>
      <c r="BC707" s="1"/>
    </row>
    <row r="708" spans="2:71" x14ac:dyDescent="0.35">
      <c r="B708" s="1"/>
      <c r="D708" s="78"/>
      <c r="E708" s="1"/>
      <c r="F708" s="7"/>
      <c r="O708" s="7"/>
      <c r="P708" s="7"/>
      <c r="U708" s="1"/>
      <c r="V708" s="1"/>
      <c r="AT708" s="1"/>
      <c r="AU708" s="1"/>
      <c r="AZ708" s="1"/>
      <c r="BA708" s="1"/>
      <c r="BB708" s="1"/>
      <c r="BC708" s="1"/>
    </row>
    <row r="709" spans="2:71" x14ac:dyDescent="0.35">
      <c r="B709" s="1"/>
      <c r="D709" s="78"/>
      <c r="E709" s="1"/>
      <c r="F709" s="7"/>
      <c r="O709" s="7"/>
      <c r="P709" s="7"/>
      <c r="U709" s="1"/>
      <c r="V709" s="1"/>
      <c r="AT709" s="1"/>
      <c r="AU709" s="1"/>
      <c r="AZ709" s="1"/>
      <c r="BA709" s="1"/>
      <c r="BB709" s="1"/>
      <c r="BC709" s="1"/>
    </row>
    <row r="710" spans="2:71" x14ac:dyDescent="0.35">
      <c r="B710" s="1"/>
      <c r="D710" s="78"/>
      <c r="E710" s="1"/>
      <c r="F710" s="7"/>
      <c r="O710" s="7"/>
      <c r="P710" s="7"/>
      <c r="U710" s="1"/>
      <c r="V710" s="1"/>
      <c r="AT710" s="1"/>
      <c r="AU710" s="1"/>
      <c r="AZ710" s="1"/>
      <c r="BA710" s="1"/>
      <c r="BB710" s="1"/>
      <c r="BC710" s="1"/>
    </row>
    <row r="711" spans="2:71" x14ac:dyDescent="0.35">
      <c r="B711" s="1"/>
      <c r="D711" s="78"/>
      <c r="E711" s="1"/>
      <c r="F711" s="7"/>
      <c r="O711" s="7"/>
      <c r="P711" s="7"/>
      <c r="U711" s="1"/>
      <c r="V711" s="1"/>
      <c r="AB711" s="1"/>
      <c r="AC711" s="1"/>
      <c r="AH711" s="1"/>
      <c r="AI711" s="1"/>
      <c r="AJ711" s="1"/>
      <c r="AK711" s="1"/>
      <c r="AL711" s="1"/>
      <c r="AM711" s="1"/>
      <c r="AN711" s="1"/>
      <c r="AO711" s="1"/>
      <c r="AP711" s="1"/>
      <c r="AQ711" s="1"/>
      <c r="AT711" s="1"/>
      <c r="AU711" s="1"/>
      <c r="AX711" s="1"/>
      <c r="AY711" s="1"/>
      <c r="AZ711" s="1"/>
      <c r="BA711" s="1"/>
      <c r="BB711" s="1"/>
      <c r="BC711" s="1"/>
      <c r="BD711" s="1"/>
      <c r="BK711" s="1"/>
      <c r="BL711" s="1"/>
      <c r="BP711" s="1"/>
      <c r="BS711" s="1"/>
    </row>
    <row r="712" spans="2:71" x14ac:dyDescent="0.35">
      <c r="B712" s="1"/>
      <c r="D712" s="78"/>
      <c r="E712" s="1"/>
      <c r="F712" s="7"/>
      <c r="O712" s="7"/>
      <c r="P712" s="7"/>
      <c r="U712" s="1"/>
      <c r="V712" s="1"/>
      <c r="AB712" s="1"/>
      <c r="AC712" s="1"/>
      <c r="AH712" s="1"/>
      <c r="AI712" s="1"/>
      <c r="AJ712" s="1"/>
      <c r="AK712" s="1"/>
      <c r="AL712" s="1"/>
      <c r="AM712" s="1"/>
      <c r="AN712" s="1"/>
      <c r="AO712" s="1"/>
      <c r="AP712" s="1"/>
      <c r="AQ712" s="1"/>
      <c r="AT712" s="1"/>
      <c r="AU712" s="1"/>
      <c r="AX712" s="1"/>
      <c r="AY712" s="1"/>
      <c r="AZ712" s="1"/>
      <c r="BA712" s="1"/>
      <c r="BB712" s="1"/>
      <c r="BC712" s="1"/>
      <c r="BD712" s="1"/>
      <c r="BK712" s="1"/>
      <c r="BL712" s="1"/>
      <c r="BP712" s="1"/>
      <c r="BS712" s="1"/>
    </row>
    <row r="713" spans="2:71" x14ac:dyDescent="0.35">
      <c r="B713" s="1"/>
      <c r="D713" s="78"/>
      <c r="E713" s="1"/>
      <c r="F713" s="7"/>
      <c r="O713" s="7"/>
      <c r="P713" s="7"/>
      <c r="U713" s="1"/>
      <c r="V713" s="1"/>
      <c r="AB713" s="1"/>
      <c r="AC713" s="1"/>
      <c r="AH713" s="1"/>
      <c r="AI713" s="1"/>
      <c r="AJ713" s="1"/>
      <c r="AK713" s="1"/>
      <c r="AL713" s="1"/>
      <c r="AM713" s="1"/>
      <c r="AN713" s="1"/>
      <c r="AO713" s="1"/>
      <c r="AP713" s="1"/>
      <c r="AQ713" s="1"/>
      <c r="AT713" s="1"/>
      <c r="AU713" s="1"/>
      <c r="AX713" s="1"/>
      <c r="AY713" s="1"/>
      <c r="AZ713" s="1"/>
      <c r="BA713" s="1"/>
      <c r="BB713" s="1"/>
      <c r="BC713" s="1"/>
      <c r="BD713" s="1"/>
      <c r="BK713" s="1"/>
      <c r="BL713" s="1"/>
      <c r="BP713" s="1"/>
      <c r="BS713" s="1"/>
    </row>
    <row r="714" spans="2:71" x14ac:dyDescent="0.35">
      <c r="B714" s="1"/>
      <c r="D714" s="78"/>
      <c r="E714" s="1"/>
      <c r="F714" s="7"/>
      <c r="O714" s="7"/>
      <c r="P714" s="7"/>
      <c r="U714" s="1"/>
      <c r="V714" s="1"/>
      <c r="AB714" s="1"/>
      <c r="AC714" s="1"/>
      <c r="AH714" s="1"/>
      <c r="AI714" s="1"/>
      <c r="AJ714" s="1"/>
      <c r="AK714" s="1"/>
      <c r="AL714" s="1"/>
      <c r="AM714" s="1"/>
      <c r="AN714" s="1"/>
      <c r="AO714" s="1"/>
      <c r="AP714" s="1"/>
      <c r="AQ714" s="1"/>
      <c r="AT714" s="1"/>
      <c r="AU714" s="1"/>
      <c r="AX714" s="1"/>
      <c r="AY714" s="1"/>
      <c r="AZ714" s="1"/>
      <c r="BA714" s="1"/>
      <c r="BB714" s="1"/>
      <c r="BC714" s="1"/>
      <c r="BD714" s="1"/>
      <c r="BK714" s="1"/>
      <c r="BL714" s="1"/>
      <c r="BP714" s="1"/>
      <c r="BS714" s="1"/>
    </row>
    <row r="715" spans="2:71" x14ac:dyDescent="0.35">
      <c r="B715" s="1"/>
      <c r="D715" s="78"/>
      <c r="E715" s="1"/>
      <c r="F715" s="7"/>
      <c r="O715" s="7"/>
      <c r="P715" s="7"/>
      <c r="U715" s="1"/>
      <c r="V715" s="1"/>
      <c r="AB715" s="1"/>
      <c r="AC715" s="1"/>
      <c r="AH715" s="1"/>
      <c r="AI715" s="1"/>
      <c r="AJ715" s="1"/>
      <c r="AK715" s="1"/>
      <c r="AL715" s="1"/>
      <c r="AM715" s="1"/>
      <c r="AN715" s="1"/>
      <c r="AO715" s="1"/>
      <c r="AP715" s="1"/>
      <c r="AQ715" s="1"/>
      <c r="AT715" s="1"/>
      <c r="AU715" s="1"/>
      <c r="AX715" s="1"/>
      <c r="AY715" s="1"/>
      <c r="AZ715" s="1"/>
      <c r="BA715" s="1"/>
      <c r="BB715" s="1"/>
      <c r="BC715" s="1"/>
      <c r="BD715" s="1"/>
      <c r="BK715" s="1"/>
      <c r="BL715" s="1"/>
      <c r="BP715" s="1"/>
      <c r="BS715" s="1"/>
    </row>
    <row r="716" spans="2:71" x14ac:dyDescent="0.35">
      <c r="B716" s="1"/>
      <c r="D716" s="78"/>
      <c r="E716" s="1"/>
      <c r="F716" s="7"/>
      <c r="O716" s="7"/>
      <c r="P716" s="7"/>
      <c r="U716" s="1"/>
      <c r="V716" s="1"/>
      <c r="AB716" s="1"/>
      <c r="AC716" s="1"/>
      <c r="AH716" s="1"/>
      <c r="AI716" s="1"/>
      <c r="AJ716" s="1"/>
      <c r="AK716" s="1"/>
      <c r="AL716" s="1"/>
      <c r="AM716" s="1"/>
      <c r="AN716" s="1"/>
      <c r="AO716" s="1"/>
      <c r="AP716" s="1"/>
      <c r="AQ716" s="1"/>
      <c r="AT716" s="1"/>
      <c r="AU716" s="1"/>
      <c r="AX716" s="1"/>
      <c r="AY716" s="1"/>
      <c r="AZ716" s="1"/>
      <c r="BA716" s="1"/>
      <c r="BB716" s="1"/>
      <c r="BC716" s="1"/>
      <c r="BD716" s="1"/>
      <c r="BK716" s="1"/>
      <c r="BL716" s="1"/>
      <c r="BP716" s="1"/>
      <c r="BS716" s="1"/>
    </row>
    <row r="717" spans="2:71" x14ac:dyDescent="0.35">
      <c r="B717" s="1"/>
      <c r="D717" s="78"/>
      <c r="E717" s="1"/>
      <c r="F717" s="7"/>
      <c r="O717" s="7"/>
      <c r="P717" s="7"/>
      <c r="U717" s="1"/>
      <c r="V717" s="1"/>
      <c r="AB717" s="1"/>
      <c r="AC717" s="1"/>
      <c r="AH717" s="1"/>
      <c r="AI717" s="1"/>
      <c r="AJ717" s="1"/>
      <c r="AK717" s="1"/>
      <c r="AL717" s="1"/>
      <c r="AM717" s="1"/>
      <c r="AN717" s="1"/>
      <c r="AO717" s="1"/>
      <c r="AP717" s="1"/>
      <c r="AQ717" s="1"/>
      <c r="AT717" s="1"/>
      <c r="AU717" s="1"/>
      <c r="AX717" s="1"/>
      <c r="AY717" s="1"/>
      <c r="AZ717" s="1"/>
      <c r="BA717" s="1"/>
      <c r="BB717" s="1"/>
      <c r="BC717" s="1"/>
      <c r="BD717" s="1"/>
      <c r="BK717" s="1"/>
      <c r="BL717" s="1"/>
      <c r="BP717" s="1"/>
      <c r="BS717" s="1"/>
    </row>
    <row r="718" spans="2:71" x14ac:dyDescent="0.35">
      <c r="B718" s="1"/>
      <c r="D718" s="78"/>
      <c r="E718" s="1"/>
      <c r="F718" s="7"/>
      <c r="O718" s="7"/>
      <c r="P718" s="7"/>
      <c r="U718" s="1"/>
      <c r="V718" s="1"/>
      <c r="AB718" s="1"/>
      <c r="AC718" s="1"/>
      <c r="AH718" s="1"/>
      <c r="AI718" s="1"/>
      <c r="AJ718" s="1"/>
      <c r="AK718" s="1"/>
      <c r="AL718" s="1"/>
      <c r="AM718" s="1"/>
      <c r="AN718" s="1"/>
      <c r="AO718" s="1"/>
      <c r="AP718" s="1"/>
      <c r="AQ718" s="1"/>
      <c r="AT718" s="1"/>
      <c r="AU718" s="1"/>
      <c r="AX718" s="1"/>
      <c r="AY718" s="1"/>
      <c r="AZ718" s="1"/>
      <c r="BA718" s="1"/>
      <c r="BB718" s="1"/>
      <c r="BC718" s="1"/>
      <c r="BD718" s="1"/>
      <c r="BK718" s="1"/>
      <c r="BL718" s="1"/>
      <c r="BP718" s="1"/>
      <c r="BS718" s="1"/>
    </row>
    <row r="719" spans="2:71" x14ac:dyDescent="0.35">
      <c r="B719" s="1"/>
      <c r="D719" s="78"/>
      <c r="E719" s="1"/>
      <c r="F719" s="7"/>
      <c r="O719" s="7"/>
      <c r="P719" s="7"/>
      <c r="U719" s="1"/>
      <c r="V719" s="1"/>
      <c r="AB719" s="1"/>
      <c r="AC719" s="1"/>
      <c r="AH719" s="1"/>
      <c r="AI719" s="1"/>
      <c r="AJ719" s="1"/>
      <c r="AK719" s="1"/>
      <c r="AL719" s="1"/>
      <c r="AM719" s="1"/>
      <c r="AN719" s="1"/>
      <c r="AO719" s="1"/>
      <c r="AP719" s="1"/>
      <c r="AQ719" s="1"/>
      <c r="AT719" s="1"/>
      <c r="AU719" s="1"/>
      <c r="AX719" s="1"/>
      <c r="AY719" s="1"/>
      <c r="AZ719" s="1"/>
      <c r="BA719" s="1"/>
      <c r="BB719" s="1"/>
      <c r="BC719" s="1"/>
      <c r="BD719" s="1"/>
      <c r="BK719" s="1"/>
      <c r="BL719" s="1"/>
      <c r="BP719" s="1"/>
      <c r="BS719" s="1"/>
    </row>
    <row r="720" spans="2:71" x14ac:dyDescent="0.35">
      <c r="B720" s="1"/>
      <c r="D720" s="78"/>
      <c r="E720" s="1"/>
      <c r="F720" s="7"/>
      <c r="O720" s="7"/>
      <c r="P720" s="7"/>
      <c r="U720" s="1"/>
      <c r="V720" s="1"/>
      <c r="AB720" s="1"/>
      <c r="AC720" s="1"/>
      <c r="AH720" s="1"/>
      <c r="AI720" s="1"/>
      <c r="AJ720" s="1"/>
      <c r="AK720" s="1"/>
      <c r="AL720" s="1"/>
      <c r="AM720" s="1"/>
      <c r="AN720" s="1"/>
      <c r="AO720" s="1"/>
      <c r="AP720" s="1"/>
      <c r="AQ720" s="1"/>
      <c r="AT720" s="1"/>
      <c r="AU720" s="1"/>
      <c r="AX720" s="1"/>
      <c r="AY720" s="1"/>
      <c r="AZ720" s="1"/>
      <c r="BA720" s="1"/>
      <c r="BB720" s="1"/>
      <c r="BC720" s="1"/>
      <c r="BD720" s="1"/>
      <c r="BK720" s="1"/>
      <c r="BL720" s="1"/>
      <c r="BP720" s="1"/>
      <c r="BS720" s="1"/>
    </row>
    <row r="721" spans="2:71" x14ac:dyDescent="0.35">
      <c r="B721" s="1"/>
      <c r="D721" s="78"/>
      <c r="E721" s="1"/>
      <c r="F721" s="7"/>
      <c r="O721" s="7"/>
      <c r="P721" s="7"/>
      <c r="U721" s="1"/>
      <c r="V721" s="1"/>
      <c r="AB721" s="1"/>
      <c r="AC721" s="1"/>
      <c r="AH721" s="1"/>
      <c r="AI721" s="1"/>
      <c r="AJ721" s="1"/>
      <c r="AK721" s="1"/>
      <c r="AL721" s="1"/>
      <c r="AM721" s="1"/>
      <c r="AN721" s="1"/>
      <c r="AO721" s="1"/>
      <c r="AP721" s="1"/>
      <c r="AQ721" s="1"/>
      <c r="AT721" s="1"/>
      <c r="AU721" s="1"/>
      <c r="AX721" s="1"/>
      <c r="AY721" s="1"/>
      <c r="AZ721" s="1"/>
      <c r="BA721" s="1"/>
      <c r="BB721" s="1"/>
      <c r="BC721" s="1"/>
      <c r="BD721" s="1"/>
      <c r="BK721" s="1"/>
      <c r="BL721" s="1"/>
      <c r="BP721" s="1"/>
      <c r="BS721" s="1"/>
    </row>
    <row r="722" spans="2:71" x14ac:dyDescent="0.35">
      <c r="B722" s="1"/>
      <c r="D722" s="78"/>
      <c r="E722" s="1"/>
      <c r="F722" s="7"/>
      <c r="O722" s="7"/>
      <c r="P722" s="7"/>
      <c r="U722" s="1"/>
      <c r="V722" s="1"/>
      <c r="AB722" s="1"/>
      <c r="AC722" s="1"/>
      <c r="AH722" s="1"/>
      <c r="AI722" s="1"/>
      <c r="AJ722" s="1"/>
      <c r="AK722" s="1"/>
      <c r="AL722" s="1"/>
      <c r="AM722" s="1"/>
      <c r="AN722" s="1"/>
      <c r="AO722" s="1"/>
      <c r="AP722" s="1"/>
      <c r="AQ722" s="1"/>
      <c r="AT722" s="1"/>
      <c r="AU722" s="1"/>
      <c r="AX722" s="1"/>
      <c r="AY722" s="1"/>
      <c r="AZ722" s="1"/>
      <c r="BA722" s="1"/>
      <c r="BB722" s="1"/>
      <c r="BC722" s="1"/>
      <c r="BD722" s="1"/>
      <c r="BK722" s="1"/>
      <c r="BL722" s="1"/>
      <c r="BP722" s="1"/>
      <c r="BS722" s="1"/>
    </row>
    <row r="723" spans="2:71" x14ac:dyDescent="0.35">
      <c r="F723" s="7"/>
      <c r="O723" s="7"/>
      <c r="P723" s="7"/>
    </row>
    <row r="724" spans="2:71" x14ac:dyDescent="0.35">
      <c r="B724" s="1"/>
      <c r="C724" s="8"/>
      <c r="D724" s="1"/>
      <c r="E724" s="1"/>
      <c r="F724" s="7"/>
      <c r="G724" s="1"/>
      <c r="H724" s="1"/>
      <c r="I724" s="1"/>
      <c r="J724" s="1"/>
      <c r="K724" s="1"/>
      <c r="L724" s="1"/>
      <c r="M724" s="1"/>
      <c r="N724" s="1"/>
      <c r="O724" s="7"/>
      <c r="P724" s="7"/>
      <c r="S724" s="1"/>
      <c r="T724" s="1"/>
      <c r="U724" s="1"/>
      <c r="V724" s="1"/>
      <c r="W724" s="1"/>
      <c r="X724" s="1"/>
      <c r="Y724" s="1"/>
      <c r="Z724" s="1"/>
      <c r="AA724" s="1"/>
      <c r="AB724" s="1"/>
      <c r="AC724" s="1"/>
      <c r="AD724" s="1"/>
      <c r="AE724" s="1"/>
      <c r="AF724" s="1"/>
      <c r="AH724" s="1"/>
      <c r="AI724" s="1"/>
      <c r="AJ724" s="1"/>
      <c r="AK724" s="1"/>
      <c r="AL724" s="1"/>
      <c r="AM724" s="1"/>
      <c r="AN724" s="1"/>
      <c r="AO724" s="1"/>
      <c r="AP724" s="1"/>
      <c r="AQ724" s="1"/>
      <c r="AT724" s="1"/>
      <c r="AU724" s="1"/>
      <c r="AX724" s="1"/>
      <c r="AY724" s="1"/>
      <c r="AZ724" s="1"/>
      <c r="BA724" s="1"/>
      <c r="BB724" s="1"/>
      <c r="BC724" s="1"/>
      <c r="BD724" s="1"/>
      <c r="BK724" s="1"/>
      <c r="BL724" s="1"/>
      <c r="BP724" s="1"/>
      <c r="BS724" s="1"/>
    </row>
  </sheetData>
  <autoFilter ref="A6:BS681"/>
  <sortState ref="A206:CG240">
    <sortCondition ref="B206:B241"/>
  </sortState>
  <mergeCells count="71">
    <mergeCell ref="BK4:BL4"/>
    <mergeCell ref="AI4:AJ4"/>
    <mergeCell ref="AK4:AL4"/>
    <mergeCell ref="AM4:AN4"/>
    <mergeCell ref="AP4:AQ4"/>
    <mergeCell ref="BI4:BJ4"/>
    <mergeCell ref="BQ2:BQ3"/>
    <mergeCell ref="BR2:BR3"/>
    <mergeCell ref="BS2:BS3"/>
    <mergeCell ref="D4:F4"/>
    <mergeCell ref="G4:H4"/>
    <mergeCell ref="I4:J4"/>
    <mergeCell ref="K4:L4"/>
    <mergeCell ref="M4:N4"/>
    <mergeCell ref="O4:P4"/>
    <mergeCell ref="Q4:R4"/>
    <mergeCell ref="S4:T4"/>
    <mergeCell ref="U4:V4"/>
    <mergeCell ref="W4:X4"/>
    <mergeCell ref="Z4:AA4"/>
    <mergeCell ref="AB4:AC4"/>
    <mergeCell ref="AD4:AE4"/>
    <mergeCell ref="AR4:AS4"/>
    <mergeCell ref="AV4:AW4"/>
    <mergeCell ref="BE4:BF4"/>
    <mergeCell ref="BG4:BH4"/>
    <mergeCell ref="BD2:BD3"/>
    <mergeCell ref="BE2:BF3"/>
    <mergeCell ref="BG2:BH3"/>
    <mergeCell ref="BO2:BO3"/>
    <mergeCell ref="BP2:BP3"/>
    <mergeCell ref="AT2:AT3"/>
    <mergeCell ref="AU2:AU3"/>
    <mergeCell ref="AV2:AW3"/>
    <mergeCell ref="AX2:AX3"/>
    <mergeCell ref="AY2:AY3"/>
    <mergeCell ref="AZ2:AZ3"/>
    <mergeCell ref="BA2:BA3"/>
    <mergeCell ref="BB2:BB3"/>
    <mergeCell ref="BC2:BC3"/>
    <mergeCell ref="BI2:BJ3"/>
    <mergeCell ref="BK2:BL3"/>
    <mergeCell ref="AO2:AO3"/>
    <mergeCell ref="AP2:AQ3"/>
    <mergeCell ref="AR2:AS3"/>
    <mergeCell ref="BM2:BM3"/>
    <mergeCell ref="BN2:BN3"/>
    <mergeCell ref="AG2:AG3"/>
    <mergeCell ref="AH2:AH3"/>
    <mergeCell ref="AI2:AJ3"/>
    <mergeCell ref="AK2:AL3"/>
    <mergeCell ref="AM2:AN3"/>
    <mergeCell ref="Y2:Y3"/>
    <mergeCell ref="Z2:AA3"/>
    <mergeCell ref="AB2:AC3"/>
    <mergeCell ref="AD2:AE3"/>
    <mergeCell ref="AF2:AF3"/>
    <mergeCell ref="O2:P3"/>
    <mergeCell ref="Q2:R3"/>
    <mergeCell ref="S2:T3"/>
    <mergeCell ref="U2:V3"/>
    <mergeCell ref="W2:X3"/>
    <mergeCell ref="M1:N1"/>
    <mergeCell ref="A2:A5"/>
    <mergeCell ref="B2:B5"/>
    <mergeCell ref="C2:C5"/>
    <mergeCell ref="D2:F3"/>
    <mergeCell ref="G2:H3"/>
    <mergeCell ref="I2:J3"/>
    <mergeCell ref="K2:L3"/>
    <mergeCell ref="M2:N3"/>
  </mergeCells>
  <conditionalFormatting sqref="C11:C18">
    <cfRule type="duplicateValues" dxfId="23" priority="14"/>
  </conditionalFormatting>
  <conditionalFormatting sqref="C604:C651 C11:C18 C653:C680 C21:C108 C110:C181 C184:C209 C365:C396 C398:C411 C413:C431 C436:C519 C521:C568 C570:C588 C590:C601 C211:C363">
    <cfRule type="duplicateValues" dxfId="22" priority="13"/>
  </conditionalFormatting>
  <conditionalFormatting sqref="C589">
    <cfRule type="duplicateValues" dxfId="21" priority="252"/>
  </conditionalFormatting>
  <conditionalFormatting sqref="C397">
    <cfRule type="duplicateValues" dxfId="20" priority="253"/>
  </conditionalFormatting>
  <conditionalFormatting sqref="C520">
    <cfRule type="duplicateValues" dxfId="19" priority="254"/>
  </conditionalFormatting>
  <conditionalFormatting sqref="C109">
    <cfRule type="duplicateValues" dxfId="18" priority="255"/>
  </conditionalFormatting>
  <conditionalFormatting sqref="C182">
    <cfRule type="duplicateValues" dxfId="17" priority="256"/>
  </conditionalFormatting>
  <conditionalFormatting sqref="C183">
    <cfRule type="duplicateValues" dxfId="16" priority="257"/>
  </conditionalFormatting>
  <conditionalFormatting sqref="C364">
    <cfRule type="duplicateValues" dxfId="15" priority="258"/>
  </conditionalFormatting>
  <conditionalFormatting sqref="C412">
    <cfRule type="duplicateValues" dxfId="14" priority="259"/>
  </conditionalFormatting>
  <conditionalFormatting sqref="C432">
    <cfRule type="duplicateValues" dxfId="13" priority="260"/>
  </conditionalFormatting>
  <conditionalFormatting sqref="C433">
    <cfRule type="duplicateValues" dxfId="12" priority="261"/>
  </conditionalFormatting>
  <conditionalFormatting sqref="C434">
    <cfRule type="duplicateValues" dxfId="11" priority="262"/>
  </conditionalFormatting>
  <conditionalFormatting sqref="C435">
    <cfRule type="duplicateValues" dxfId="10" priority="263"/>
  </conditionalFormatting>
  <conditionalFormatting sqref="C569">
    <cfRule type="duplicateValues" dxfId="9" priority="264"/>
  </conditionalFormatting>
  <conditionalFormatting sqref="C652">
    <cfRule type="duplicateValues" dxfId="8" priority="265"/>
  </conditionalFormatting>
  <conditionalFormatting sqref="C19:C20">
    <cfRule type="duplicateValues" dxfId="7" priority="8"/>
  </conditionalFormatting>
  <conditionalFormatting sqref="C19:C20">
    <cfRule type="duplicateValues" dxfId="6" priority="7"/>
  </conditionalFormatting>
  <conditionalFormatting sqref="C210">
    <cfRule type="duplicateValues" dxfId="5" priority="4"/>
  </conditionalFormatting>
  <conditionalFormatting sqref="C210">
    <cfRule type="duplicateValues" dxfId="4" priority="3"/>
  </conditionalFormatting>
  <conditionalFormatting sqref="C602:C603">
    <cfRule type="duplicateValues" dxfId="3" priority="2"/>
  </conditionalFormatting>
  <conditionalFormatting sqref="C602:C603">
    <cfRule type="duplicateValues" dxfId="2" priority="1"/>
  </conditionalFormatting>
  <conditionalFormatting sqref="C7:C8 C10">
    <cfRule type="duplicateValues" dxfId="1" priority="266"/>
  </conditionalFormatting>
  <conditionalFormatting sqref="C7:C8 C10">
    <cfRule type="duplicateValues" dxfId="0" priority="267"/>
  </conditionalFormatting>
  <dataValidations count="4">
    <dataValidation type="textLength" operator="equal" allowBlank="1" showInputMessage="1" showErrorMessage="1" errorTitle="Ошибка ввода ОКАТО" error="Длина кода ОКАТО должна состалять 11 символов" sqref="GW65788 WTI983075:WTI983079 WJM983075:WJM983079 VZQ983075:VZQ983079 VPU983075:VPU983079 VFY983075:VFY983079 UWC983075:UWC983079 UMG983075:UMG983079 UCK983075:UCK983079 TSO983075:TSO983079 TIS983075:TIS983079 SYW983075:SYW983079 SPA983075:SPA983079 SFE983075:SFE983079 RVI983075:RVI983079 RLM983075:RLM983079 RBQ983075:RBQ983079 QRU983075:QRU983079 QHY983075:QHY983079 PYC983075:PYC983079 POG983075:POG983079 PEK983075:PEK983079 OUO983075:OUO983079 OKS983075:OKS983079 OAW983075:OAW983079 NRA983075:NRA983079 NHE983075:NHE983079 MXI983075:MXI983079 MNM983075:MNM983079 MDQ983075:MDQ983079 LTU983075:LTU983079 LJY983075:LJY983079 LAC983075:LAC983079 KQG983075:KQG983079 KGK983075:KGK983079 JWO983075:JWO983079 JMS983075:JMS983079 JCW983075:JCW983079 ITA983075:ITA983079 IJE983075:IJE983079 HZI983075:HZI983079 HPM983075:HPM983079 HFQ983075:HFQ983079 GVU983075:GVU983079 GLY983075:GLY983079 GCC983075:GCC983079 FSG983075:FSG983079 FIK983075:FIK983079 EYO983075:EYO983079 EOS983075:EOS983079 EEW983075:EEW983079 DVA983075:DVA983079 DLE983075:DLE983079 DBI983075:DBI983079 CRM983075:CRM983079 CHQ983075:CHQ983079 BXU983075:BXU983079 BNY983075:BNY983079 BEC983075:BEC983079 AUG983075:AUG983079 AKK983075:AKK983079 AAO983075:AAO983079 QS983075:QS983079 GW983075:GW983079 WTI917539:WTI917543 WJM917539:WJM917543 VZQ917539:VZQ917543 VPU917539:VPU917543 VFY917539:VFY917543 UWC917539:UWC917543 UMG917539:UMG917543 UCK917539:UCK917543 TSO917539:TSO917543 TIS917539:TIS917543 SYW917539:SYW917543 SPA917539:SPA917543 SFE917539:SFE917543 RVI917539:RVI917543 RLM917539:RLM917543 RBQ917539:RBQ917543 QRU917539:QRU917543 QHY917539:QHY917543 PYC917539:PYC917543 POG917539:POG917543 PEK917539:PEK917543 OUO917539:OUO917543 OKS917539:OKS917543 OAW917539:OAW917543 NRA917539:NRA917543 NHE917539:NHE917543 MXI917539:MXI917543 MNM917539:MNM917543 MDQ917539:MDQ917543 LTU917539:LTU917543 LJY917539:LJY917543 LAC917539:LAC917543 KQG917539:KQG917543 KGK917539:KGK917543 JWO917539:JWO917543 JMS917539:JMS917543 JCW917539:JCW917543 ITA917539:ITA917543 IJE917539:IJE917543 HZI917539:HZI917543 HPM917539:HPM917543 HFQ917539:HFQ917543 GVU917539:GVU917543 GLY917539:GLY917543 GCC917539:GCC917543 FSG917539:FSG917543 FIK917539:FIK917543 EYO917539:EYO917543 EOS917539:EOS917543 EEW917539:EEW917543 DVA917539:DVA917543 DLE917539:DLE917543 DBI917539:DBI917543 CRM917539:CRM917543 CHQ917539:CHQ917543 BXU917539:BXU917543 BNY917539:BNY917543 BEC917539:BEC917543 AUG917539:AUG917543 AKK917539:AKK917543 AAO917539:AAO917543 QS917539:QS917543 GW917539:GW917543 WTI852003:WTI852007 WJM852003:WJM852007 VZQ852003:VZQ852007 VPU852003:VPU852007 VFY852003:VFY852007 UWC852003:UWC852007 UMG852003:UMG852007 UCK852003:UCK852007 TSO852003:TSO852007 TIS852003:TIS852007 SYW852003:SYW852007 SPA852003:SPA852007 SFE852003:SFE852007 RVI852003:RVI852007 RLM852003:RLM852007 RBQ852003:RBQ852007 QRU852003:QRU852007 QHY852003:QHY852007 PYC852003:PYC852007 POG852003:POG852007 PEK852003:PEK852007 OUO852003:OUO852007 OKS852003:OKS852007 OAW852003:OAW852007 NRA852003:NRA852007 NHE852003:NHE852007 MXI852003:MXI852007 MNM852003:MNM852007 MDQ852003:MDQ852007 LTU852003:LTU852007 LJY852003:LJY852007 LAC852003:LAC852007 KQG852003:KQG852007 KGK852003:KGK852007 JWO852003:JWO852007 JMS852003:JMS852007 JCW852003:JCW852007 ITA852003:ITA852007 IJE852003:IJE852007 HZI852003:HZI852007 HPM852003:HPM852007 HFQ852003:HFQ852007 GVU852003:GVU852007 GLY852003:GLY852007 GCC852003:GCC852007 FSG852003:FSG852007 FIK852003:FIK852007 EYO852003:EYO852007 EOS852003:EOS852007 EEW852003:EEW852007 DVA852003:DVA852007 DLE852003:DLE852007 DBI852003:DBI852007 CRM852003:CRM852007 CHQ852003:CHQ852007 BXU852003:BXU852007 BNY852003:BNY852007 BEC852003:BEC852007 AUG852003:AUG852007 AKK852003:AKK852007 AAO852003:AAO852007 QS852003:QS852007 GW852003:GW852007 WTI786467:WTI786471 WJM786467:WJM786471 VZQ786467:VZQ786471 VPU786467:VPU786471 VFY786467:VFY786471 UWC786467:UWC786471 UMG786467:UMG786471 UCK786467:UCK786471 TSO786467:TSO786471 TIS786467:TIS786471 SYW786467:SYW786471 SPA786467:SPA786471 SFE786467:SFE786471 RVI786467:RVI786471 RLM786467:RLM786471 RBQ786467:RBQ786471 QRU786467:QRU786471 QHY786467:QHY786471 PYC786467:PYC786471 POG786467:POG786471 PEK786467:PEK786471 OUO786467:OUO786471 OKS786467:OKS786471 OAW786467:OAW786471 NRA786467:NRA786471 NHE786467:NHE786471 MXI786467:MXI786471 MNM786467:MNM786471 MDQ786467:MDQ786471 LTU786467:LTU786471 LJY786467:LJY786471 LAC786467:LAC786471 KQG786467:KQG786471 KGK786467:KGK786471 JWO786467:JWO786471 JMS786467:JMS786471 JCW786467:JCW786471 ITA786467:ITA786471 IJE786467:IJE786471 HZI786467:HZI786471 HPM786467:HPM786471 HFQ786467:HFQ786471 GVU786467:GVU786471 GLY786467:GLY786471 GCC786467:GCC786471 FSG786467:FSG786471 FIK786467:FIK786471 EYO786467:EYO786471 EOS786467:EOS786471 EEW786467:EEW786471 DVA786467:DVA786471 DLE786467:DLE786471 DBI786467:DBI786471 CRM786467:CRM786471 CHQ786467:CHQ786471 BXU786467:BXU786471 BNY786467:BNY786471 BEC786467:BEC786471 AUG786467:AUG786471 AKK786467:AKK786471 AAO786467:AAO786471 QS786467:QS786471 GW786467:GW786471 WTI720931:WTI720935 WJM720931:WJM720935 VZQ720931:VZQ720935 VPU720931:VPU720935 VFY720931:VFY720935 UWC720931:UWC720935 UMG720931:UMG720935 UCK720931:UCK720935 TSO720931:TSO720935 TIS720931:TIS720935 SYW720931:SYW720935 SPA720931:SPA720935 SFE720931:SFE720935 RVI720931:RVI720935 RLM720931:RLM720935 RBQ720931:RBQ720935 QRU720931:QRU720935 QHY720931:QHY720935 PYC720931:PYC720935 POG720931:POG720935 PEK720931:PEK720935 OUO720931:OUO720935 OKS720931:OKS720935 OAW720931:OAW720935 NRA720931:NRA720935 NHE720931:NHE720935 MXI720931:MXI720935 MNM720931:MNM720935 MDQ720931:MDQ720935 LTU720931:LTU720935 LJY720931:LJY720935 LAC720931:LAC720935 KQG720931:KQG720935 KGK720931:KGK720935 JWO720931:JWO720935 JMS720931:JMS720935 JCW720931:JCW720935 ITA720931:ITA720935 IJE720931:IJE720935 HZI720931:HZI720935 HPM720931:HPM720935 HFQ720931:HFQ720935 GVU720931:GVU720935 GLY720931:GLY720935 GCC720931:GCC720935 FSG720931:FSG720935 FIK720931:FIK720935 EYO720931:EYO720935 EOS720931:EOS720935 EEW720931:EEW720935 DVA720931:DVA720935 DLE720931:DLE720935 DBI720931:DBI720935 CRM720931:CRM720935 CHQ720931:CHQ720935 BXU720931:BXU720935 BNY720931:BNY720935 BEC720931:BEC720935 AUG720931:AUG720935 AKK720931:AKK720935 AAO720931:AAO720935 QS720931:QS720935 GW720931:GW720935 WTI655395:WTI655399 WJM655395:WJM655399 VZQ655395:VZQ655399 VPU655395:VPU655399 VFY655395:VFY655399 UWC655395:UWC655399 UMG655395:UMG655399 UCK655395:UCK655399 TSO655395:TSO655399 TIS655395:TIS655399 SYW655395:SYW655399 SPA655395:SPA655399 SFE655395:SFE655399 RVI655395:RVI655399 RLM655395:RLM655399 RBQ655395:RBQ655399 QRU655395:QRU655399 QHY655395:QHY655399 PYC655395:PYC655399 POG655395:POG655399 PEK655395:PEK655399 OUO655395:OUO655399 OKS655395:OKS655399 OAW655395:OAW655399 NRA655395:NRA655399 NHE655395:NHE655399 MXI655395:MXI655399 MNM655395:MNM655399 MDQ655395:MDQ655399 LTU655395:LTU655399 LJY655395:LJY655399 LAC655395:LAC655399 KQG655395:KQG655399 KGK655395:KGK655399 JWO655395:JWO655399 JMS655395:JMS655399 JCW655395:JCW655399 ITA655395:ITA655399 IJE655395:IJE655399 HZI655395:HZI655399 HPM655395:HPM655399 HFQ655395:HFQ655399 GVU655395:GVU655399 GLY655395:GLY655399 GCC655395:GCC655399 FSG655395:FSG655399 FIK655395:FIK655399 EYO655395:EYO655399 EOS655395:EOS655399 EEW655395:EEW655399 DVA655395:DVA655399 DLE655395:DLE655399 DBI655395:DBI655399 CRM655395:CRM655399 CHQ655395:CHQ655399 BXU655395:BXU655399 BNY655395:BNY655399 BEC655395:BEC655399 AUG655395:AUG655399 AKK655395:AKK655399 AAO655395:AAO655399 QS655395:QS655399 GW655395:GW655399 WTI589859:WTI589863 WJM589859:WJM589863 VZQ589859:VZQ589863 VPU589859:VPU589863 VFY589859:VFY589863 UWC589859:UWC589863 UMG589859:UMG589863 UCK589859:UCK589863 TSO589859:TSO589863 TIS589859:TIS589863 SYW589859:SYW589863 SPA589859:SPA589863 SFE589859:SFE589863 RVI589859:RVI589863 RLM589859:RLM589863 RBQ589859:RBQ589863 QRU589859:QRU589863 QHY589859:QHY589863 PYC589859:PYC589863 POG589859:POG589863 PEK589859:PEK589863 OUO589859:OUO589863 OKS589859:OKS589863 OAW589859:OAW589863 NRA589859:NRA589863 NHE589859:NHE589863 MXI589859:MXI589863 MNM589859:MNM589863 MDQ589859:MDQ589863 LTU589859:LTU589863 LJY589859:LJY589863 LAC589859:LAC589863 KQG589859:KQG589863 KGK589859:KGK589863 JWO589859:JWO589863 JMS589859:JMS589863 JCW589859:JCW589863 ITA589859:ITA589863 IJE589859:IJE589863 HZI589859:HZI589863 HPM589859:HPM589863 HFQ589859:HFQ589863 GVU589859:GVU589863 GLY589859:GLY589863 GCC589859:GCC589863 FSG589859:FSG589863 FIK589859:FIK589863 EYO589859:EYO589863 EOS589859:EOS589863 EEW589859:EEW589863 DVA589859:DVA589863 DLE589859:DLE589863 DBI589859:DBI589863 CRM589859:CRM589863 CHQ589859:CHQ589863 BXU589859:BXU589863 BNY589859:BNY589863 BEC589859:BEC589863 AUG589859:AUG589863 AKK589859:AKK589863 AAO589859:AAO589863 QS589859:QS589863 GW589859:GW589863 WTI524323:WTI524327 WJM524323:WJM524327 VZQ524323:VZQ524327 VPU524323:VPU524327 VFY524323:VFY524327 UWC524323:UWC524327 UMG524323:UMG524327 UCK524323:UCK524327 TSO524323:TSO524327 TIS524323:TIS524327 SYW524323:SYW524327 SPA524323:SPA524327 SFE524323:SFE524327 RVI524323:RVI524327 RLM524323:RLM524327 RBQ524323:RBQ524327 QRU524323:QRU524327 QHY524323:QHY524327 PYC524323:PYC524327 POG524323:POG524327 PEK524323:PEK524327 OUO524323:OUO524327 OKS524323:OKS524327 OAW524323:OAW524327 NRA524323:NRA524327 NHE524323:NHE524327 MXI524323:MXI524327 MNM524323:MNM524327 MDQ524323:MDQ524327 LTU524323:LTU524327 LJY524323:LJY524327 LAC524323:LAC524327 KQG524323:KQG524327 KGK524323:KGK524327 JWO524323:JWO524327 JMS524323:JMS524327 JCW524323:JCW524327 ITA524323:ITA524327 IJE524323:IJE524327 HZI524323:HZI524327 HPM524323:HPM524327 HFQ524323:HFQ524327 GVU524323:GVU524327 GLY524323:GLY524327 GCC524323:GCC524327 FSG524323:FSG524327 FIK524323:FIK524327 EYO524323:EYO524327 EOS524323:EOS524327 EEW524323:EEW524327 DVA524323:DVA524327 DLE524323:DLE524327 DBI524323:DBI524327 CRM524323:CRM524327 CHQ524323:CHQ524327 BXU524323:BXU524327 BNY524323:BNY524327 BEC524323:BEC524327 AUG524323:AUG524327 AKK524323:AKK524327 AAO524323:AAO524327 QS524323:QS524327 GW524323:GW524327 WTI458787:WTI458791 WJM458787:WJM458791 VZQ458787:VZQ458791 VPU458787:VPU458791 VFY458787:VFY458791 UWC458787:UWC458791 UMG458787:UMG458791 UCK458787:UCK458791 TSO458787:TSO458791 TIS458787:TIS458791 SYW458787:SYW458791 SPA458787:SPA458791 SFE458787:SFE458791 RVI458787:RVI458791 RLM458787:RLM458791 RBQ458787:RBQ458791 QRU458787:QRU458791 QHY458787:QHY458791 PYC458787:PYC458791 POG458787:POG458791 PEK458787:PEK458791 OUO458787:OUO458791 OKS458787:OKS458791 OAW458787:OAW458791 NRA458787:NRA458791 NHE458787:NHE458791 MXI458787:MXI458791 MNM458787:MNM458791 MDQ458787:MDQ458791 LTU458787:LTU458791 LJY458787:LJY458791 LAC458787:LAC458791 KQG458787:KQG458791 KGK458787:KGK458791 JWO458787:JWO458791 JMS458787:JMS458791 JCW458787:JCW458791 ITA458787:ITA458791 IJE458787:IJE458791 HZI458787:HZI458791 HPM458787:HPM458791 HFQ458787:HFQ458791 GVU458787:GVU458791 GLY458787:GLY458791 GCC458787:GCC458791 FSG458787:FSG458791 FIK458787:FIK458791 EYO458787:EYO458791 EOS458787:EOS458791 EEW458787:EEW458791 DVA458787:DVA458791 DLE458787:DLE458791 DBI458787:DBI458791 CRM458787:CRM458791 CHQ458787:CHQ458791 BXU458787:BXU458791 BNY458787:BNY458791 BEC458787:BEC458791 AUG458787:AUG458791 AKK458787:AKK458791 AAO458787:AAO458791 QS458787:QS458791 GW458787:GW458791 WTI393251:WTI393255 WJM393251:WJM393255 VZQ393251:VZQ393255 VPU393251:VPU393255 VFY393251:VFY393255 UWC393251:UWC393255 UMG393251:UMG393255 UCK393251:UCK393255 TSO393251:TSO393255 TIS393251:TIS393255 SYW393251:SYW393255 SPA393251:SPA393255 SFE393251:SFE393255 RVI393251:RVI393255 RLM393251:RLM393255 RBQ393251:RBQ393255 QRU393251:QRU393255 QHY393251:QHY393255 PYC393251:PYC393255 POG393251:POG393255 PEK393251:PEK393255 OUO393251:OUO393255 OKS393251:OKS393255 OAW393251:OAW393255 NRA393251:NRA393255 NHE393251:NHE393255 MXI393251:MXI393255 MNM393251:MNM393255 MDQ393251:MDQ393255 LTU393251:LTU393255 LJY393251:LJY393255 LAC393251:LAC393255 KQG393251:KQG393255 KGK393251:KGK393255 JWO393251:JWO393255 JMS393251:JMS393255 JCW393251:JCW393255 ITA393251:ITA393255 IJE393251:IJE393255 HZI393251:HZI393255 HPM393251:HPM393255 HFQ393251:HFQ393255 GVU393251:GVU393255 GLY393251:GLY393255 GCC393251:GCC393255 FSG393251:FSG393255 FIK393251:FIK393255 EYO393251:EYO393255 EOS393251:EOS393255 EEW393251:EEW393255 DVA393251:DVA393255 DLE393251:DLE393255 DBI393251:DBI393255 CRM393251:CRM393255 CHQ393251:CHQ393255 BXU393251:BXU393255 BNY393251:BNY393255 BEC393251:BEC393255 AUG393251:AUG393255 AKK393251:AKK393255 AAO393251:AAO393255 QS393251:QS393255 GW393251:GW393255 WTI327715:WTI327719 WJM327715:WJM327719 VZQ327715:VZQ327719 VPU327715:VPU327719 VFY327715:VFY327719 UWC327715:UWC327719 UMG327715:UMG327719 UCK327715:UCK327719 TSO327715:TSO327719 TIS327715:TIS327719 SYW327715:SYW327719 SPA327715:SPA327719 SFE327715:SFE327719 RVI327715:RVI327719 RLM327715:RLM327719 RBQ327715:RBQ327719 QRU327715:QRU327719 QHY327715:QHY327719 PYC327715:PYC327719 POG327715:POG327719 PEK327715:PEK327719 OUO327715:OUO327719 OKS327715:OKS327719 OAW327715:OAW327719 NRA327715:NRA327719 NHE327715:NHE327719 MXI327715:MXI327719 MNM327715:MNM327719 MDQ327715:MDQ327719 LTU327715:LTU327719 LJY327715:LJY327719 LAC327715:LAC327719 KQG327715:KQG327719 KGK327715:KGK327719 JWO327715:JWO327719 JMS327715:JMS327719 JCW327715:JCW327719 ITA327715:ITA327719 IJE327715:IJE327719 HZI327715:HZI327719 HPM327715:HPM327719 HFQ327715:HFQ327719 GVU327715:GVU327719 GLY327715:GLY327719 GCC327715:GCC327719 FSG327715:FSG327719 FIK327715:FIK327719 EYO327715:EYO327719 EOS327715:EOS327719 EEW327715:EEW327719 DVA327715:DVA327719 DLE327715:DLE327719 DBI327715:DBI327719 CRM327715:CRM327719 CHQ327715:CHQ327719 BXU327715:BXU327719 BNY327715:BNY327719 BEC327715:BEC327719 AUG327715:AUG327719 AKK327715:AKK327719 AAO327715:AAO327719 QS327715:QS327719 GW327715:GW327719 WTI262179:WTI262183 WJM262179:WJM262183 VZQ262179:VZQ262183 VPU262179:VPU262183 VFY262179:VFY262183 UWC262179:UWC262183 UMG262179:UMG262183 UCK262179:UCK262183 TSO262179:TSO262183 TIS262179:TIS262183 SYW262179:SYW262183 SPA262179:SPA262183 SFE262179:SFE262183 RVI262179:RVI262183 RLM262179:RLM262183 RBQ262179:RBQ262183 QRU262179:QRU262183 QHY262179:QHY262183 PYC262179:PYC262183 POG262179:POG262183 PEK262179:PEK262183 OUO262179:OUO262183 OKS262179:OKS262183 OAW262179:OAW262183 NRA262179:NRA262183 NHE262179:NHE262183 MXI262179:MXI262183 MNM262179:MNM262183 MDQ262179:MDQ262183 LTU262179:LTU262183 LJY262179:LJY262183 LAC262179:LAC262183 KQG262179:KQG262183 KGK262179:KGK262183 JWO262179:JWO262183 JMS262179:JMS262183 JCW262179:JCW262183 ITA262179:ITA262183 IJE262179:IJE262183 HZI262179:HZI262183 HPM262179:HPM262183 HFQ262179:HFQ262183 GVU262179:GVU262183 GLY262179:GLY262183 GCC262179:GCC262183 FSG262179:FSG262183 FIK262179:FIK262183 EYO262179:EYO262183 EOS262179:EOS262183 EEW262179:EEW262183 DVA262179:DVA262183 DLE262179:DLE262183 DBI262179:DBI262183 CRM262179:CRM262183 CHQ262179:CHQ262183 BXU262179:BXU262183 BNY262179:BNY262183 BEC262179:BEC262183 AUG262179:AUG262183 AKK262179:AKK262183 AAO262179:AAO262183 QS262179:QS262183 GW262179:GW262183 WTI196643:WTI196647 WJM196643:WJM196647 VZQ196643:VZQ196647 VPU196643:VPU196647 VFY196643:VFY196647 UWC196643:UWC196647 UMG196643:UMG196647 UCK196643:UCK196647 TSO196643:TSO196647 TIS196643:TIS196647 SYW196643:SYW196647 SPA196643:SPA196647 SFE196643:SFE196647 RVI196643:RVI196647 RLM196643:RLM196647 RBQ196643:RBQ196647 QRU196643:QRU196647 QHY196643:QHY196647 PYC196643:PYC196647 POG196643:POG196647 PEK196643:PEK196647 OUO196643:OUO196647 OKS196643:OKS196647 OAW196643:OAW196647 NRA196643:NRA196647 NHE196643:NHE196647 MXI196643:MXI196647 MNM196643:MNM196647 MDQ196643:MDQ196647 LTU196643:LTU196647 LJY196643:LJY196647 LAC196643:LAC196647 KQG196643:KQG196647 KGK196643:KGK196647 JWO196643:JWO196647 JMS196643:JMS196647 JCW196643:JCW196647 ITA196643:ITA196647 IJE196643:IJE196647 HZI196643:HZI196647 HPM196643:HPM196647 HFQ196643:HFQ196647 GVU196643:GVU196647 GLY196643:GLY196647 GCC196643:GCC196647 FSG196643:FSG196647 FIK196643:FIK196647 EYO196643:EYO196647 EOS196643:EOS196647 EEW196643:EEW196647 DVA196643:DVA196647 DLE196643:DLE196647 DBI196643:DBI196647 CRM196643:CRM196647 CHQ196643:CHQ196647 BXU196643:BXU196647 BNY196643:BNY196647 BEC196643:BEC196647 AUG196643:AUG196647 AKK196643:AKK196647 AAO196643:AAO196647 QS196643:QS196647 GW196643:GW196647 WTI131107:WTI131111 WJM131107:WJM131111 VZQ131107:VZQ131111 VPU131107:VPU131111 VFY131107:VFY131111 UWC131107:UWC131111 UMG131107:UMG131111 UCK131107:UCK131111 TSO131107:TSO131111 TIS131107:TIS131111 SYW131107:SYW131111 SPA131107:SPA131111 SFE131107:SFE131111 RVI131107:RVI131111 RLM131107:RLM131111 RBQ131107:RBQ131111 QRU131107:QRU131111 QHY131107:QHY131111 PYC131107:PYC131111 POG131107:POG131111 PEK131107:PEK131111 OUO131107:OUO131111 OKS131107:OKS131111 OAW131107:OAW131111 NRA131107:NRA131111 NHE131107:NHE131111 MXI131107:MXI131111 MNM131107:MNM131111 MDQ131107:MDQ131111 LTU131107:LTU131111 LJY131107:LJY131111 LAC131107:LAC131111 KQG131107:KQG131111 KGK131107:KGK131111 JWO131107:JWO131111 JMS131107:JMS131111 JCW131107:JCW131111 ITA131107:ITA131111 IJE131107:IJE131111 HZI131107:HZI131111 HPM131107:HPM131111 HFQ131107:HFQ131111 GVU131107:GVU131111 GLY131107:GLY131111 GCC131107:GCC131111 FSG131107:FSG131111 FIK131107:FIK131111 EYO131107:EYO131111 EOS131107:EOS131111 EEW131107:EEW131111 DVA131107:DVA131111 DLE131107:DLE131111 DBI131107:DBI131111 CRM131107:CRM131111 CHQ131107:CHQ131111 BXU131107:BXU131111 BNY131107:BNY131111 BEC131107:BEC131111 AUG131107:AUG131111 AKK131107:AKK131111 AAO131107:AAO131111 QS131107:QS131111 GW131107:GW131111 WTI65571:WTI65575 WJM65571:WJM65575 VZQ65571:VZQ65575 VPU65571:VPU65575 VFY65571:VFY65575 UWC65571:UWC65575 UMG65571:UMG65575 UCK65571:UCK65575 TSO65571:TSO65575 TIS65571:TIS65575 SYW65571:SYW65575 SPA65571:SPA65575 SFE65571:SFE65575 RVI65571:RVI65575 RLM65571:RLM65575 RBQ65571:RBQ65575 QRU65571:QRU65575 QHY65571:QHY65575 PYC65571:PYC65575 POG65571:POG65575 PEK65571:PEK65575 OUO65571:OUO65575 OKS65571:OKS65575 OAW65571:OAW65575 NRA65571:NRA65575 NHE65571:NHE65575 MXI65571:MXI65575 MNM65571:MNM65575 MDQ65571:MDQ65575 LTU65571:LTU65575 LJY65571:LJY65575 LAC65571:LAC65575 KQG65571:KQG65575 KGK65571:KGK65575 JWO65571:JWO65575 JMS65571:JMS65575 JCW65571:JCW65575 ITA65571:ITA65575 IJE65571:IJE65575 HZI65571:HZI65575 HPM65571:HPM65575 HFQ65571:HFQ65575 GVU65571:GVU65575 GLY65571:GLY65575 GCC65571:GCC65575 FSG65571:FSG65575 FIK65571:FIK65575 EYO65571:EYO65575 EOS65571:EOS65575 EEW65571:EEW65575 DVA65571:DVA65575 DLE65571:DLE65575 DBI65571:DBI65575 CRM65571:CRM65575 CHQ65571:CHQ65575 BXU65571:BXU65575 BNY65571:BNY65575 BEC65571:BEC65575 AUG65571:AUG65575 AKK65571:AKK65575 AAO65571:AAO65575 QS65571:QS65575 GW65571:GW65575 WTI982358 WJM982358 VZQ982358 VPU982358 VFY982358 UWC982358 UMG982358 UCK982358 TSO982358 TIS982358 SYW982358 SPA982358 SFE982358 RVI982358 RLM982358 RBQ982358 QRU982358 QHY982358 PYC982358 POG982358 PEK982358 OUO982358 OKS982358 OAW982358 NRA982358 NHE982358 MXI982358 MNM982358 MDQ982358 LTU982358 LJY982358 LAC982358 KQG982358 KGK982358 JWO982358 JMS982358 JCW982358 ITA982358 IJE982358 HZI982358 HPM982358 HFQ982358 GVU982358 GLY982358 GCC982358 FSG982358 FIK982358 EYO982358 EOS982358 EEW982358 DVA982358 DLE982358 DBI982358 CRM982358 CHQ982358 BXU982358 BNY982358 BEC982358 AUG982358 AKK982358 AAO982358 QS982358 GW982358 WTI916822 WJM916822 VZQ916822 VPU916822 VFY916822 UWC916822 UMG916822 UCK916822 TSO916822 TIS916822 SYW916822 SPA916822 SFE916822 RVI916822 RLM916822 RBQ916822 QRU916822 QHY916822 PYC916822 POG916822 PEK916822 OUO916822 OKS916822 OAW916822 NRA916822 NHE916822 MXI916822 MNM916822 MDQ916822 LTU916822 LJY916822 LAC916822 KQG916822 KGK916822 JWO916822 JMS916822 JCW916822 ITA916822 IJE916822 HZI916822 HPM916822 HFQ916822 GVU916822 GLY916822 GCC916822 FSG916822 FIK916822 EYO916822 EOS916822 EEW916822 DVA916822 DLE916822 DBI916822 CRM916822 CHQ916822 BXU916822 BNY916822 BEC916822 AUG916822 AKK916822 AAO916822 QS916822 GW916822 WTI851286 WJM851286 VZQ851286 VPU851286 VFY851286 UWC851286 UMG851286 UCK851286 TSO851286 TIS851286 SYW851286 SPA851286 SFE851286 RVI851286 RLM851286 RBQ851286 QRU851286 QHY851286 PYC851286 POG851286 PEK851286 OUO851286 OKS851286 OAW851286 NRA851286 NHE851286 MXI851286 MNM851286 MDQ851286 LTU851286 LJY851286 LAC851286 KQG851286 KGK851286 JWO851286 JMS851286 JCW851286 ITA851286 IJE851286 HZI851286 HPM851286 HFQ851286 GVU851286 GLY851286 GCC851286 FSG851286 FIK851286 EYO851286 EOS851286 EEW851286 DVA851286 DLE851286 DBI851286 CRM851286 CHQ851286 BXU851286 BNY851286 BEC851286 AUG851286 AKK851286 AAO851286 QS851286 GW851286 WTI785750 WJM785750 VZQ785750 VPU785750 VFY785750 UWC785750 UMG785750 UCK785750 TSO785750 TIS785750 SYW785750 SPA785750 SFE785750 RVI785750 RLM785750 RBQ785750 QRU785750 QHY785750 PYC785750 POG785750 PEK785750 OUO785750 OKS785750 OAW785750 NRA785750 NHE785750 MXI785750 MNM785750 MDQ785750 LTU785750 LJY785750 LAC785750 KQG785750 KGK785750 JWO785750 JMS785750 JCW785750 ITA785750 IJE785750 HZI785750 HPM785750 HFQ785750 GVU785750 GLY785750 GCC785750 FSG785750 FIK785750 EYO785750 EOS785750 EEW785750 DVA785750 DLE785750 DBI785750 CRM785750 CHQ785750 BXU785750 BNY785750 BEC785750 AUG785750 AKK785750 AAO785750 QS785750 GW785750 WTI720214 WJM720214 VZQ720214 VPU720214 VFY720214 UWC720214 UMG720214 UCK720214 TSO720214 TIS720214 SYW720214 SPA720214 SFE720214 RVI720214 RLM720214 RBQ720214 QRU720214 QHY720214 PYC720214 POG720214 PEK720214 OUO720214 OKS720214 OAW720214 NRA720214 NHE720214 MXI720214 MNM720214 MDQ720214 LTU720214 LJY720214 LAC720214 KQG720214 KGK720214 JWO720214 JMS720214 JCW720214 ITA720214 IJE720214 HZI720214 HPM720214 HFQ720214 GVU720214 GLY720214 GCC720214 FSG720214 FIK720214 EYO720214 EOS720214 EEW720214 DVA720214 DLE720214 DBI720214 CRM720214 CHQ720214 BXU720214 BNY720214 BEC720214 AUG720214 AKK720214 AAO720214 QS720214 GW720214 WTI654678 WJM654678 VZQ654678 VPU654678 VFY654678 UWC654678 UMG654678 UCK654678 TSO654678 TIS654678 SYW654678 SPA654678 SFE654678 RVI654678 RLM654678 RBQ654678 QRU654678 QHY654678 PYC654678 POG654678 PEK654678 OUO654678 OKS654678 OAW654678 NRA654678 NHE654678 MXI654678 MNM654678 MDQ654678 LTU654678 LJY654678 LAC654678 KQG654678 KGK654678 JWO654678 JMS654678 JCW654678 ITA654678 IJE654678 HZI654678 HPM654678 HFQ654678 GVU654678 GLY654678 GCC654678 FSG654678 FIK654678 EYO654678 EOS654678 EEW654678 DVA654678 DLE654678 DBI654678 CRM654678 CHQ654678 BXU654678 BNY654678 BEC654678 AUG654678 AKK654678 AAO654678 QS654678 GW654678 WTI589142 WJM589142 VZQ589142 VPU589142 VFY589142 UWC589142 UMG589142 UCK589142 TSO589142 TIS589142 SYW589142 SPA589142 SFE589142 RVI589142 RLM589142 RBQ589142 QRU589142 QHY589142 PYC589142 POG589142 PEK589142 OUO589142 OKS589142 OAW589142 NRA589142 NHE589142 MXI589142 MNM589142 MDQ589142 LTU589142 LJY589142 LAC589142 KQG589142 KGK589142 JWO589142 JMS589142 JCW589142 ITA589142 IJE589142 HZI589142 HPM589142 HFQ589142 GVU589142 GLY589142 GCC589142 FSG589142 FIK589142 EYO589142 EOS589142 EEW589142 DVA589142 DLE589142 DBI589142 CRM589142 CHQ589142 BXU589142 BNY589142 BEC589142 AUG589142 AKK589142 AAO589142 QS589142 GW589142 WTI523606 WJM523606 VZQ523606 VPU523606 VFY523606 UWC523606 UMG523606 UCK523606 TSO523606 TIS523606 SYW523606 SPA523606 SFE523606 RVI523606 RLM523606 RBQ523606 QRU523606 QHY523606 PYC523606 POG523606 PEK523606 OUO523606 OKS523606 OAW523606 NRA523606 NHE523606 MXI523606 MNM523606 MDQ523606 LTU523606 LJY523606 LAC523606 KQG523606 KGK523606 JWO523606 JMS523606 JCW523606 ITA523606 IJE523606 HZI523606 HPM523606 HFQ523606 GVU523606 GLY523606 GCC523606 FSG523606 FIK523606 EYO523606 EOS523606 EEW523606 DVA523606 DLE523606 DBI523606 CRM523606 CHQ523606 BXU523606 BNY523606 BEC523606 AUG523606 AKK523606 AAO523606 QS523606 GW523606 WTI458070 WJM458070 VZQ458070 VPU458070 VFY458070 UWC458070 UMG458070 UCK458070 TSO458070 TIS458070 SYW458070 SPA458070 SFE458070 RVI458070 RLM458070 RBQ458070 QRU458070 QHY458070 PYC458070 POG458070 PEK458070 OUO458070 OKS458070 OAW458070 NRA458070 NHE458070 MXI458070 MNM458070 MDQ458070 LTU458070 LJY458070 LAC458070 KQG458070 KGK458070 JWO458070 JMS458070 JCW458070 ITA458070 IJE458070 HZI458070 HPM458070 HFQ458070 GVU458070 GLY458070 GCC458070 FSG458070 FIK458070 EYO458070 EOS458070 EEW458070 DVA458070 DLE458070 DBI458070 CRM458070 CHQ458070 BXU458070 BNY458070 BEC458070 AUG458070 AKK458070 AAO458070 QS458070 GW458070 WTI392534 WJM392534 VZQ392534 VPU392534 VFY392534 UWC392534 UMG392534 UCK392534 TSO392534 TIS392534 SYW392534 SPA392534 SFE392534 RVI392534 RLM392534 RBQ392534 QRU392534 QHY392534 PYC392534 POG392534 PEK392534 OUO392534 OKS392534 OAW392534 NRA392534 NHE392534 MXI392534 MNM392534 MDQ392534 LTU392534 LJY392534 LAC392534 KQG392534 KGK392534 JWO392534 JMS392534 JCW392534 ITA392534 IJE392534 HZI392534 HPM392534 HFQ392534 GVU392534 GLY392534 GCC392534 FSG392534 FIK392534 EYO392534 EOS392534 EEW392534 DVA392534 DLE392534 DBI392534 CRM392534 CHQ392534 BXU392534 BNY392534 BEC392534 AUG392534 AKK392534 AAO392534 QS392534 GW392534 WTI326998 WJM326998 VZQ326998 VPU326998 VFY326998 UWC326998 UMG326998 UCK326998 TSO326998 TIS326998 SYW326998 SPA326998 SFE326998 RVI326998 RLM326998 RBQ326998 QRU326998 QHY326998 PYC326998 POG326998 PEK326998 OUO326998 OKS326998 OAW326998 NRA326998 NHE326998 MXI326998 MNM326998 MDQ326998 LTU326998 LJY326998 LAC326998 KQG326998 KGK326998 JWO326998 JMS326998 JCW326998 ITA326998 IJE326998 HZI326998 HPM326998 HFQ326998 GVU326998 GLY326998 GCC326998 FSG326998 FIK326998 EYO326998 EOS326998 EEW326998 DVA326998 DLE326998 DBI326998 CRM326998 CHQ326998 BXU326998 BNY326998 BEC326998 AUG326998 AKK326998 AAO326998 QS326998 GW326998 WTI261462 WJM261462 VZQ261462 VPU261462 VFY261462 UWC261462 UMG261462 UCK261462 TSO261462 TIS261462 SYW261462 SPA261462 SFE261462 RVI261462 RLM261462 RBQ261462 QRU261462 QHY261462 PYC261462 POG261462 PEK261462 OUO261462 OKS261462 OAW261462 NRA261462 NHE261462 MXI261462 MNM261462 MDQ261462 LTU261462 LJY261462 LAC261462 KQG261462 KGK261462 JWO261462 JMS261462 JCW261462 ITA261462 IJE261462 HZI261462 HPM261462 HFQ261462 GVU261462 GLY261462 GCC261462 FSG261462 FIK261462 EYO261462 EOS261462 EEW261462 DVA261462 DLE261462 DBI261462 CRM261462 CHQ261462 BXU261462 BNY261462 BEC261462 AUG261462 AKK261462 AAO261462 QS261462 GW261462 WTI195926 WJM195926 VZQ195926 VPU195926 VFY195926 UWC195926 UMG195926 UCK195926 TSO195926 TIS195926 SYW195926 SPA195926 SFE195926 RVI195926 RLM195926 RBQ195926 QRU195926 QHY195926 PYC195926 POG195926 PEK195926 OUO195926 OKS195926 OAW195926 NRA195926 NHE195926 MXI195926 MNM195926 MDQ195926 LTU195926 LJY195926 LAC195926 KQG195926 KGK195926 JWO195926 JMS195926 JCW195926 ITA195926 IJE195926 HZI195926 HPM195926 HFQ195926 GVU195926 GLY195926 GCC195926 FSG195926 FIK195926 EYO195926 EOS195926 EEW195926 DVA195926 DLE195926 DBI195926 CRM195926 CHQ195926 BXU195926 BNY195926 BEC195926 AUG195926 AKK195926 AAO195926 QS195926 GW195926 WTI130390 WJM130390 VZQ130390 VPU130390 VFY130390 UWC130390 UMG130390 UCK130390 TSO130390 TIS130390 SYW130390 SPA130390 SFE130390 RVI130390 RLM130390 RBQ130390 QRU130390 QHY130390 PYC130390 POG130390 PEK130390 OUO130390 OKS130390 OAW130390 NRA130390 NHE130390 MXI130390 MNM130390 MDQ130390 LTU130390 LJY130390 LAC130390 KQG130390 KGK130390 JWO130390 JMS130390 JCW130390 ITA130390 IJE130390 HZI130390 HPM130390 HFQ130390 GVU130390 GLY130390 GCC130390 FSG130390 FIK130390 EYO130390 EOS130390 EEW130390 DVA130390 DLE130390 DBI130390 CRM130390 CHQ130390 BXU130390 BNY130390 BEC130390 AUG130390 AKK130390 AAO130390 QS130390 GW130390 WTI64854 WJM64854 VZQ64854 VPU64854 VFY64854 UWC64854 UMG64854 UCK64854 TSO64854 TIS64854 SYW64854 SPA64854 SFE64854 RVI64854 RLM64854 RBQ64854 QRU64854 QHY64854 PYC64854 POG64854 PEK64854 OUO64854 OKS64854 OAW64854 NRA64854 NHE64854 MXI64854 MNM64854 MDQ64854 LTU64854 LJY64854 LAC64854 KQG64854 KGK64854 JWO64854 JMS64854 JCW64854 ITA64854 IJE64854 HZI64854 HPM64854 HFQ64854 GVU64854 GLY64854 GCC64854 FSG64854 FIK64854 EYO64854 EOS64854 EEW64854 DVA64854 DLE64854 DBI64854 CRM64854 CHQ64854 BXU64854 BNY64854 BEC64854 AUG64854 AKK64854 AAO64854 QS64854 GW64854 WTI982403 WJM982403 VZQ982403 VPU982403 VFY982403 UWC982403 UMG982403 UCK982403 TSO982403 TIS982403 SYW982403 SPA982403 SFE982403 RVI982403 RLM982403 RBQ982403 QRU982403 QHY982403 PYC982403 POG982403 PEK982403 OUO982403 OKS982403 OAW982403 NRA982403 NHE982403 MXI982403 MNM982403 MDQ982403 LTU982403 LJY982403 LAC982403 KQG982403 KGK982403 JWO982403 JMS982403 JCW982403 ITA982403 IJE982403 HZI982403 HPM982403 HFQ982403 GVU982403 GLY982403 GCC982403 FSG982403 FIK982403 EYO982403 EOS982403 EEW982403 DVA982403 DLE982403 DBI982403 CRM982403 CHQ982403 BXU982403 BNY982403 BEC982403 AUG982403 AKK982403 AAO982403 QS982403 GW982403 WTI916867 WJM916867 VZQ916867 VPU916867 VFY916867 UWC916867 UMG916867 UCK916867 TSO916867 TIS916867 SYW916867 SPA916867 SFE916867 RVI916867 RLM916867 RBQ916867 QRU916867 QHY916867 PYC916867 POG916867 PEK916867 OUO916867 OKS916867 OAW916867 NRA916867 NHE916867 MXI916867 MNM916867 MDQ916867 LTU916867 LJY916867 LAC916867 KQG916867 KGK916867 JWO916867 JMS916867 JCW916867 ITA916867 IJE916867 HZI916867 HPM916867 HFQ916867 GVU916867 GLY916867 GCC916867 FSG916867 FIK916867 EYO916867 EOS916867 EEW916867 DVA916867 DLE916867 DBI916867 CRM916867 CHQ916867 BXU916867 BNY916867 BEC916867 AUG916867 AKK916867 AAO916867 QS916867 GW916867 WTI851331 WJM851331 VZQ851331 VPU851331 VFY851331 UWC851331 UMG851331 UCK851331 TSO851331 TIS851331 SYW851331 SPA851331 SFE851331 RVI851331 RLM851331 RBQ851331 QRU851331 QHY851331 PYC851331 POG851331 PEK851331 OUO851331 OKS851331 OAW851331 NRA851331 NHE851331 MXI851331 MNM851331 MDQ851331 LTU851331 LJY851331 LAC851331 KQG851331 KGK851331 JWO851331 JMS851331 JCW851331 ITA851331 IJE851331 HZI851331 HPM851331 HFQ851331 GVU851331 GLY851331 GCC851331 FSG851331 FIK851331 EYO851331 EOS851331 EEW851331 DVA851331 DLE851331 DBI851331 CRM851331 CHQ851331 BXU851331 BNY851331 BEC851331 AUG851331 AKK851331 AAO851331 QS851331 GW851331 WTI785795 WJM785795 VZQ785795 VPU785795 VFY785795 UWC785795 UMG785795 UCK785795 TSO785795 TIS785795 SYW785795 SPA785795 SFE785795 RVI785795 RLM785795 RBQ785795 QRU785795 QHY785795 PYC785795 POG785795 PEK785795 OUO785795 OKS785795 OAW785795 NRA785795 NHE785795 MXI785795 MNM785795 MDQ785795 LTU785795 LJY785795 LAC785795 KQG785795 KGK785795 JWO785795 JMS785795 JCW785795 ITA785795 IJE785795 HZI785795 HPM785795 HFQ785795 GVU785795 GLY785795 GCC785795 FSG785795 FIK785795 EYO785795 EOS785795 EEW785795 DVA785795 DLE785795 DBI785795 CRM785795 CHQ785795 BXU785795 BNY785795 BEC785795 AUG785795 AKK785795 AAO785795 QS785795 GW785795 WTI720259 WJM720259 VZQ720259 VPU720259 VFY720259 UWC720259 UMG720259 UCK720259 TSO720259 TIS720259 SYW720259 SPA720259 SFE720259 RVI720259 RLM720259 RBQ720259 QRU720259 QHY720259 PYC720259 POG720259 PEK720259 OUO720259 OKS720259 OAW720259 NRA720259 NHE720259 MXI720259 MNM720259 MDQ720259 LTU720259 LJY720259 LAC720259 KQG720259 KGK720259 JWO720259 JMS720259 JCW720259 ITA720259 IJE720259 HZI720259 HPM720259 HFQ720259 GVU720259 GLY720259 GCC720259 FSG720259 FIK720259 EYO720259 EOS720259 EEW720259 DVA720259 DLE720259 DBI720259 CRM720259 CHQ720259 BXU720259 BNY720259 BEC720259 AUG720259 AKK720259 AAO720259 QS720259 GW720259 WTI654723 WJM654723 VZQ654723 VPU654723 VFY654723 UWC654723 UMG654723 UCK654723 TSO654723 TIS654723 SYW654723 SPA654723 SFE654723 RVI654723 RLM654723 RBQ654723 QRU654723 QHY654723 PYC654723 POG654723 PEK654723 OUO654723 OKS654723 OAW654723 NRA654723 NHE654723 MXI654723 MNM654723 MDQ654723 LTU654723 LJY654723 LAC654723 KQG654723 KGK654723 JWO654723 JMS654723 JCW654723 ITA654723 IJE654723 HZI654723 HPM654723 HFQ654723 GVU654723 GLY654723 GCC654723 FSG654723 FIK654723 EYO654723 EOS654723 EEW654723 DVA654723 DLE654723 DBI654723 CRM654723 CHQ654723 BXU654723 BNY654723 BEC654723 AUG654723 AKK654723 AAO654723 QS654723 GW654723 WTI589187 WJM589187 VZQ589187 VPU589187 VFY589187 UWC589187 UMG589187 UCK589187 TSO589187 TIS589187 SYW589187 SPA589187 SFE589187 RVI589187 RLM589187 RBQ589187 QRU589187 QHY589187 PYC589187 POG589187 PEK589187 OUO589187 OKS589187 OAW589187 NRA589187 NHE589187 MXI589187 MNM589187 MDQ589187 LTU589187 LJY589187 LAC589187 KQG589187 KGK589187 JWO589187 JMS589187 JCW589187 ITA589187 IJE589187 HZI589187 HPM589187 HFQ589187 GVU589187 GLY589187 GCC589187 FSG589187 FIK589187 EYO589187 EOS589187 EEW589187 DVA589187 DLE589187 DBI589187 CRM589187 CHQ589187 BXU589187 BNY589187 BEC589187 AUG589187 AKK589187 AAO589187 QS589187 GW589187 WTI523651 WJM523651 VZQ523651 VPU523651 VFY523651 UWC523651 UMG523651 UCK523651 TSO523651 TIS523651 SYW523651 SPA523651 SFE523651 RVI523651 RLM523651 RBQ523651 QRU523651 QHY523651 PYC523651 POG523651 PEK523651 OUO523651 OKS523651 OAW523651 NRA523651 NHE523651 MXI523651 MNM523651 MDQ523651 LTU523651 LJY523651 LAC523651 KQG523651 KGK523651 JWO523651 JMS523651 JCW523651 ITA523651 IJE523651 HZI523651 HPM523651 HFQ523651 GVU523651 GLY523651 GCC523651 FSG523651 FIK523651 EYO523651 EOS523651 EEW523651 DVA523651 DLE523651 DBI523651 CRM523651 CHQ523651 BXU523651 BNY523651 BEC523651 AUG523651 AKK523651 AAO523651 QS523651 GW523651 WTI458115 WJM458115 VZQ458115 VPU458115 VFY458115 UWC458115 UMG458115 UCK458115 TSO458115 TIS458115 SYW458115 SPA458115 SFE458115 RVI458115 RLM458115 RBQ458115 QRU458115 QHY458115 PYC458115 POG458115 PEK458115 OUO458115 OKS458115 OAW458115 NRA458115 NHE458115 MXI458115 MNM458115 MDQ458115 LTU458115 LJY458115 LAC458115 KQG458115 KGK458115 JWO458115 JMS458115 JCW458115 ITA458115 IJE458115 HZI458115 HPM458115 HFQ458115 GVU458115 GLY458115 GCC458115 FSG458115 FIK458115 EYO458115 EOS458115 EEW458115 DVA458115 DLE458115 DBI458115 CRM458115 CHQ458115 BXU458115 BNY458115 BEC458115 AUG458115 AKK458115 AAO458115 QS458115 GW458115 WTI392579 WJM392579 VZQ392579 VPU392579 VFY392579 UWC392579 UMG392579 UCK392579 TSO392579 TIS392579 SYW392579 SPA392579 SFE392579 RVI392579 RLM392579 RBQ392579 QRU392579 QHY392579 PYC392579 POG392579 PEK392579 OUO392579 OKS392579 OAW392579 NRA392579 NHE392579 MXI392579 MNM392579 MDQ392579 LTU392579 LJY392579 LAC392579 KQG392579 KGK392579 JWO392579 JMS392579 JCW392579 ITA392579 IJE392579 HZI392579 HPM392579 HFQ392579 GVU392579 GLY392579 GCC392579 FSG392579 FIK392579 EYO392579 EOS392579 EEW392579 DVA392579 DLE392579 DBI392579 CRM392579 CHQ392579 BXU392579 BNY392579 BEC392579 AUG392579 AKK392579 AAO392579 QS392579 GW392579 WTI327043 WJM327043 VZQ327043 VPU327043 VFY327043 UWC327043 UMG327043 UCK327043 TSO327043 TIS327043 SYW327043 SPA327043 SFE327043 RVI327043 RLM327043 RBQ327043 QRU327043 QHY327043 PYC327043 POG327043 PEK327043 OUO327043 OKS327043 OAW327043 NRA327043 NHE327043 MXI327043 MNM327043 MDQ327043 LTU327043 LJY327043 LAC327043 KQG327043 KGK327043 JWO327043 JMS327043 JCW327043 ITA327043 IJE327043 HZI327043 HPM327043 HFQ327043 GVU327043 GLY327043 GCC327043 FSG327043 FIK327043 EYO327043 EOS327043 EEW327043 DVA327043 DLE327043 DBI327043 CRM327043 CHQ327043 BXU327043 BNY327043 BEC327043 AUG327043 AKK327043 AAO327043 QS327043 GW327043 WTI261507 WJM261507 VZQ261507 VPU261507 VFY261507 UWC261507 UMG261507 UCK261507 TSO261507 TIS261507 SYW261507 SPA261507 SFE261507 RVI261507 RLM261507 RBQ261507 QRU261507 QHY261507 PYC261507 POG261507 PEK261507 OUO261507 OKS261507 OAW261507 NRA261507 NHE261507 MXI261507 MNM261507 MDQ261507 LTU261507 LJY261507 LAC261507 KQG261507 KGK261507 JWO261507 JMS261507 JCW261507 ITA261507 IJE261507 HZI261507 HPM261507 HFQ261507 GVU261507 GLY261507 GCC261507 FSG261507 FIK261507 EYO261507 EOS261507 EEW261507 DVA261507 DLE261507 DBI261507 CRM261507 CHQ261507 BXU261507 BNY261507 BEC261507 AUG261507 AKK261507 AAO261507 QS261507 GW261507 WTI195971 WJM195971 VZQ195971 VPU195971 VFY195971 UWC195971 UMG195971 UCK195971 TSO195971 TIS195971 SYW195971 SPA195971 SFE195971 RVI195971 RLM195971 RBQ195971 QRU195971 QHY195971 PYC195971 POG195971 PEK195971 OUO195971 OKS195971 OAW195971 NRA195971 NHE195971 MXI195971 MNM195971 MDQ195971 LTU195971 LJY195971 LAC195971 KQG195971 KGK195971 JWO195971 JMS195971 JCW195971 ITA195971 IJE195971 HZI195971 HPM195971 HFQ195971 GVU195971 GLY195971 GCC195971 FSG195971 FIK195971 EYO195971 EOS195971 EEW195971 DVA195971 DLE195971 DBI195971 CRM195971 CHQ195971 BXU195971 BNY195971 BEC195971 AUG195971 AKK195971 AAO195971 QS195971 GW195971 WTI130435 WJM130435 VZQ130435 VPU130435 VFY130435 UWC130435 UMG130435 UCK130435 TSO130435 TIS130435 SYW130435 SPA130435 SFE130435 RVI130435 RLM130435 RBQ130435 QRU130435 QHY130435 PYC130435 POG130435 PEK130435 OUO130435 OKS130435 OAW130435 NRA130435 NHE130435 MXI130435 MNM130435 MDQ130435 LTU130435 LJY130435 LAC130435 KQG130435 KGK130435 JWO130435 JMS130435 JCW130435 ITA130435 IJE130435 HZI130435 HPM130435 HFQ130435 GVU130435 GLY130435 GCC130435 FSG130435 FIK130435 EYO130435 EOS130435 EEW130435 DVA130435 DLE130435 DBI130435 CRM130435 CHQ130435 BXU130435 BNY130435 BEC130435 AUG130435 AKK130435 AAO130435 QS130435 GW130435 WTI64899 WJM64899 VZQ64899 VPU64899 VFY64899 UWC64899 UMG64899 UCK64899 TSO64899 TIS64899 SYW64899 SPA64899 SFE64899 RVI64899 RLM64899 RBQ64899 QRU64899 QHY64899 PYC64899 POG64899 PEK64899 OUO64899 OKS64899 OAW64899 NRA64899 NHE64899 MXI64899 MNM64899 MDQ64899 LTU64899 LJY64899 LAC64899 KQG64899 KGK64899 JWO64899 JMS64899 JCW64899 ITA64899 IJE64899 HZI64899 HPM64899 HFQ64899 GVU64899 GLY64899 GCC64899 FSG64899 FIK64899 EYO64899 EOS64899 EEW64899 DVA64899 DLE64899 DBI64899 CRM64899 CHQ64899 BXU64899 BNY64899 BEC64899 AUG64899 AKK64899 AAO64899 QS64899 GW64899 WTI982703:WTI982704 WJM982703:WJM982704 VZQ982703:VZQ982704 VPU982703:VPU982704 VFY982703:VFY982704 UWC982703:UWC982704 UMG982703:UMG982704 UCK982703:UCK982704 TSO982703:TSO982704 TIS982703:TIS982704 SYW982703:SYW982704 SPA982703:SPA982704 SFE982703:SFE982704 RVI982703:RVI982704 RLM982703:RLM982704 RBQ982703:RBQ982704 QRU982703:QRU982704 QHY982703:QHY982704 PYC982703:PYC982704 POG982703:POG982704 PEK982703:PEK982704 OUO982703:OUO982704 OKS982703:OKS982704 OAW982703:OAW982704 NRA982703:NRA982704 NHE982703:NHE982704 MXI982703:MXI982704 MNM982703:MNM982704 MDQ982703:MDQ982704 LTU982703:LTU982704 LJY982703:LJY982704 LAC982703:LAC982704 KQG982703:KQG982704 KGK982703:KGK982704 JWO982703:JWO982704 JMS982703:JMS982704 JCW982703:JCW982704 ITA982703:ITA982704 IJE982703:IJE982704 HZI982703:HZI982704 HPM982703:HPM982704 HFQ982703:HFQ982704 GVU982703:GVU982704 GLY982703:GLY982704 GCC982703:GCC982704 FSG982703:FSG982704 FIK982703:FIK982704 EYO982703:EYO982704 EOS982703:EOS982704 EEW982703:EEW982704 DVA982703:DVA982704 DLE982703:DLE982704 DBI982703:DBI982704 CRM982703:CRM982704 CHQ982703:CHQ982704 BXU982703:BXU982704 BNY982703:BNY982704 BEC982703:BEC982704 AUG982703:AUG982704 AKK982703:AKK982704 AAO982703:AAO982704 QS982703:QS982704 GW982703:GW982704 WTI917167:WTI917168 WJM917167:WJM917168 VZQ917167:VZQ917168 VPU917167:VPU917168 VFY917167:VFY917168 UWC917167:UWC917168 UMG917167:UMG917168 UCK917167:UCK917168 TSO917167:TSO917168 TIS917167:TIS917168 SYW917167:SYW917168 SPA917167:SPA917168 SFE917167:SFE917168 RVI917167:RVI917168 RLM917167:RLM917168 RBQ917167:RBQ917168 QRU917167:QRU917168 QHY917167:QHY917168 PYC917167:PYC917168 POG917167:POG917168 PEK917167:PEK917168 OUO917167:OUO917168 OKS917167:OKS917168 OAW917167:OAW917168 NRA917167:NRA917168 NHE917167:NHE917168 MXI917167:MXI917168 MNM917167:MNM917168 MDQ917167:MDQ917168 LTU917167:LTU917168 LJY917167:LJY917168 LAC917167:LAC917168 KQG917167:KQG917168 KGK917167:KGK917168 JWO917167:JWO917168 JMS917167:JMS917168 JCW917167:JCW917168 ITA917167:ITA917168 IJE917167:IJE917168 HZI917167:HZI917168 HPM917167:HPM917168 HFQ917167:HFQ917168 GVU917167:GVU917168 GLY917167:GLY917168 GCC917167:GCC917168 FSG917167:FSG917168 FIK917167:FIK917168 EYO917167:EYO917168 EOS917167:EOS917168 EEW917167:EEW917168 DVA917167:DVA917168 DLE917167:DLE917168 DBI917167:DBI917168 CRM917167:CRM917168 CHQ917167:CHQ917168 BXU917167:BXU917168 BNY917167:BNY917168 BEC917167:BEC917168 AUG917167:AUG917168 AKK917167:AKK917168 AAO917167:AAO917168 QS917167:QS917168 GW917167:GW917168 WTI851631:WTI851632 WJM851631:WJM851632 VZQ851631:VZQ851632 VPU851631:VPU851632 VFY851631:VFY851632 UWC851631:UWC851632 UMG851631:UMG851632 UCK851631:UCK851632 TSO851631:TSO851632 TIS851631:TIS851632 SYW851631:SYW851632 SPA851631:SPA851632 SFE851631:SFE851632 RVI851631:RVI851632 RLM851631:RLM851632 RBQ851631:RBQ851632 QRU851631:QRU851632 QHY851631:QHY851632 PYC851631:PYC851632 POG851631:POG851632 PEK851631:PEK851632 OUO851631:OUO851632 OKS851631:OKS851632 OAW851631:OAW851632 NRA851631:NRA851632 NHE851631:NHE851632 MXI851631:MXI851632 MNM851631:MNM851632 MDQ851631:MDQ851632 LTU851631:LTU851632 LJY851631:LJY851632 LAC851631:LAC851632 KQG851631:KQG851632 KGK851631:KGK851632 JWO851631:JWO851632 JMS851631:JMS851632 JCW851631:JCW851632 ITA851631:ITA851632 IJE851631:IJE851632 HZI851631:HZI851632 HPM851631:HPM851632 HFQ851631:HFQ851632 GVU851631:GVU851632 GLY851631:GLY851632 GCC851631:GCC851632 FSG851631:FSG851632 FIK851631:FIK851632 EYO851631:EYO851632 EOS851631:EOS851632 EEW851631:EEW851632 DVA851631:DVA851632 DLE851631:DLE851632 DBI851631:DBI851632 CRM851631:CRM851632 CHQ851631:CHQ851632 BXU851631:BXU851632 BNY851631:BNY851632 BEC851631:BEC851632 AUG851631:AUG851632 AKK851631:AKK851632 AAO851631:AAO851632 QS851631:QS851632 GW851631:GW851632 WTI786095:WTI786096 WJM786095:WJM786096 VZQ786095:VZQ786096 VPU786095:VPU786096 VFY786095:VFY786096 UWC786095:UWC786096 UMG786095:UMG786096 UCK786095:UCK786096 TSO786095:TSO786096 TIS786095:TIS786096 SYW786095:SYW786096 SPA786095:SPA786096 SFE786095:SFE786096 RVI786095:RVI786096 RLM786095:RLM786096 RBQ786095:RBQ786096 QRU786095:QRU786096 QHY786095:QHY786096 PYC786095:PYC786096 POG786095:POG786096 PEK786095:PEK786096 OUO786095:OUO786096 OKS786095:OKS786096 OAW786095:OAW786096 NRA786095:NRA786096 NHE786095:NHE786096 MXI786095:MXI786096 MNM786095:MNM786096 MDQ786095:MDQ786096 LTU786095:LTU786096 LJY786095:LJY786096 LAC786095:LAC786096 KQG786095:KQG786096 KGK786095:KGK786096 JWO786095:JWO786096 JMS786095:JMS786096 JCW786095:JCW786096 ITA786095:ITA786096 IJE786095:IJE786096 HZI786095:HZI786096 HPM786095:HPM786096 HFQ786095:HFQ786096 GVU786095:GVU786096 GLY786095:GLY786096 GCC786095:GCC786096 FSG786095:FSG786096 FIK786095:FIK786096 EYO786095:EYO786096 EOS786095:EOS786096 EEW786095:EEW786096 DVA786095:DVA786096 DLE786095:DLE786096 DBI786095:DBI786096 CRM786095:CRM786096 CHQ786095:CHQ786096 BXU786095:BXU786096 BNY786095:BNY786096 BEC786095:BEC786096 AUG786095:AUG786096 AKK786095:AKK786096 AAO786095:AAO786096 QS786095:QS786096 GW786095:GW786096 WTI720559:WTI720560 WJM720559:WJM720560 VZQ720559:VZQ720560 VPU720559:VPU720560 VFY720559:VFY720560 UWC720559:UWC720560 UMG720559:UMG720560 UCK720559:UCK720560 TSO720559:TSO720560 TIS720559:TIS720560 SYW720559:SYW720560 SPA720559:SPA720560 SFE720559:SFE720560 RVI720559:RVI720560 RLM720559:RLM720560 RBQ720559:RBQ720560 QRU720559:QRU720560 QHY720559:QHY720560 PYC720559:PYC720560 POG720559:POG720560 PEK720559:PEK720560 OUO720559:OUO720560 OKS720559:OKS720560 OAW720559:OAW720560 NRA720559:NRA720560 NHE720559:NHE720560 MXI720559:MXI720560 MNM720559:MNM720560 MDQ720559:MDQ720560 LTU720559:LTU720560 LJY720559:LJY720560 LAC720559:LAC720560 KQG720559:KQG720560 KGK720559:KGK720560 JWO720559:JWO720560 JMS720559:JMS720560 JCW720559:JCW720560 ITA720559:ITA720560 IJE720559:IJE720560 HZI720559:HZI720560 HPM720559:HPM720560 HFQ720559:HFQ720560 GVU720559:GVU720560 GLY720559:GLY720560 GCC720559:GCC720560 FSG720559:FSG720560 FIK720559:FIK720560 EYO720559:EYO720560 EOS720559:EOS720560 EEW720559:EEW720560 DVA720559:DVA720560 DLE720559:DLE720560 DBI720559:DBI720560 CRM720559:CRM720560 CHQ720559:CHQ720560 BXU720559:BXU720560 BNY720559:BNY720560 BEC720559:BEC720560 AUG720559:AUG720560 AKK720559:AKK720560 AAO720559:AAO720560 QS720559:QS720560 GW720559:GW720560 WTI655023:WTI655024 WJM655023:WJM655024 VZQ655023:VZQ655024 VPU655023:VPU655024 VFY655023:VFY655024 UWC655023:UWC655024 UMG655023:UMG655024 UCK655023:UCK655024 TSO655023:TSO655024 TIS655023:TIS655024 SYW655023:SYW655024 SPA655023:SPA655024 SFE655023:SFE655024 RVI655023:RVI655024 RLM655023:RLM655024 RBQ655023:RBQ655024 QRU655023:QRU655024 QHY655023:QHY655024 PYC655023:PYC655024 POG655023:POG655024 PEK655023:PEK655024 OUO655023:OUO655024 OKS655023:OKS655024 OAW655023:OAW655024 NRA655023:NRA655024 NHE655023:NHE655024 MXI655023:MXI655024 MNM655023:MNM655024 MDQ655023:MDQ655024 LTU655023:LTU655024 LJY655023:LJY655024 LAC655023:LAC655024 KQG655023:KQG655024 KGK655023:KGK655024 JWO655023:JWO655024 JMS655023:JMS655024 JCW655023:JCW655024 ITA655023:ITA655024 IJE655023:IJE655024 HZI655023:HZI655024 HPM655023:HPM655024 HFQ655023:HFQ655024 GVU655023:GVU655024 GLY655023:GLY655024 GCC655023:GCC655024 FSG655023:FSG655024 FIK655023:FIK655024 EYO655023:EYO655024 EOS655023:EOS655024 EEW655023:EEW655024 DVA655023:DVA655024 DLE655023:DLE655024 DBI655023:DBI655024 CRM655023:CRM655024 CHQ655023:CHQ655024 BXU655023:BXU655024 BNY655023:BNY655024 BEC655023:BEC655024 AUG655023:AUG655024 AKK655023:AKK655024 AAO655023:AAO655024 QS655023:QS655024 GW655023:GW655024 WTI589487:WTI589488 WJM589487:WJM589488 VZQ589487:VZQ589488 VPU589487:VPU589488 VFY589487:VFY589488 UWC589487:UWC589488 UMG589487:UMG589488 UCK589487:UCK589488 TSO589487:TSO589488 TIS589487:TIS589488 SYW589487:SYW589488 SPA589487:SPA589488 SFE589487:SFE589488 RVI589487:RVI589488 RLM589487:RLM589488 RBQ589487:RBQ589488 QRU589487:QRU589488 QHY589487:QHY589488 PYC589487:PYC589488 POG589487:POG589488 PEK589487:PEK589488 OUO589487:OUO589488 OKS589487:OKS589488 OAW589487:OAW589488 NRA589487:NRA589488 NHE589487:NHE589488 MXI589487:MXI589488 MNM589487:MNM589488 MDQ589487:MDQ589488 LTU589487:LTU589488 LJY589487:LJY589488 LAC589487:LAC589488 KQG589487:KQG589488 KGK589487:KGK589488 JWO589487:JWO589488 JMS589487:JMS589488 JCW589487:JCW589488 ITA589487:ITA589488 IJE589487:IJE589488 HZI589487:HZI589488 HPM589487:HPM589488 HFQ589487:HFQ589488 GVU589487:GVU589488 GLY589487:GLY589488 GCC589487:GCC589488 FSG589487:FSG589488 FIK589487:FIK589488 EYO589487:EYO589488 EOS589487:EOS589488 EEW589487:EEW589488 DVA589487:DVA589488 DLE589487:DLE589488 DBI589487:DBI589488 CRM589487:CRM589488 CHQ589487:CHQ589488 BXU589487:BXU589488 BNY589487:BNY589488 BEC589487:BEC589488 AUG589487:AUG589488 AKK589487:AKK589488 AAO589487:AAO589488 QS589487:QS589488 GW589487:GW589488 WTI523951:WTI523952 WJM523951:WJM523952 VZQ523951:VZQ523952 VPU523951:VPU523952 VFY523951:VFY523952 UWC523951:UWC523952 UMG523951:UMG523952 UCK523951:UCK523952 TSO523951:TSO523952 TIS523951:TIS523952 SYW523951:SYW523952 SPA523951:SPA523952 SFE523951:SFE523952 RVI523951:RVI523952 RLM523951:RLM523952 RBQ523951:RBQ523952 QRU523951:QRU523952 QHY523951:QHY523952 PYC523951:PYC523952 POG523951:POG523952 PEK523951:PEK523952 OUO523951:OUO523952 OKS523951:OKS523952 OAW523951:OAW523952 NRA523951:NRA523952 NHE523951:NHE523952 MXI523951:MXI523952 MNM523951:MNM523952 MDQ523951:MDQ523952 LTU523951:LTU523952 LJY523951:LJY523952 LAC523951:LAC523952 KQG523951:KQG523952 KGK523951:KGK523952 JWO523951:JWO523952 JMS523951:JMS523952 JCW523951:JCW523952 ITA523951:ITA523952 IJE523951:IJE523952 HZI523951:HZI523952 HPM523951:HPM523952 HFQ523951:HFQ523952 GVU523951:GVU523952 GLY523951:GLY523952 GCC523951:GCC523952 FSG523951:FSG523952 FIK523951:FIK523952 EYO523951:EYO523952 EOS523951:EOS523952 EEW523951:EEW523952 DVA523951:DVA523952 DLE523951:DLE523952 DBI523951:DBI523952 CRM523951:CRM523952 CHQ523951:CHQ523952 BXU523951:BXU523952 BNY523951:BNY523952 BEC523951:BEC523952 AUG523951:AUG523952 AKK523951:AKK523952 AAO523951:AAO523952 QS523951:QS523952 GW523951:GW523952 WTI458415:WTI458416 WJM458415:WJM458416 VZQ458415:VZQ458416 VPU458415:VPU458416 VFY458415:VFY458416 UWC458415:UWC458416 UMG458415:UMG458416 UCK458415:UCK458416 TSO458415:TSO458416 TIS458415:TIS458416 SYW458415:SYW458416 SPA458415:SPA458416 SFE458415:SFE458416 RVI458415:RVI458416 RLM458415:RLM458416 RBQ458415:RBQ458416 QRU458415:QRU458416 QHY458415:QHY458416 PYC458415:PYC458416 POG458415:POG458416 PEK458415:PEK458416 OUO458415:OUO458416 OKS458415:OKS458416 OAW458415:OAW458416 NRA458415:NRA458416 NHE458415:NHE458416 MXI458415:MXI458416 MNM458415:MNM458416 MDQ458415:MDQ458416 LTU458415:LTU458416 LJY458415:LJY458416 LAC458415:LAC458416 KQG458415:KQG458416 KGK458415:KGK458416 JWO458415:JWO458416 JMS458415:JMS458416 JCW458415:JCW458416 ITA458415:ITA458416 IJE458415:IJE458416 HZI458415:HZI458416 HPM458415:HPM458416 HFQ458415:HFQ458416 GVU458415:GVU458416 GLY458415:GLY458416 GCC458415:GCC458416 FSG458415:FSG458416 FIK458415:FIK458416 EYO458415:EYO458416 EOS458415:EOS458416 EEW458415:EEW458416 DVA458415:DVA458416 DLE458415:DLE458416 DBI458415:DBI458416 CRM458415:CRM458416 CHQ458415:CHQ458416 BXU458415:BXU458416 BNY458415:BNY458416 BEC458415:BEC458416 AUG458415:AUG458416 AKK458415:AKK458416 AAO458415:AAO458416 QS458415:QS458416 GW458415:GW458416 WTI392879:WTI392880 WJM392879:WJM392880 VZQ392879:VZQ392880 VPU392879:VPU392880 VFY392879:VFY392880 UWC392879:UWC392880 UMG392879:UMG392880 UCK392879:UCK392880 TSO392879:TSO392880 TIS392879:TIS392880 SYW392879:SYW392880 SPA392879:SPA392880 SFE392879:SFE392880 RVI392879:RVI392880 RLM392879:RLM392880 RBQ392879:RBQ392880 QRU392879:QRU392880 QHY392879:QHY392880 PYC392879:PYC392880 POG392879:POG392880 PEK392879:PEK392880 OUO392879:OUO392880 OKS392879:OKS392880 OAW392879:OAW392880 NRA392879:NRA392880 NHE392879:NHE392880 MXI392879:MXI392880 MNM392879:MNM392880 MDQ392879:MDQ392880 LTU392879:LTU392880 LJY392879:LJY392880 LAC392879:LAC392880 KQG392879:KQG392880 KGK392879:KGK392880 JWO392879:JWO392880 JMS392879:JMS392880 JCW392879:JCW392880 ITA392879:ITA392880 IJE392879:IJE392880 HZI392879:HZI392880 HPM392879:HPM392880 HFQ392879:HFQ392880 GVU392879:GVU392880 GLY392879:GLY392880 GCC392879:GCC392880 FSG392879:FSG392880 FIK392879:FIK392880 EYO392879:EYO392880 EOS392879:EOS392880 EEW392879:EEW392880 DVA392879:DVA392880 DLE392879:DLE392880 DBI392879:DBI392880 CRM392879:CRM392880 CHQ392879:CHQ392880 BXU392879:BXU392880 BNY392879:BNY392880 BEC392879:BEC392880 AUG392879:AUG392880 AKK392879:AKK392880 AAO392879:AAO392880 QS392879:QS392880 GW392879:GW392880 WTI327343:WTI327344 WJM327343:WJM327344 VZQ327343:VZQ327344 VPU327343:VPU327344 VFY327343:VFY327344 UWC327343:UWC327344 UMG327343:UMG327344 UCK327343:UCK327344 TSO327343:TSO327344 TIS327343:TIS327344 SYW327343:SYW327344 SPA327343:SPA327344 SFE327343:SFE327344 RVI327343:RVI327344 RLM327343:RLM327344 RBQ327343:RBQ327344 QRU327343:QRU327344 QHY327343:QHY327344 PYC327343:PYC327344 POG327343:POG327344 PEK327343:PEK327344 OUO327343:OUO327344 OKS327343:OKS327344 OAW327343:OAW327344 NRA327343:NRA327344 NHE327343:NHE327344 MXI327343:MXI327344 MNM327343:MNM327344 MDQ327343:MDQ327344 LTU327343:LTU327344 LJY327343:LJY327344 LAC327343:LAC327344 KQG327343:KQG327344 KGK327343:KGK327344 JWO327343:JWO327344 JMS327343:JMS327344 JCW327343:JCW327344 ITA327343:ITA327344 IJE327343:IJE327344 HZI327343:HZI327344 HPM327343:HPM327344 HFQ327343:HFQ327344 GVU327343:GVU327344 GLY327343:GLY327344 GCC327343:GCC327344 FSG327343:FSG327344 FIK327343:FIK327344 EYO327343:EYO327344 EOS327343:EOS327344 EEW327343:EEW327344 DVA327343:DVA327344 DLE327343:DLE327344 DBI327343:DBI327344 CRM327343:CRM327344 CHQ327343:CHQ327344 BXU327343:BXU327344 BNY327343:BNY327344 BEC327343:BEC327344 AUG327343:AUG327344 AKK327343:AKK327344 AAO327343:AAO327344 QS327343:QS327344 GW327343:GW327344 WTI261807:WTI261808 WJM261807:WJM261808 VZQ261807:VZQ261808 VPU261807:VPU261808 VFY261807:VFY261808 UWC261807:UWC261808 UMG261807:UMG261808 UCK261807:UCK261808 TSO261807:TSO261808 TIS261807:TIS261808 SYW261807:SYW261808 SPA261807:SPA261808 SFE261807:SFE261808 RVI261807:RVI261808 RLM261807:RLM261808 RBQ261807:RBQ261808 QRU261807:QRU261808 QHY261807:QHY261808 PYC261807:PYC261808 POG261807:POG261808 PEK261807:PEK261808 OUO261807:OUO261808 OKS261807:OKS261808 OAW261807:OAW261808 NRA261807:NRA261808 NHE261807:NHE261808 MXI261807:MXI261808 MNM261807:MNM261808 MDQ261807:MDQ261808 LTU261807:LTU261808 LJY261807:LJY261808 LAC261807:LAC261808 KQG261807:KQG261808 KGK261807:KGK261808 JWO261807:JWO261808 JMS261807:JMS261808 JCW261807:JCW261808 ITA261807:ITA261808 IJE261807:IJE261808 HZI261807:HZI261808 HPM261807:HPM261808 HFQ261807:HFQ261808 GVU261807:GVU261808 GLY261807:GLY261808 GCC261807:GCC261808 FSG261807:FSG261808 FIK261807:FIK261808 EYO261807:EYO261808 EOS261807:EOS261808 EEW261807:EEW261808 DVA261807:DVA261808 DLE261807:DLE261808 DBI261807:DBI261808 CRM261807:CRM261808 CHQ261807:CHQ261808 BXU261807:BXU261808 BNY261807:BNY261808 BEC261807:BEC261808 AUG261807:AUG261808 AKK261807:AKK261808 AAO261807:AAO261808 QS261807:QS261808 GW261807:GW261808 WTI196271:WTI196272 WJM196271:WJM196272 VZQ196271:VZQ196272 VPU196271:VPU196272 VFY196271:VFY196272 UWC196271:UWC196272 UMG196271:UMG196272 UCK196271:UCK196272 TSO196271:TSO196272 TIS196271:TIS196272 SYW196271:SYW196272 SPA196271:SPA196272 SFE196271:SFE196272 RVI196271:RVI196272 RLM196271:RLM196272 RBQ196271:RBQ196272 QRU196271:QRU196272 QHY196271:QHY196272 PYC196271:PYC196272 POG196271:POG196272 PEK196271:PEK196272 OUO196271:OUO196272 OKS196271:OKS196272 OAW196271:OAW196272 NRA196271:NRA196272 NHE196271:NHE196272 MXI196271:MXI196272 MNM196271:MNM196272 MDQ196271:MDQ196272 LTU196271:LTU196272 LJY196271:LJY196272 LAC196271:LAC196272 KQG196271:KQG196272 KGK196271:KGK196272 JWO196271:JWO196272 JMS196271:JMS196272 JCW196271:JCW196272 ITA196271:ITA196272 IJE196271:IJE196272 HZI196271:HZI196272 HPM196271:HPM196272 HFQ196271:HFQ196272 GVU196271:GVU196272 GLY196271:GLY196272 GCC196271:GCC196272 FSG196271:FSG196272 FIK196271:FIK196272 EYO196271:EYO196272 EOS196271:EOS196272 EEW196271:EEW196272 DVA196271:DVA196272 DLE196271:DLE196272 DBI196271:DBI196272 CRM196271:CRM196272 CHQ196271:CHQ196272 BXU196271:BXU196272 BNY196271:BNY196272 BEC196271:BEC196272 AUG196271:AUG196272 AKK196271:AKK196272 AAO196271:AAO196272 QS196271:QS196272 GW196271:GW196272 WTI130735:WTI130736 WJM130735:WJM130736 VZQ130735:VZQ130736 VPU130735:VPU130736 VFY130735:VFY130736 UWC130735:UWC130736 UMG130735:UMG130736 UCK130735:UCK130736 TSO130735:TSO130736 TIS130735:TIS130736 SYW130735:SYW130736 SPA130735:SPA130736 SFE130735:SFE130736 RVI130735:RVI130736 RLM130735:RLM130736 RBQ130735:RBQ130736 QRU130735:QRU130736 QHY130735:QHY130736 PYC130735:PYC130736 POG130735:POG130736 PEK130735:PEK130736 OUO130735:OUO130736 OKS130735:OKS130736 OAW130735:OAW130736 NRA130735:NRA130736 NHE130735:NHE130736 MXI130735:MXI130736 MNM130735:MNM130736 MDQ130735:MDQ130736 LTU130735:LTU130736 LJY130735:LJY130736 LAC130735:LAC130736 KQG130735:KQG130736 KGK130735:KGK130736 JWO130735:JWO130736 JMS130735:JMS130736 JCW130735:JCW130736 ITA130735:ITA130736 IJE130735:IJE130736 HZI130735:HZI130736 HPM130735:HPM130736 HFQ130735:HFQ130736 GVU130735:GVU130736 GLY130735:GLY130736 GCC130735:GCC130736 FSG130735:FSG130736 FIK130735:FIK130736 EYO130735:EYO130736 EOS130735:EOS130736 EEW130735:EEW130736 DVA130735:DVA130736 DLE130735:DLE130736 DBI130735:DBI130736 CRM130735:CRM130736 CHQ130735:CHQ130736 BXU130735:BXU130736 BNY130735:BNY130736 BEC130735:BEC130736 AUG130735:AUG130736 AKK130735:AKK130736 AAO130735:AAO130736 QS130735:QS130736 GW130735:GW130736 WTI65199:WTI65200 WJM65199:WJM65200 VZQ65199:VZQ65200 VPU65199:VPU65200 VFY65199:VFY65200 UWC65199:UWC65200 UMG65199:UMG65200 UCK65199:UCK65200 TSO65199:TSO65200 TIS65199:TIS65200 SYW65199:SYW65200 SPA65199:SPA65200 SFE65199:SFE65200 RVI65199:RVI65200 RLM65199:RLM65200 RBQ65199:RBQ65200 QRU65199:QRU65200 QHY65199:QHY65200 PYC65199:PYC65200 POG65199:POG65200 PEK65199:PEK65200 OUO65199:OUO65200 OKS65199:OKS65200 OAW65199:OAW65200 NRA65199:NRA65200 NHE65199:NHE65200 MXI65199:MXI65200 MNM65199:MNM65200 MDQ65199:MDQ65200 LTU65199:LTU65200 LJY65199:LJY65200 LAC65199:LAC65200 KQG65199:KQG65200 KGK65199:KGK65200 JWO65199:JWO65200 JMS65199:JMS65200 JCW65199:JCW65200 ITA65199:ITA65200 IJE65199:IJE65200 HZI65199:HZI65200 HPM65199:HPM65200 HFQ65199:HFQ65200 GVU65199:GVU65200 GLY65199:GLY65200 GCC65199:GCC65200 FSG65199:FSG65200 FIK65199:FIK65200 EYO65199:EYO65200 EOS65199:EOS65200 EEW65199:EEW65200 DVA65199:DVA65200 DLE65199:DLE65200 DBI65199:DBI65200 CRM65199:CRM65200 CHQ65199:CHQ65200 BXU65199:BXU65200 BNY65199:BNY65200 BEC65199:BEC65200 AUG65199:AUG65200 AKK65199:AKK65200 AAO65199:AAO65200 QS65199:QS65200 GW65199:GW65200 WTI982724:WTI982725 WJM982724:WJM982725 VZQ982724:VZQ982725 VPU982724:VPU982725 VFY982724:VFY982725 UWC982724:UWC982725 UMG982724:UMG982725 UCK982724:UCK982725 TSO982724:TSO982725 TIS982724:TIS982725 SYW982724:SYW982725 SPA982724:SPA982725 SFE982724:SFE982725 RVI982724:RVI982725 RLM982724:RLM982725 RBQ982724:RBQ982725 QRU982724:QRU982725 QHY982724:QHY982725 PYC982724:PYC982725 POG982724:POG982725 PEK982724:PEK982725 OUO982724:OUO982725 OKS982724:OKS982725 OAW982724:OAW982725 NRA982724:NRA982725 NHE982724:NHE982725 MXI982724:MXI982725 MNM982724:MNM982725 MDQ982724:MDQ982725 LTU982724:LTU982725 LJY982724:LJY982725 LAC982724:LAC982725 KQG982724:KQG982725 KGK982724:KGK982725 JWO982724:JWO982725 JMS982724:JMS982725 JCW982724:JCW982725 ITA982724:ITA982725 IJE982724:IJE982725 HZI982724:HZI982725 HPM982724:HPM982725 HFQ982724:HFQ982725 GVU982724:GVU982725 GLY982724:GLY982725 GCC982724:GCC982725 FSG982724:FSG982725 FIK982724:FIK982725 EYO982724:EYO982725 EOS982724:EOS982725 EEW982724:EEW982725 DVA982724:DVA982725 DLE982724:DLE982725 DBI982724:DBI982725 CRM982724:CRM982725 CHQ982724:CHQ982725 BXU982724:BXU982725 BNY982724:BNY982725 BEC982724:BEC982725 AUG982724:AUG982725 AKK982724:AKK982725 AAO982724:AAO982725 QS982724:QS982725 GW982724:GW982725 WTI917188:WTI917189 WJM917188:WJM917189 VZQ917188:VZQ917189 VPU917188:VPU917189 VFY917188:VFY917189 UWC917188:UWC917189 UMG917188:UMG917189 UCK917188:UCK917189 TSO917188:TSO917189 TIS917188:TIS917189 SYW917188:SYW917189 SPA917188:SPA917189 SFE917188:SFE917189 RVI917188:RVI917189 RLM917188:RLM917189 RBQ917188:RBQ917189 QRU917188:QRU917189 QHY917188:QHY917189 PYC917188:PYC917189 POG917188:POG917189 PEK917188:PEK917189 OUO917188:OUO917189 OKS917188:OKS917189 OAW917188:OAW917189 NRA917188:NRA917189 NHE917188:NHE917189 MXI917188:MXI917189 MNM917188:MNM917189 MDQ917188:MDQ917189 LTU917188:LTU917189 LJY917188:LJY917189 LAC917188:LAC917189 KQG917188:KQG917189 KGK917188:KGK917189 JWO917188:JWO917189 JMS917188:JMS917189 JCW917188:JCW917189 ITA917188:ITA917189 IJE917188:IJE917189 HZI917188:HZI917189 HPM917188:HPM917189 HFQ917188:HFQ917189 GVU917188:GVU917189 GLY917188:GLY917189 GCC917188:GCC917189 FSG917188:FSG917189 FIK917188:FIK917189 EYO917188:EYO917189 EOS917188:EOS917189 EEW917188:EEW917189 DVA917188:DVA917189 DLE917188:DLE917189 DBI917188:DBI917189 CRM917188:CRM917189 CHQ917188:CHQ917189 BXU917188:BXU917189 BNY917188:BNY917189 BEC917188:BEC917189 AUG917188:AUG917189 AKK917188:AKK917189 AAO917188:AAO917189 QS917188:QS917189 GW917188:GW917189 WTI851652:WTI851653 WJM851652:WJM851653 VZQ851652:VZQ851653 VPU851652:VPU851653 VFY851652:VFY851653 UWC851652:UWC851653 UMG851652:UMG851653 UCK851652:UCK851653 TSO851652:TSO851653 TIS851652:TIS851653 SYW851652:SYW851653 SPA851652:SPA851653 SFE851652:SFE851653 RVI851652:RVI851653 RLM851652:RLM851653 RBQ851652:RBQ851653 QRU851652:QRU851653 QHY851652:QHY851653 PYC851652:PYC851653 POG851652:POG851653 PEK851652:PEK851653 OUO851652:OUO851653 OKS851652:OKS851653 OAW851652:OAW851653 NRA851652:NRA851653 NHE851652:NHE851653 MXI851652:MXI851653 MNM851652:MNM851653 MDQ851652:MDQ851653 LTU851652:LTU851653 LJY851652:LJY851653 LAC851652:LAC851653 KQG851652:KQG851653 KGK851652:KGK851653 JWO851652:JWO851653 JMS851652:JMS851653 JCW851652:JCW851653 ITA851652:ITA851653 IJE851652:IJE851653 HZI851652:HZI851653 HPM851652:HPM851653 HFQ851652:HFQ851653 GVU851652:GVU851653 GLY851652:GLY851653 GCC851652:GCC851653 FSG851652:FSG851653 FIK851652:FIK851653 EYO851652:EYO851653 EOS851652:EOS851653 EEW851652:EEW851653 DVA851652:DVA851653 DLE851652:DLE851653 DBI851652:DBI851653 CRM851652:CRM851653 CHQ851652:CHQ851653 BXU851652:BXU851653 BNY851652:BNY851653 BEC851652:BEC851653 AUG851652:AUG851653 AKK851652:AKK851653 AAO851652:AAO851653 QS851652:QS851653 GW851652:GW851653 WTI786116:WTI786117 WJM786116:WJM786117 VZQ786116:VZQ786117 VPU786116:VPU786117 VFY786116:VFY786117 UWC786116:UWC786117 UMG786116:UMG786117 UCK786116:UCK786117 TSO786116:TSO786117 TIS786116:TIS786117 SYW786116:SYW786117 SPA786116:SPA786117 SFE786116:SFE786117 RVI786116:RVI786117 RLM786116:RLM786117 RBQ786116:RBQ786117 QRU786116:QRU786117 QHY786116:QHY786117 PYC786116:PYC786117 POG786116:POG786117 PEK786116:PEK786117 OUO786116:OUO786117 OKS786116:OKS786117 OAW786116:OAW786117 NRA786116:NRA786117 NHE786116:NHE786117 MXI786116:MXI786117 MNM786116:MNM786117 MDQ786116:MDQ786117 LTU786116:LTU786117 LJY786116:LJY786117 LAC786116:LAC786117 KQG786116:KQG786117 KGK786116:KGK786117 JWO786116:JWO786117 JMS786116:JMS786117 JCW786116:JCW786117 ITA786116:ITA786117 IJE786116:IJE786117 HZI786116:HZI786117 HPM786116:HPM786117 HFQ786116:HFQ786117 GVU786116:GVU786117 GLY786116:GLY786117 GCC786116:GCC786117 FSG786116:FSG786117 FIK786116:FIK786117 EYO786116:EYO786117 EOS786116:EOS786117 EEW786116:EEW786117 DVA786116:DVA786117 DLE786116:DLE786117 DBI786116:DBI786117 CRM786116:CRM786117 CHQ786116:CHQ786117 BXU786116:BXU786117 BNY786116:BNY786117 BEC786116:BEC786117 AUG786116:AUG786117 AKK786116:AKK786117 AAO786116:AAO786117 QS786116:QS786117 GW786116:GW786117 WTI720580:WTI720581 WJM720580:WJM720581 VZQ720580:VZQ720581 VPU720580:VPU720581 VFY720580:VFY720581 UWC720580:UWC720581 UMG720580:UMG720581 UCK720580:UCK720581 TSO720580:TSO720581 TIS720580:TIS720581 SYW720580:SYW720581 SPA720580:SPA720581 SFE720580:SFE720581 RVI720580:RVI720581 RLM720580:RLM720581 RBQ720580:RBQ720581 QRU720580:QRU720581 QHY720580:QHY720581 PYC720580:PYC720581 POG720580:POG720581 PEK720580:PEK720581 OUO720580:OUO720581 OKS720580:OKS720581 OAW720580:OAW720581 NRA720580:NRA720581 NHE720580:NHE720581 MXI720580:MXI720581 MNM720580:MNM720581 MDQ720580:MDQ720581 LTU720580:LTU720581 LJY720580:LJY720581 LAC720580:LAC720581 KQG720580:KQG720581 KGK720580:KGK720581 JWO720580:JWO720581 JMS720580:JMS720581 JCW720580:JCW720581 ITA720580:ITA720581 IJE720580:IJE720581 HZI720580:HZI720581 HPM720580:HPM720581 HFQ720580:HFQ720581 GVU720580:GVU720581 GLY720580:GLY720581 GCC720580:GCC720581 FSG720580:FSG720581 FIK720580:FIK720581 EYO720580:EYO720581 EOS720580:EOS720581 EEW720580:EEW720581 DVA720580:DVA720581 DLE720580:DLE720581 DBI720580:DBI720581 CRM720580:CRM720581 CHQ720580:CHQ720581 BXU720580:BXU720581 BNY720580:BNY720581 BEC720580:BEC720581 AUG720580:AUG720581 AKK720580:AKK720581 AAO720580:AAO720581 QS720580:QS720581 GW720580:GW720581 WTI655044:WTI655045 WJM655044:WJM655045 VZQ655044:VZQ655045 VPU655044:VPU655045 VFY655044:VFY655045 UWC655044:UWC655045 UMG655044:UMG655045 UCK655044:UCK655045 TSO655044:TSO655045 TIS655044:TIS655045 SYW655044:SYW655045 SPA655044:SPA655045 SFE655044:SFE655045 RVI655044:RVI655045 RLM655044:RLM655045 RBQ655044:RBQ655045 QRU655044:QRU655045 QHY655044:QHY655045 PYC655044:PYC655045 POG655044:POG655045 PEK655044:PEK655045 OUO655044:OUO655045 OKS655044:OKS655045 OAW655044:OAW655045 NRA655044:NRA655045 NHE655044:NHE655045 MXI655044:MXI655045 MNM655044:MNM655045 MDQ655044:MDQ655045 LTU655044:LTU655045 LJY655044:LJY655045 LAC655044:LAC655045 KQG655044:KQG655045 KGK655044:KGK655045 JWO655044:JWO655045 JMS655044:JMS655045 JCW655044:JCW655045 ITA655044:ITA655045 IJE655044:IJE655045 HZI655044:HZI655045 HPM655044:HPM655045 HFQ655044:HFQ655045 GVU655044:GVU655045 GLY655044:GLY655045 GCC655044:GCC655045 FSG655044:FSG655045 FIK655044:FIK655045 EYO655044:EYO655045 EOS655044:EOS655045 EEW655044:EEW655045 DVA655044:DVA655045 DLE655044:DLE655045 DBI655044:DBI655045 CRM655044:CRM655045 CHQ655044:CHQ655045 BXU655044:BXU655045 BNY655044:BNY655045 BEC655044:BEC655045 AUG655044:AUG655045 AKK655044:AKK655045 AAO655044:AAO655045 QS655044:QS655045 GW655044:GW655045 WTI589508:WTI589509 WJM589508:WJM589509 VZQ589508:VZQ589509 VPU589508:VPU589509 VFY589508:VFY589509 UWC589508:UWC589509 UMG589508:UMG589509 UCK589508:UCK589509 TSO589508:TSO589509 TIS589508:TIS589509 SYW589508:SYW589509 SPA589508:SPA589509 SFE589508:SFE589509 RVI589508:RVI589509 RLM589508:RLM589509 RBQ589508:RBQ589509 QRU589508:QRU589509 QHY589508:QHY589509 PYC589508:PYC589509 POG589508:POG589509 PEK589508:PEK589509 OUO589508:OUO589509 OKS589508:OKS589509 OAW589508:OAW589509 NRA589508:NRA589509 NHE589508:NHE589509 MXI589508:MXI589509 MNM589508:MNM589509 MDQ589508:MDQ589509 LTU589508:LTU589509 LJY589508:LJY589509 LAC589508:LAC589509 KQG589508:KQG589509 KGK589508:KGK589509 JWO589508:JWO589509 JMS589508:JMS589509 JCW589508:JCW589509 ITA589508:ITA589509 IJE589508:IJE589509 HZI589508:HZI589509 HPM589508:HPM589509 HFQ589508:HFQ589509 GVU589508:GVU589509 GLY589508:GLY589509 GCC589508:GCC589509 FSG589508:FSG589509 FIK589508:FIK589509 EYO589508:EYO589509 EOS589508:EOS589509 EEW589508:EEW589509 DVA589508:DVA589509 DLE589508:DLE589509 DBI589508:DBI589509 CRM589508:CRM589509 CHQ589508:CHQ589509 BXU589508:BXU589509 BNY589508:BNY589509 BEC589508:BEC589509 AUG589508:AUG589509 AKK589508:AKK589509 AAO589508:AAO589509 QS589508:QS589509 GW589508:GW589509 WTI523972:WTI523973 WJM523972:WJM523973 VZQ523972:VZQ523973 VPU523972:VPU523973 VFY523972:VFY523973 UWC523972:UWC523973 UMG523972:UMG523973 UCK523972:UCK523973 TSO523972:TSO523973 TIS523972:TIS523973 SYW523972:SYW523973 SPA523972:SPA523973 SFE523972:SFE523973 RVI523972:RVI523973 RLM523972:RLM523973 RBQ523972:RBQ523973 QRU523972:QRU523973 QHY523972:QHY523973 PYC523972:PYC523973 POG523972:POG523973 PEK523972:PEK523973 OUO523972:OUO523973 OKS523972:OKS523973 OAW523972:OAW523973 NRA523972:NRA523973 NHE523972:NHE523973 MXI523972:MXI523973 MNM523972:MNM523973 MDQ523972:MDQ523973 LTU523972:LTU523973 LJY523972:LJY523973 LAC523972:LAC523973 KQG523972:KQG523973 KGK523972:KGK523973 JWO523972:JWO523973 JMS523972:JMS523973 JCW523972:JCW523973 ITA523972:ITA523973 IJE523972:IJE523973 HZI523972:HZI523973 HPM523972:HPM523973 HFQ523972:HFQ523973 GVU523972:GVU523973 GLY523972:GLY523973 GCC523972:GCC523973 FSG523972:FSG523973 FIK523972:FIK523973 EYO523972:EYO523973 EOS523972:EOS523973 EEW523972:EEW523973 DVA523972:DVA523973 DLE523972:DLE523973 DBI523972:DBI523973 CRM523972:CRM523973 CHQ523972:CHQ523973 BXU523972:BXU523973 BNY523972:BNY523973 BEC523972:BEC523973 AUG523972:AUG523973 AKK523972:AKK523973 AAO523972:AAO523973 QS523972:QS523973 GW523972:GW523973 WTI458436:WTI458437 WJM458436:WJM458437 VZQ458436:VZQ458437 VPU458436:VPU458437 VFY458436:VFY458437 UWC458436:UWC458437 UMG458436:UMG458437 UCK458436:UCK458437 TSO458436:TSO458437 TIS458436:TIS458437 SYW458436:SYW458437 SPA458436:SPA458437 SFE458436:SFE458437 RVI458436:RVI458437 RLM458436:RLM458437 RBQ458436:RBQ458437 QRU458436:QRU458437 QHY458436:QHY458437 PYC458436:PYC458437 POG458436:POG458437 PEK458436:PEK458437 OUO458436:OUO458437 OKS458436:OKS458437 OAW458436:OAW458437 NRA458436:NRA458437 NHE458436:NHE458437 MXI458436:MXI458437 MNM458436:MNM458437 MDQ458436:MDQ458437 LTU458436:LTU458437 LJY458436:LJY458437 LAC458436:LAC458437 KQG458436:KQG458437 KGK458436:KGK458437 JWO458436:JWO458437 JMS458436:JMS458437 JCW458436:JCW458437 ITA458436:ITA458437 IJE458436:IJE458437 HZI458436:HZI458437 HPM458436:HPM458437 HFQ458436:HFQ458437 GVU458436:GVU458437 GLY458436:GLY458437 GCC458436:GCC458437 FSG458436:FSG458437 FIK458436:FIK458437 EYO458436:EYO458437 EOS458436:EOS458437 EEW458436:EEW458437 DVA458436:DVA458437 DLE458436:DLE458437 DBI458436:DBI458437 CRM458436:CRM458437 CHQ458436:CHQ458437 BXU458436:BXU458437 BNY458436:BNY458437 BEC458436:BEC458437 AUG458436:AUG458437 AKK458436:AKK458437 AAO458436:AAO458437 QS458436:QS458437 GW458436:GW458437 WTI392900:WTI392901 WJM392900:WJM392901 VZQ392900:VZQ392901 VPU392900:VPU392901 VFY392900:VFY392901 UWC392900:UWC392901 UMG392900:UMG392901 UCK392900:UCK392901 TSO392900:TSO392901 TIS392900:TIS392901 SYW392900:SYW392901 SPA392900:SPA392901 SFE392900:SFE392901 RVI392900:RVI392901 RLM392900:RLM392901 RBQ392900:RBQ392901 QRU392900:QRU392901 QHY392900:QHY392901 PYC392900:PYC392901 POG392900:POG392901 PEK392900:PEK392901 OUO392900:OUO392901 OKS392900:OKS392901 OAW392900:OAW392901 NRA392900:NRA392901 NHE392900:NHE392901 MXI392900:MXI392901 MNM392900:MNM392901 MDQ392900:MDQ392901 LTU392900:LTU392901 LJY392900:LJY392901 LAC392900:LAC392901 KQG392900:KQG392901 KGK392900:KGK392901 JWO392900:JWO392901 JMS392900:JMS392901 JCW392900:JCW392901 ITA392900:ITA392901 IJE392900:IJE392901 HZI392900:HZI392901 HPM392900:HPM392901 HFQ392900:HFQ392901 GVU392900:GVU392901 GLY392900:GLY392901 GCC392900:GCC392901 FSG392900:FSG392901 FIK392900:FIK392901 EYO392900:EYO392901 EOS392900:EOS392901 EEW392900:EEW392901 DVA392900:DVA392901 DLE392900:DLE392901 DBI392900:DBI392901 CRM392900:CRM392901 CHQ392900:CHQ392901 BXU392900:BXU392901 BNY392900:BNY392901 BEC392900:BEC392901 AUG392900:AUG392901 AKK392900:AKK392901 AAO392900:AAO392901 QS392900:QS392901 GW392900:GW392901 WTI327364:WTI327365 WJM327364:WJM327365 VZQ327364:VZQ327365 VPU327364:VPU327365 VFY327364:VFY327365 UWC327364:UWC327365 UMG327364:UMG327365 UCK327364:UCK327365 TSO327364:TSO327365 TIS327364:TIS327365 SYW327364:SYW327365 SPA327364:SPA327365 SFE327364:SFE327365 RVI327364:RVI327365 RLM327364:RLM327365 RBQ327364:RBQ327365 QRU327364:QRU327365 QHY327364:QHY327365 PYC327364:PYC327365 POG327364:POG327365 PEK327364:PEK327365 OUO327364:OUO327365 OKS327364:OKS327365 OAW327364:OAW327365 NRA327364:NRA327365 NHE327364:NHE327365 MXI327364:MXI327365 MNM327364:MNM327365 MDQ327364:MDQ327365 LTU327364:LTU327365 LJY327364:LJY327365 LAC327364:LAC327365 KQG327364:KQG327365 KGK327364:KGK327365 JWO327364:JWO327365 JMS327364:JMS327365 JCW327364:JCW327365 ITA327364:ITA327365 IJE327364:IJE327365 HZI327364:HZI327365 HPM327364:HPM327365 HFQ327364:HFQ327365 GVU327364:GVU327365 GLY327364:GLY327365 GCC327364:GCC327365 FSG327364:FSG327365 FIK327364:FIK327365 EYO327364:EYO327365 EOS327364:EOS327365 EEW327364:EEW327365 DVA327364:DVA327365 DLE327364:DLE327365 DBI327364:DBI327365 CRM327364:CRM327365 CHQ327364:CHQ327365 BXU327364:BXU327365 BNY327364:BNY327365 BEC327364:BEC327365 AUG327364:AUG327365 AKK327364:AKK327365 AAO327364:AAO327365 QS327364:QS327365 GW327364:GW327365 WTI261828:WTI261829 WJM261828:WJM261829 VZQ261828:VZQ261829 VPU261828:VPU261829 VFY261828:VFY261829 UWC261828:UWC261829 UMG261828:UMG261829 UCK261828:UCK261829 TSO261828:TSO261829 TIS261828:TIS261829 SYW261828:SYW261829 SPA261828:SPA261829 SFE261828:SFE261829 RVI261828:RVI261829 RLM261828:RLM261829 RBQ261828:RBQ261829 QRU261828:QRU261829 QHY261828:QHY261829 PYC261828:PYC261829 POG261828:POG261829 PEK261828:PEK261829 OUO261828:OUO261829 OKS261828:OKS261829 OAW261828:OAW261829 NRA261828:NRA261829 NHE261828:NHE261829 MXI261828:MXI261829 MNM261828:MNM261829 MDQ261828:MDQ261829 LTU261828:LTU261829 LJY261828:LJY261829 LAC261828:LAC261829 KQG261828:KQG261829 KGK261828:KGK261829 JWO261828:JWO261829 JMS261828:JMS261829 JCW261828:JCW261829 ITA261828:ITA261829 IJE261828:IJE261829 HZI261828:HZI261829 HPM261828:HPM261829 HFQ261828:HFQ261829 GVU261828:GVU261829 GLY261828:GLY261829 GCC261828:GCC261829 FSG261828:FSG261829 FIK261828:FIK261829 EYO261828:EYO261829 EOS261828:EOS261829 EEW261828:EEW261829 DVA261828:DVA261829 DLE261828:DLE261829 DBI261828:DBI261829 CRM261828:CRM261829 CHQ261828:CHQ261829 BXU261828:BXU261829 BNY261828:BNY261829 BEC261828:BEC261829 AUG261828:AUG261829 AKK261828:AKK261829 AAO261828:AAO261829 QS261828:QS261829 GW261828:GW261829 WTI196292:WTI196293 WJM196292:WJM196293 VZQ196292:VZQ196293 VPU196292:VPU196293 VFY196292:VFY196293 UWC196292:UWC196293 UMG196292:UMG196293 UCK196292:UCK196293 TSO196292:TSO196293 TIS196292:TIS196293 SYW196292:SYW196293 SPA196292:SPA196293 SFE196292:SFE196293 RVI196292:RVI196293 RLM196292:RLM196293 RBQ196292:RBQ196293 QRU196292:QRU196293 QHY196292:QHY196293 PYC196292:PYC196293 POG196292:POG196293 PEK196292:PEK196293 OUO196292:OUO196293 OKS196292:OKS196293 OAW196292:OAW196293 NRA196292:NRA196293 NHE196292:NHE196293 MXI196292:MXI196293 MNM196292:MNM196293 MDQ196292:MDQ196293 LTU196292:LTU196293 LJY196292:LJY196293 LAC196292:LAC196293 KQG196292:KQG196293 KGK196292:KGK196293 JWO196292:JWO196293 JMS196292:JMS196293 JCW196292:JCW196293 ITA196292:ITA196293 IJE196292:IJE196293 HZI196292:HZI196293 HPM196292:HPM196293 HFQ196292:HFQ196293 GVU196292:GVU196293 GLY196292:GLY196293 GCC196292:GCC196293 FSG196292:FSG196293 FIK196292:FIK196293 EYO196292:EYO196293 EOS196292:EOS196293 EEW196292:EEW196293 DVA196292:DVA196293 DLE196292:DLE196293 DBI196292:DBI196293 CRM196292:CRM196293 CHQ196292:CHQ196293 BXU196292:BXU196293 BNY196292:BNY196293 BEC196292:BEC196293 AUG196292:AUG196293 AKK196292:AKK196293 AAO196292:AAO196293 QS196292:QS196293 GW196292:GW196293 WTI130756:WTI130757 WJM130756:WJM130757 VZQ130756:VZQ130757 VPU130756:VPU130757 VFY130756:VFY130757 UWC130756:UWC130757 UMG130756:UMG130757 UCK130756:UCK130757 TSO130756:TSO130757 TIS130756:TIS130757 SYW130756:SYW130757 SPA130756:SPA130757 SFE130756:SFE130757 RVI130756:RVI130757 RLM130756:RLM130757 RBQ130756:RBQ130757 QRU130756:QRU130757 QHY130756:QHY130757 PYC130756:PYC130757 POG130756:POG130757 PEK130756:PEK130757 OUO130756:OUO130757 OKS130756:OKS130757 OAW130756:OAW130757 NRA130756:NRA130757 NHE130756:NHE130757 MXI130756:MXI130757 MNM130756:MNM130757 MDQ130756:MDQ130757 LTU130756:LTU130757 LJY130756:LJY130757 LAC130756:LAC130757 KQG130756:KQG130757 KGK130756:KGK130757 JWO130756:JWO130757 JMS130756:JMS130757 JCW130756:JCW130757 ITA130756:ITA130757 IJE130756:IJE130757 HZI130756:HZI130757 HPM130756:HPM130757 HFQ130756:HFQ130757 GVU130756:GVU130757 GLY130756:GLY130757 GCC130756:GCC130757 FSG130756:FSG130757 FIK130756:FIK130757 EYO130756:EYO130757 EOS130756:EOS130757 EEW130756:EEW130757 DVA130756:DVA130757 DLE130756:DLE130757 DBI130756:DBI130757 CRM130756:CRM130757 CHQ130756:CHQ130757 BXU130756:BXU130757 BNY130756:BNY130757 BEC130756:BEC130757 AUG130756:AUG130757 AKK130756:AKK130757 AAO130756:AAO130757 QS130756:QS130757 GW130756:GW130757 WTI65220:WTI65221 WJM65220:WJM65221 VZQ65220:VZQ65221 VPU65220:VPU65221 VFY65220:VFY65221 UWC65220:UWC65221 UMG65220:UMG65221 UCK65220:UCK65221 TSO65220:TSO65221 TIS65220:TIS65221 SYW65220:SYW65221 SPA65220:SPA65221 SFE65220:SFE65221 RVI65220:RVI65221 RLM65220:RLM65221 RBQ65220:RBQ65221 QRU65220:QRU65221 QHY65220:QHY65221 PYC65220:PYC65221 POG65220:POG65221 PEK65220:PEK65221 OUO65220:OUO65221 OKS65220:OKS65221 OAW65220:OAW65221 NRA65220:NRA65221 NHE65220:NHE65221 MXI65220:MXI65221 MNM65220:MNM65221 MDQ65220:MDQ65221 LTU65220:LTU65221 LJY65220:LJY65221 LAC65220:LAC65221 KQG65220:KQG65221 KGK65220:KGK65221 JWO65220:JWO65221 JMS65220:JMS65221 JCW65220:JCW65221 ITA65220:ITA65221 IJE65220:IJE65221 HZI65220:HZI65221 HPM65220:HPM65221 HFQ65220:HFQ65221 GVU65220:GVU65221 GLY65220:GLY65221 GCC65220:GCC65221 FSG65220:FSG65221 FIK65220:FIK65221 EYO65220:EYO65221 EOS65220:EOS65221 EEW65220:EEW65221 DVA65220:DVA65221 DLE65220:DLE65221 DBI65220:DBI65221 CRM65220:CRM65221 CHQ65220:CHQ65221 BXU65220:BXU65221 BNY65220:BNY65221 BEC65220:BEC65221 AUG65220:AUG65221 AKK65220:AKK65221 AAO65220:AAO65221 QS65220:QS65221 GW65220:GW65221 WTI982734:WTI982735 WJM982734:WJM982735 VZQ982734:VZQ982735 VPU982734:VPU982735 VFY982734:VFY982735 UWC982734:UWC982735 UMG982734:UMG982735 UCK982734:UCK982735 TSO982734:TSO982735 TIS982734:TIS982735 SYW982734:SYW982735 SPA982734:SPA982735 SFE982734:SFE982735 RVI982734:RVI982735 RLM982734:RLM982735 RBQ982734:RBQ982735 QRU982734:QRU982735 QHY982734:QHY982735 PYC982734:PYC982735 POG982734:POG982735 PEK982734:PEK982735 OUO982734:OUO982735 OKS982734:OKS982735 OAW982734:OAW982735 NRA982734:NRA982735 NHE982734:NHE982735 MXI982734:MXI982735 MNM982734:MNM982735 MDQ982734:MDQ982735 LTU982734:LTU982735 LJY982734:LJY982735 LAC982734:LAC982735 KQG982734:KQG982735 KGK982734:KGK982735 JWO982734:JWO982735 JMS982734:JMS982735 JCW982734:JCW982735 ITA982734:ITA982735 IJE982734:IJE982735 HZI982734:HZI982735 HPM982734:HPM982735 HFQ982734:HFQ982735 GVU982734:GVU982735 GLY982734:GLY982735 GCC982734:GCC982735 FSG982734:FSG982735 FIK982734:FIK982735 EYO982734:EYO982735 EOS982734:EOS982735 EEW982734:EEW982735 DVA982734:DVA982735 DLE982734:DLE982735 DBI982734:DBI982735 CRM982734:CRM982735 CHQ982734:CHQ982735 BXU982734:BXU982735 BNY982734:BNY982735 BEC982734:BEC982735 AUG982734:AUG982735 AKK982734:AKK982735 AAO982734:AAO982735 QS982734:QS982735 GW982734:GW982735 WTI917198:WTI917199 WJM917198:WJM917199 VZQ917198:VZQ917199 VPU917198:VPU917199 VFY917198:VFY917199 UWC917198:UWC917199 UMG917198:UMG917199 UCK917198:UCK917199 TSO917198:TSO917199 TIS917198:TIS917199 SYW917198:SYW917199 SPA917198:SPA917199 SFE917198:SFE917199 RVI917198:RVI917199 RLM917198:RLM917199 RBQ917198:RBQ917199 QRU917198:QRU917199 QHY917198:QHY917199 PYC917198:PYC917199 POG917198:POG917199 PEK917198:PEK917199 OUO917198:OUO917199 OKS917198:OKS917199 OAW917198:OAW917199 NRA917198:NRA917199 NHE917198:NHE917199 MXI917198:MXI917199 MNM917198:MNM917199 MDQ917198:MDQ917199 LTU917198:LTU917199 LJY917198:LJY917199 LAC917198:LAC917199 KQG917198:KQG917199 KGK917198:KGK917199 JWO917198:JWO917199 JMS917198:JMS917199 JCW917198:JCW917199 ITA917198:ITA917199 IJE917198:IJE917199 HZI917198:HZI917199 HPM917198:HPM917199 HFQ917198:HFQ917199 GVU917198:GVU917199 GLY917198:GLY917199 GCC917198:GCC917199 FSG917198:FSG917199 FIK917198:FIK917199 EYO917198:EYO917199 EOS917198:EOS917199 EEW917198:EEW917199 DVA917198:DVA917199 DLE917198:DLE917199 DBI917198:DBI917199 CRM917198:CRM917199 CHQ917198:CHQ917199 BXU917198:BXU917199 BNY917198:BNY917199 BEC917198:BEC917199 AUG917198:AUG917199 AKK917198:AKK917199 AAO917198:AAO917199 QS917198:QS917199 GW917198:GW917199 WTI851662:WTI851663 WJM851662:WJM851663 VZQ851662:VZQ851663 VPU851662:VPU851663 VFY851662:VFY851663 UWC851662:UWC851663 UMG851662:UMG851663 UCK851662:UCK851663 TSO851662:TSO851663 TIS851662:TIS851663 SYW851662:SYW851663 SPA851662:SPA851663 SFE851662:SFE851663 RVI851662:RVI851663 RLM851662:RLM851663 RBQ851662:RBQ851663 QRU851662:QRU851663 QHY851662:QHY851663 PYC851662:PYC851663 POG851662:POG851663 PEK851662:PEK851663 OUO851662:OUO851663 OKS851662:OKS851663 OAW851662:OAW851663 NRA851662:NRA851663 NHE851662:NHE851663 MXI851662:MXI851663 MNM851662:MNM851663 MDQ851662:MDQ851663 LTU851662:LTU851663 LJY851662:LJY851663 LAC851662:LAC851663 KQG851662:KQG851663 KGK851662:KGK851663 JWO851662:JWO851663 JMS851662:JMS851663 JCW851662:JCW851663 ITA851662:ITA851663 IJE851662:IJE851663 HZI851662:HZI851663 HPM851662:HPM851663 HFQ851662:HFQ851663 GVU851662:GVU851663 GLY851662:GLY851663 GCC851662:GCC851663 FSG851662:FSG851663 FIK851662:FIK851663 EYO851662:EYO851663 EOS851662:EOS851663 EEW851662:EEW851663 DVA851662:DVA851663 DLE851662:DLE851663 DBI851662:DBI851663 CRM851662:CRM851663 CHQ851662:CHQ851663 BXU851662:BXU851663 BNY851662:BNY851663 BEC851662:BEC851663 AUG851662:AUG851663 AKK851662:AKK851663 AAO851662:AAO851663 QS851662:QS851663 GW851662:GW851663 WTI786126:WTI786127 WJM786126:WJM786127 VZQ786126:VZQ786127 VPU786126:VPU786127 VFY786126:VFY786127 UWC786126:UWC786127 UMG786126:UMG786127 UCK786126:UCK786127 TSO786126:TSO786127 TIS786126:TIS786127 SYW786126:SYW786127 SPA786126:SPA786127 SFE786126:SFE786127 RVI786126:RVI786127 RLM786126:RLM786127 RBQ786126:RBQ786127 QRU786126:QRU786127 QHY786126:QHY786127 PYC786126:PYC786127 POG786126:POG786127 PEK786126:PEK786127 OUO786126:OUO786127 OKS786126:OKS786127 OAW786126:OAW786127 NRA786126:NRA786127 NHE786126:NHE786127 MXI786126:MXI786127 MNM786126:MNM786127 MDQ786126:MDQ786127 LTU786126:LTU786127 LJY786126:LJY786127 LAC786126:LAC786127 KQG786126:KQG786127 KGK786126:KGK786127 JWO786126:JWO786127 JMS786126:JMS786127 JCW786126:JCW786127 ITA786126:ITA786127 IJE786126:IJE786127 HZI786126:HZI786127 HPM786126:HPM786127 HFQ786126:HFQ786127 GVU786126:GVU786127 GLY786126:GLY786127 GCC786126:GCC786127 FSG786126:FSG786127 FIK786126:FIK786127 EYO786126:EYO786127 EOS786126:EOS786127 EEW786126:EEW786127 DVA786126:DVA786127 DLE786126:DLE786127 DBI786126:DBI786127 CRM786126:CRM786127 CHQ786126:CHQ786127 BXU786126:BXU786127 BNY786126:BNY786127 BEC786126:BEC786127 AUG786126:AUG786127 AKK786126:AKK786127 AAO786126:AAO786127 QS786126:QS786127 GW786126:GW786127 WTI720590:WTI720591 WJM720590:WJM720591 VZQ720590:VZQ720591 VPU720590:VPU720591 VFY720590:VFY720591 UWC720590:UWC720591 UMG720590:UMG720591 UCK720590:UCK720591 TSO720590:TSO720591 TIS720590:TIS720591 SYW720590:SYW720591 SPA720590:SPA720591 SFE720590:SFE720591 RVI720590:RVI720591 RLM720590:RLM720591 RBQ720590:RBQ720591 QRU720590:QRU720591 QHY720590:QHY720591 PYC720590:PYC720591 POG720590:POG720591 PEK720590:PEK720591 OUO720590:OUO720591 OKS720590:OKS720591 OAW720590:OAW720591 NRA720590:NRA720591 NHE720590:NHE720591 MXI720590:MXI720591 MNM720590:MNM720591 MDQ720590:MDQ720591 LTU720590:LTU720591 LJY720590:LJY720591 LAC720590:LAC720591 KQG720590:KQG720591 KGK720590:KGK720591 JWO720590:JWO720591 JMS720590:JMS720591 JCW720590:JCW720591 ITA720590:ITA720591 IJE720590:IJE720591 HZI720590:HZI720591 HPM720590:HPM720591 HFQ720590:HFQ720591 GVU720590:GVU720591 GLY720590:GLY720591 GCC720590:GCC720591 FSG720590:FSG720591 FIK720590:FIK720591 EYO720590:EYO720591 EOS720590:EOS720591 EEW720590:EEW720591 DVA720590:DVA720591 DLE720590:DLE720591 DBI720590:DBI720591 CRM720590:CRM720591 CHQ720590:CHQ720591 BXU720590:BXU720591 BNY720590:BNY720591 BEC720590:BEC720591 AUG720590:AUG720591 AKK720590:AKK720591 AAO720590:AAO720591 QS720590:QS720591 GW720590:GW720591 WTI655054:WTI655055 WJM655054:WJM655055 VZQ655054:VZQ655055 VPU655054:VPU655055 VFY655054:VFY655055 UWC655054:UWC655055 UMG655054:UMG655055 UCK655054:UCK655055 TSO655054:TSO655055 TIS655054:TIS655055 SYW655054:SYW655055 SPA655054:SPA655055 SFE655054:SFE655055 RVI655054:RVI655055 RLM655054:RLM655055 RBQ655054:RBQ655055 QRU655054:QRU655055 QHY655054:QHY655055 PYC655054:PYC655055 POG655054:POG655055 PEK655054:PEK655055 OUO655054:OUO655055 OKS655054:OKS655055 OAW655054:OAW655055 NRA655054:NRA655055 NHE655054:NHE655055 MXI655054:MXI655055 MNM655054:MNM655055 MDQ655054:MDQ655055 LTU655054:LTU655055 LJY655054:LJY655055 LAC655054:LAC655055 KQG655054:KQG655055 KGK655054:KGK655055 JWO655054:JWO655055 JMS655054:JMS655055 JCW655054:JCW655055 ITA655054:ITA655055 IJE655054:IJE655055 HZI655054:HZI655055 HPM655054:HPM655055 HFQ655054:HFQ655055 GVU655054:GVU655055 GLY655054:GLY655055 GCC655054:GCC655055 FSG655054:FSG655055 FIK655054:FIK655055 EYO655054:EYO655055 EOS655054:EOS655055 EEW655054:EEW655055 DVA655054:DVA655055 DLE655054:DLE655055 DBI655054:DBI655055 CRM655054:CRM655055 CHQ655054:CHQ655055 BXU655054:BXU655055 BNY655054:BNY655055 BEC655054:BEC655055 AUG655054:AUG655055 AKK655054:AKK655055 AAO655054:AAO655055 QS655054:QS655055 GW655054:GW655055 WTI589518:WTI589519 WJM589518:WJM589519 VZQ589518:VZQ589519 VPU589518:VPU589519 VFY589518:VFY589519 UWC589518:UWC589519 UMG589518:UMG589519 UCK589518:UCK589519 TSO589518:TSO589519 TIS589518:TIS589519 SYW589518:SYW589519 SPA589518:SPA589519 SFE589518:SFE589519 RVI589518:RVI589519 RLM589518:RLM589519 RBQ589518:RBQ589519 QRU589518:QRU589519 QHY589518:QHY589519 PYC589518:PYC589519 POG589518:POG589519 PEK589518:PEK589519 OUO589518:OUO589519 OKS589518:OKS589519 OAW589518:OAW589519 NRA589518:NRA589519 NHE589518:NHE589519 MXI589518:MXI589519 MNM589518:MNM589519 MDQ589518:MDQ589519 LTU589518:LTU589519 LJY589518:LJY589519 LAC589518:LAC589519 KQG589518:KQG589519 KGK589518:KGK589519 JWO589518:JWO589519 JMS589518:JMS589519 JCW589518:JCW589519 ITA589518:ITA589519 IJE589518:IJE589519 HZI589518:HZI589519 HPM589518:HPM589519 HFQ589518:HFQ589519 GVU589518:GVU589519 GLY589518:GLY589519 GCC589518:GCC589519 FSG589518:FSG589519 FIK589518:FIK589519 EYO589518:EYO589519 EOS589518:EOS589519 EEW589518:EEW589519 DVA589518:DVA589519 DLE589518:DLE589519 DBI589518:DBI589519 CRM589518:CRM589519 CHQ589518:CHQ589519 BXU589518:BXU589519 BNY589518:BNY589519 BEC589518:BEC589519 AUG589518:AUG589519 AKK589518:AKK589519 AAO589518:AAO589519 QS589518:QS589519 GW589518:GW589519 WTI523982:WTI523983 WJM523982:WJM523983 VZQ523982:VZQ523983 VPU523982:VPU523983 VFY523982:VFY523983 UWC523982:UWC523983 UMG523982:UMG523983 UCK523982:UCK523983 TSO523982:TSO523983 TIS523982:TIS523983 SYW523982:SYW523983 SPA523982:SPA523983 SFE523982:SFE523983 RVI523982:RVI523983 RLM523982:RLM523983 RBQ523982:RBQ523983 QRU523982:QRU523983 QHY523982:QHY523983 PYC523982:PYC523983 POG523982:POG523983 PEK523982:PEK523983 OUO523982:OUO523983 OKS523982:OKS523983 OAW523982:OAW523983 NRA523982:NRA523983 NHE523982:NHE523983 MXI523982:MXI523983 MNM523982:MNM523983 MDQ523982:MDQ523983 LTU523982:LTU523983 LJY523982:LJY523983 LAC523982:LAC523983 KQG523982:KQG523983 KGK523982:KGK523983 JWO523982:JWO523983 JMS523982:JMS523983 JCW523982:JCW523983 ITA523982:ITA523983 IJE523982:IJE523983 HZI523982:HZI523983 HPM523982:HPM523983 HFQ523982:HFQ523983 GVU523982:GVU523983 GLY523982:GLY523983 GCC523982:GCC523983 FSG523982:FSG523983 FIK523982:FIK523983 EYO523982:EYO523983 EOS523982:EOS523983 EEW523982:EEW523983 DVA523982:DVA523983 DLE523982:DLE523983 DBI523982:DBI523983 CRM523982:CRM523983 CHQ523982:CHQ523983 BXU523982:BXU523983 BNY523982:BNY523983 BEC523982:BEC523983 AUG523982:AUG523983 AKK523982:AKK523983 AAO523982:AAO523983 QS523982:QS523983 GW523982:GW523983 WTI458446:WTI458447 WJM458446:WJM458447 VZQ458446:VZQ458447 VPU458446:VPU458447 VFY458446:VFY458447 UWC458446:UWC458447 UMG458446:UMG458447 UCK458446:UCK458447 TSO458446:TSO458447 TIS458446:TIS458447 SYW458446:SYW458447 SPA458446:SPA458447 SFE458446:SFE458447 RVI458446:RVI458447 RLM458446:RLM458447 RBQ458446:RBQ458447 QRU458446:QRU458447 QHY458446:QHY458447 PYC458446:PYC458447 POG458446:POG458447 PEK458446:PEK458447 OUO458446:OUO458447 OKS458446:OKS458447 OAW458446:OAW458447 NRA458446:NRA458447 NHE458446:NHE458447 MXI458446:MXI458447 MNM458446:MNM458447 MDQ458446:MDQ458447 LTU458446:LTU458447 LJY458446:LJY458447 LAC458446:LAC458447 KQG458446:KQG458447 KGK458446:KGK458447 JWO458446:JWO458447 JMS458446:JMS458447 JCW458446:JCW458447 ITA458446:ITA458447 IJE458446:IJE458447 HZI458446:HZI458447 HPM458446:HPM458447 HFQ458446:HFQ458447 GVU458446:GVU458447 GLY458446:GLY458447 GCC458446:GCC458447 FSG458446:FSG458447 FIK458446:FIK458447 EYO458446:EYO458447 EOS458446:EOS458447 EEW458446:EEW458447 DVA458446:DVA458447 DLE458446:DLE458447 DBI458446:DBI458447 CRM458446:CRM458447 CHQ458446:CHQ458447 BXU458446:BXU458447 BNY458446:BNY458447 BEC458446:BEC458447 AUG458446:AUG458447 AKK458446:AKK458447 AAO458446:AAO458447 QS458446:QS458447 GW458446:GW458447 WTI392910:WTI392911 WJM392910:WJM392911 VZQ392910:VZQ392911 VPU392910:VPU392911 VFY392910:VFY392911 UWC392910:UWC392911 UMG392910:UMG392911 UCK392910:UCK392911 TSO392910:TSO392911 TIS392910:TIS392911 SYW392910:SYW392911 SPA392910:SPA392911 SFE392910:SFE392911 RVI392910:RVI392911 RLM392910:RLM392911 RBQ392910:RBQ392911 QRU392910:QRU392911 QHY392910:QHY392911 PYC392910:PYC392911 POG392910:POG392911 PEK392910:PEK392911 OUO392910:OUO392911 OKS392910:OKS392911 OAW392910:OAW392911 NRA392910:NRA392911 NHE392910:NHE392911 MXI392910:MXI392911 MNM392910:MNM392911 MDQ392910:MDQ392911 LTU392910:LTU392911 LJY392910:LJY392911 LAC392910:LAC392911 KQG392910:KQG392911 KGK392910:KGK392911 JWO392910:JWO392911 JMS392910:JMS392911 JCW392910:JCW392911 ITA392910:ITA392911 IJE392910:IJE392911 HZI392910:HZI392911 HPM392910:HPM392911 HFQ392910:HFQ392911 GVU392910:GVU392911 GLY392910:GLY392911 GCC392910:GCC392911 FSG392910:FSG392911 FIK392910:FIK392911 EYO392910:EYO392911 EOS392910:EOS392911 EEW392910:EEW392911 DVA392910:DVA392911 DLE392910:DLE392911 DBI392910:DBI392911 CRM392910:CRM392911 CHQ392910:CHQ392911 BXU392910:BXU392911 BNY392910:BNY392911 BEC392910:BEC392911 AUG392910:AUG392911 AKK392910:AKK392911 AAO392910:AAO392911 QS392910:QS392911 GW392910:GW392911 WTI327374:WTI327375 WJM327374:WJM327375 VZQ327374:VZQ327375 VPU327374:VPU327375 VFY327374:VFY327375 UWC327374:UWC327375 UMG327374:UMG327375 UCK327374:UCK327375 TSO327374:TSO327375 TIS327374:TIS327375 SYW327374:SYW327375 SPA327374:SPA327375 SFE327374:SFE327375 RVI327374:RVI327375 RLM327374:RLM327375 RBQ327374:RBQ327375 QRU327374:QRU327375 QHY327374:QHY327375 PYC327374:PYC327375 POG327374:POG327375 PEK327374:PEK327375 OUO327374:OUO327375 OKS327374:OKS327375 OAW327374:OAW327375 NRA327374:NRA327375 NHE327374:NHE327375 MXI327374:MXI327375 MNM327374:MNM327375 MDQ327374:MDQ327375 LTU327374:LTU327375 LJY327374:LJY327375 LAC327374:LAC327375 KQG327374:KQG327375 KGK327374:KGK327375 JWO327374:JWO327375 JMS327374:JMS327375 JCW327374:JCW327375 ITA327374:ITA327375 IJE327374:IJE327375 HZI327374:HZI327375 HPM327374:HPM327375 HFQ327374:HFQ327375 GVU327374:GVU327375 GLY327374:GLY327375 GCC327374:GCC327375 FSG327374:FSG327375 FIK327374:FIK327375 EYO327374:EYO327375 EOS327374:EOS327375 EEW327374:EEW327375 DVA327374:DVA327375 DLE327374:DLE327375 DBI327374:DBI327375 CRM327374:CRM327375 CHQ327374:CHQ327375 BXU327374:BXU327375 BNY327374:BNY327375 BEC327374:BEC327375 AUG327374:AUG327375 AKK327374:AKK327375 AAO327374:AAO327375 QS327374:QS327375 GW327374:GW327375 WTI261838:WTI261839 WJM261838:WJM261839 VZQ261838:VZQ261839 VPU261838:VPU261839 VFY261838:VFY261839 UWC261838:UWC261839 UMG261838:UMG261839 UCK261838:UCK261839 TSO261838:TSO261839 TIS261838:TIS261839 SYW261838:SYW261839 SPA261838:SPA261839 SFE261838:SFE261839 RVI261838:RVI261839 RLM261838:RLM261839 RBQ261838:RBQ261839 QRU261838:QRU261839 QHY261838:QHY261839 PYC261838:PYC261839 POG261838:POG261839 PEK261838:PEK261839 OUO261838:OUO261839 OKS261838:OKS261839 OAW261838:OAW261839 NRA261838:NRA261839 NHE261838:NHE261839 MXI261838:MXI261839 MNM261838:MNM261839 MDQ261838:MDQ261839 LTU261838:LTU261839 LJY261838:LJY261839 LAC261838:LAC261839 KQG261838:KQG261839 KGK261838:KGK261839 JWO261838:JWO261839 JMS261838:JMS261839 JCW261838:JCW261839 ITA261838:ITA261839 IJE261838:IJE261839 HZI261838:HZI261839 HPM261838:HPM261839 HFQ261838:HFQ261839 GVU261838:GVU261839 GLY261838:GLY261839 GCC261838:GCC261839 FSG261838:FSG261839 FIK261838:FIK261839 EYO261838:EYO261839 EOS261838:EOS261839 EEW261838:EEW261839 DVA261838:DVA261839 DLE261838:DLE261839 DBI261838:DBI261839 CRM261838:CRM261839 CHQ261838:CHQ261839 BXU261838:BXU261839 BNY261838:BNY261839 BEC261838:BEC261839 AUG261838:AUG261839 AKK261838:AKK261839 AAO261838:AAO261839 QS261838:QS261839 GW261838:GW261839 WTI196302:WTI196303 WJM196302:WJM196303 VZQ196302:VZQ196303 VPU196302:VPU196303 VFY196302:VFY196303 UWC196302:UWC196303 UMG196302:UMG196303 UCK196302:UCK196303 TSO196302:TSO196303 TIS196302:TIS196303 SYW196302:SYW196303 SPA196302:SPA196303 SFE196302:SFE196303 RVI196302:RVI196303 RLM196302:RLM196303 RBQ196302:RBQ196303 QRU196302:QRU196303 QHY196302:QHY196303 PYC196302:PYC196303 POG196302:POG196303 PEK196302:PEK196303 OUO196302:OUO196303 OKS196302:OKS196303 OAW196302:OAW196303 NRA196302:NRA196303 NHE196302:NHE196303 MXI196302:MXI196303 MNM196302:MNM196303 MDQ196302:MDQ196303 LTU196302:LTU196303 LJY196302:LJY196303 LAC196302:LAC196303 KQG196302:KQG196303 KGK196302:KGK196303 JWO196302:JWO196303 JMS196302:JMS196303 JCW196302:JCW196303 ITA196302:ITA196303 IJE196302:IJE196303 HZI196302:HZI196303 HPM196302:HPM196303 HFQ196302:HFQ196303 GVU196302:GVU196303 GLY196302:GLY196303 GCC196302:GCC196303 FSG196302:FSG196303 FIK196302:FIK196303 EYO196302:EYO196303 EOS196302:EOS196303 EEW196302:EEW196303 DVA196302:DVA196303 DLE196302:DLE196303 DBI196302:DBI196303 CRM196302:CRM196303 CHQ196302:CHQ196303 BXU196302:BXU196303 BNY196302:BNY196303 BEC196302:BEC196303 AUG196302:AUG196303 AKK196302:AKK196303 AAO196302:AAO196303 QS196302:QS196303 GW196302:GW196303 WTI130766:WTI130767 WJM130766:WJM130767 VZQ130766:VZQ130767 VPU130766:VPU130767 VFY130766:VFY130767 UWC130766:UWC130767 UMG130766:UMG130767 UCK130766:UCK130767 TSO130766:TSO130767 TIS130766:TIS130767 SYW130766:SYW130767 SPA130766:SPA130767 SFE130766:SFE130767 RVI130766:RVI130767 RLM130766:RLM130767 RBQ130766:RBQ130767 QRU130766:QRU130767 QHY130766:QHY130767 PYC130766:PYC130767 POG130766:POG130767 PEK130766:PEK130767 OUO130766:OUO130767 OKS130766:OKS130767 OAW130766:OAW130767 NRA130766:NRA130767 NHE130766:NHE130767 MXI130766:MXI130767 MNM130766:MNM130767 MDQ130766:MDQ130767 LTU130766:LTU130767 LJY130766:LJY130767 LAC130766:LAC130767 KQG130766:KQG130767 KGK130766:KGK130767 JWO130766:JWO130767 JMS130766:JMS130767 JCW130766:JCW130767 ITA130766:ITA130767 IJE130766:IJE130767 HZI130766:HZI130767 HPM130766:HPM130767 HFQ130766:HFQ130767 GVU130766:GVU130767 GLY130766:GLY130767 GCC130766:GCC130767 FSG130766:FSG130767 FIK130766:FIK130767 EYO130766:EYO130767 EOS130766:EOS130767 EEW130766:EEW130767 DVA130766:DVA130767 DLE130766:DLE130767 DBI130766:DBI130767 CRM130766:CRM130767 CHQ130766:CHQ130767 BXU130766:BXU130767 BNY130766:BNY130767 BEC130766:BEC130767 AUG130766:AUG130767 AKK130766:AKK130767 AAO130766:AAO130767 QS130766:QS130767 GW130766:GW130767 WTI65230:WTI65231 WJM65230:WJM65231 VZQ65230:VZQ65231 VPU65230:VPU65231 VFY65230:VFY65231 UWC65230:UWC65231 UMG65230:UMG65231 UCK65230:UCK65231 TSO65230:TSO65231 TIS65230:TIS65231 SYW65230:SYW65231 SPA65230:SPA65231 SFE65230:SFE65231 RVI65230:RVI65231 RLM65230:RLM65231 RBQ65230:RBQ65231 QRU65230:QRU65231 QHY65230:QHY65231 PYC65230:PYC65231 POG65230:POG65231 PEK65230:PEK65231 OUO65230:OUO65231 OKS65230:OKS65231 OAW65230:OAW65231 NRA65230:NRA65231 NHE65230:NHE65231 MXI65230:MXI65231 MNM65230:MNM65231 MDQ65230:MDQ65231 LTU65230:LTU65231 LJY65230:LJY65231 LAC65230:LAC65231 KQG65230:KQG65231 KGK65230:KGK65231 JWO65230:JWO65231 JMS65230:JMS65231 JCW65230:JCW65231 ITA65230:ITA65231 IJE65230:IJE65231 HZI65230:HZI65231 HPM65230:HPM65231 HFQ65230:HFQ65231 GVU65230:GVU65231 GLY65230:GLY65231 GCC65230:GCC65231 FSG65230:FSG65231 FIK65230:FIK65231 EYO65230:EYO65231 EOS65230:EOS65231 EEW65230:EEW65231 DVA65230:DVA65231 DLE65230:DLE65231 DBI65230:DBI65231 CRM65230:CRM65231 CHQ65230:CHQ65231 BXU65230:BXU65231 BNY65230:BNY65231 BEC65230:BEC65231 AUG65230:AUG65231 AKK65230:AKK65231 AAO65230:AAO65231 QS65230:QS65231 GW65230:GW65231 WTI983292 WJM983292 VZQ983292 VPU983292 VFY983292 UWC983292 UMG983292 UCK983292 TSO983292 TIS983292 SYW983292 SPA983292 SFE983292 RVI983292 RLM983292 RBQ983292 QRU983292 QHY983292 PYC983292 POG983292 PEK983292 OUO983292 OKS983292 OAW983292 NRA983292 NHE983292 MXI983292 MNM983292 MDQ983292 LTU983292 LJY983292 LAC983292 KQG983292 KGK983292 JWO983292 JMS983292 JCW983292 ITA983292 IJE983292 HZI983292 HPM983292 HFQ983292 GVU983292 GLY983292 GCC983292 FSG983292 FIK983292 EYO983292 EOS983292 EEW983292 DVA983292 DLE983292 DBI983292 CRM983292 CHQ983292 BXU983292 BNY983292 BEC983292 AUG983292 AKK983292 AAO983292 QS983292 GW983292 WTI917756 WJM917756 VZQ917756 VPU917756 VFY917756 UWC917756 UMG917756 UCK917756 TSO917756 TIS917756 SYW917756 SPA917756 SFE917756 RVI917756 RLM917756 RBQ917756 QRU917756 QHY917756 PYC917756 POG917756 PEK917756 OUO917756 OKS917756 OAW917756 NRA917756 NHE917756 MXI917756 MNM917756 MDQ917756 LTU917756 LJY917756 LAC917756 KQG917756 KGK917756 JWO917756 JMS917756 JCW917756 ITA917756 IJE917756 HZI917756 HPM917756 HFQ917756 GVU917756 GLY917756 GCC917756 FSG917756 FIK917756 EYO917756 EOS917756 EEW917756 DVA917756 DLE917756 DBI917756 CRM917756 CHQ917756 BXU917756 BNY917756 BEC917756 AUG917756 AKK917756 AAO917756 QS917756 GW917756 WTI852220 WJM852220 VZQ852220 VPU852220 VFY852220 UWC852220 UMG852220 UCK852220 TSO852220 TIS852220 SYW852220 SPA852220 SFE852220 RVI852220 RLM852220 RBQ852220 QRU852220 QHY852220 PYC852220 POG852220 PEK852220 OUO852220 OKS852220 OAW852220 NRA852220 NHE852220 MXI852220 MNM852220 MDQ852220 LTU852220 LJY852220 LAC852220 KQG852220 KGK852220 JWO852220 JMS852220 JCW852220 ITA852220 IJE852220 HZI852220 HPM852220 HFQ852220 GVU852220 GLY852220 GCC852220 FSG852220 FIK852220 EYO852220 EOS852220 EEW852220 DVA852220 DLE852220 DBI852220 CRM852220 CHQ852220 BXU852220 BNY852220 BEC852220 AUG852220 AKK852220 AAO852220 QS852220 GW852220 WTI786684 WJM786684 VZQ786684 VPU786684 VFY786684 UWC786684 UMG786684 UCK786684 TSO786684 TIS786684 SYW786684 SPA786684 SFE786684 RVI786684 RLM786684 RBQ786684 QRU786684 QHY786684 PYC786684 POG786684 PEK786684 OUO786684 OKS786684 OAW786684 NRA786684 NHE786684 MXI786684 MNM786684 MDQ786684 LTU786684 LJY786684 LAC786684 KQG786684 KGK786684 JWO786684 JMS786684 JCW786684 ITA786684 IJE786684 HZI786684 HPM786684 HFQ786684 GVU786684 GLY786684 GCC786684 FSG786684 FIK786684 EYO786684 EOS786684 EEW786684 DVA786684 DLE786684 DBI786684 CRM786684 CHQ786684 BXU786684 BNY786684 BEC786684 AUG786684 AKK786684 AAO786684 QS786684 GW786684 WTI721148 WJM721148 VZQ721148 VPU721148 VFY721148 UWC721148 UMG721148 UCK721148 TSO721148 TIS721148 SYW721148 SPA721148 SFE721148 RVI721148 RLM721148 RBQ721148 QRU721148 QHY721148 PYC721148 POG721148 PEK721148 OUO721148 OKS721148 OAW721148 NRA721148 NHE721148 MXI721148 MNM721148 MDQ721148 LTU721148 LJY721148 LAC721148 KQG721148 KGK721148 JWO721148 JMS721148 JCW721148 ITA721148 IJE721148 HZI721148 HPM721148 HFQ721148 GVU721148 GLY721148 GCC721148 FSG721148 FIK721148 EYO721148 EOS721148 EEW721148 DVA721148 DLE721148 DBI721148 CRM721148 CHQ721148 BXU721148 BNY721148 BEC721148 AUG721148 AKK721148 AAO721148 QS721148 GW721148 WTI655612 WJM655612 VZQ655612 VPU655612 VFY655612 UWC655612 UMG655612 UCK655612 TSO655612 TIS655612 SYW655612 SPA655612 SFE655612 RVI655612 RLM655612 RBQ655612 QRU655612 QHY655612 PYC655612 POG655612 PEK655612 OUO655612 OKS655612 OAW655612 NRA655612 NHE655612 MXI655612 MNM655612 MDQ655612 LTU655612 LJY655612 LAC655612 KQG655612 KGK655612 JWO655612 JMS655612 JCW655612 ITA655612 IJE655612 HZI655612 HPM655612 HFQ655612 GVU655612 GLY655612 GCC655612 FSG655612 FIK655612 EYO655612 EOS655612 EEW655612 DVA655612 DLE655612 DBI655612 CRM655612 CHQ655612 BXU655612 BNY655612 BEC655612 AUG655612 AKK655612 AAO655612 QS655612 GW655612 WTI590076 WJM590076 VZQ590076 VPU590076 VFY590076 UWC590076 UMG590076 UCK590076 TSO590076 TIS590076 SYW590076 SPA590076 SFE590076 RVI590076 RLM590076 RBQ590076 QRU590076 QHY590076 PYC590076 POG590076 PEK590076 OUO590076 OKS590076 OAW590076 NRA590076 NHE590076 MXI590076 MNM590076 MDQ590076 LTU590076 LJY590076 LAC590076 KQG590076 KGK590076 JWO590076 JMS590076 JCW590076 ITA590076 IJE590076 HZI590076 HPM590076 HFQ590076 GVU590076 GLY590076 GCC590076 FSG590076 FIK590076 EYO590076 EOS590076 EEW590076 DVA590076 DLE590076 DBI590076 CRM590076 CHQ590076 BXU590076 BNY590076 BEC590076 AUG590076 AKK590076 AAO590076 QS590076 GW590076 WTI524540 WJM524540 VZQ524540 VPU524540 VFY524540 UWC524540 UMG524540 UCK524540 TSO524540 TIS524540 SYW524540 SPA524540 SFE524540 RVI524540 RLM524540 RBQ524540 QRU524540 QHY524540 PYC524540 POG524540 PEK524540 OUO524540 OKS524540 OAW524540 NRA524540 NHE524540 MXI524540 MNM524540 MDQ524540 LTU524540 LJY524540 LAC524540 KQG524540 KGK524540 JWO524540 JMS524540 JCW524540 ITA524540 IJE524540 HZI524540 HPM524540 HFQ524540 GVU524540 GLY524540 GCC524540 FSG524540 FIK524540 EYO524540 EOS524540 EEW524540 DVA524540 DLE524540 DBI524540 CRM524540 CHQ524540 BXU524540 BNY524540 BEC524540 AUG524540 AKK524540 AAO524540 QS524540 GW524540 WTI459004 WJM459004 VZQ459004 VPU459004 VFY459004 UWC459004 UMG459004 UCK459004 TSO459004 TIS459004 SYW459004 SPA459004 SFE459004 RVI459004 RLM459004 RBQ459004 QRU459004 QHY459004 PYC459004 POG459004 PEK459004 OUO459004 OKS459004 OAW459004 NRA459004 NHE459004 MXI459004 MNM459004 MDQ459004 LTU459004 LJY459004 LAC459004 KQG459004 KGK459004 JWO459004 JMS459004 JCW459004 ITA459004 IJE459004 HZI459004 HPM459004 HFQ459004 GVU459004 GLY459004 GCC459004 FSG459004 FIK459004 EYO459004 EOS459004 EEW459004 DVA459004 DLE459004 DBI459004 CRM459004 CHQ459004 BXU459004 BNY459004 BEC459004 AUG459004 AKK459004 AAO459004 QS459004 GW459004 WTI393468 WJM393468 VZQ393468 VPU393468 VFY393468 UWC393468 UMG393468 UCK393468 TSO393468 TIS393468 SYW393468 SPA393468 SFE393468 RVI393468 RLM393468 RBQ393468 QRU393468 QHY393468 PYC393468 POG393468 PEK393468 OUO393468 OKS393468 OAW393468 NRA393468 NHE393468 MXI393468 MNM393468 MDQ393468 LTU393468 LJY393468 LAC393468 KQG393468 KGK393468 JWO393468 JMS393468 JCW393468 ITA393468 IJE393468 HZI393468 HPM393468 HFQ393468 GVU393468 GLY393468 GCC393468 FSG393468 FIK393468 EYO393468 EOS393468 EEW393468 DVA393468 DLE393468 DBI393468 CRM393468 CHQ393468 BXU393468 BNY393468 BEC393468 AUG393468 AKK393468 AAO393468 QS393468 GW393468 WTI327932 WJM327932 VZQ327932 VPU327932 VFY327932 UWC327932 UMG327932 UCK327932 TSO327932 TIS327932 SYW327932 SPA327932 SFE327932 RVI327932 RLM327932 RBQ327932 QRU327932 QHY327932 PYC327932 POG327932 PEK327932 OUO327932 OKS327932 OAW327932 NRA327932 NHE327932 MXI327932 MNM327932 MDQ327932 LTU327932 LJY327932 LAC327932 KQG327932 KGK327932 JWO327932 JMS327932 JCW327932 ITA327932 IJE327932 HZI327932 HPM327932 HFQ327932 GVU327932 GLY327932 GCC327932 FSG327932 FIK327932 EYO327932 EOS327932 EEW327932 DVA327932 DLE327932 DBI327932 CRM327932 CHQ327932 BXU327932 BNY327932 BEC327932 AUG327932 AKK327932 AAO327932 QS327932 GW327932 WTI262396 WJM262396 VZQ262396 VPU262396 VFY262396 UWC262396 UMG262396 UCK262396 TSO262396 TIS262396 SYW262396 SPA262396 SFE262396 RVI262396 RLM262396 RBQ262396 QRU262396 QHY262396 PYC262396 POG262396 PEK262396 OUO262396 OKS262396 OAW262396 NRA262396 NHE262396 MXI262396 MNM262396 MDQ262396 LTU262396 LJY262396 LAC262396 KQG262396 KGK262396 JWO262396 JMS262396 JCW262396 ITA262396 IJE262396 HZI262396 HPM262396 HFQ262396 GVU262396 GLY262396 GCC262396 FSG262396 FIK262396 EYO262396 EOS262396 EEW262396 DVA262396 DLE262396 DBI262396 CRM262396 CHQ262396 BXU262396 BNY262396 BEC262396 AUG262396 AKK262396 AAO262396 QS262396 GW262396 WTI196860 WJM196860 VZQ196860 VPU196860 VFY196860 UWC196860 UMG196860 UCK196860 TSO196860 TIS196860 SYW196860 SPA196860 SFE196860 RVI196860 RLM196860 RBQ196860 QRU196860 QHY196860 PYC196860 POG196860 PEK196860 OUO196860 OKS196860 OAW196860 NRA196860 NHE196860 MXI196860 MNM196860 MDQ196860 LTU196860 LJY196860 LAC196860 KQG196860 KGK196860 JWO196860 JMS196860 JCW196860 ITA196860 IJE196860 HZI196860 HPM196860 HFQ196860 GVU196860 GLY196860 GCC196860 FSG196860 FIK196860 EYO196860 EOS196860 EEW196860 DVA196860 DLE196860 DBI196860 CRM196860 CHQ196860 BXU196860 BNY196860 BEC196860 AUG196860 AKK196860 AAO196860 QS196860 GW196860 WTI131324 WJM131324 VZQ131324 VPU131324 VFY131324 UWC131324 UMG131324 UCK131324 TSO131324 TIS131324 SYW131324 SPA131324 SFE131324 RVI131324 RLM131324 RBQ131324 QRU131324 QHY131324 PYC131324 POG131324 PEK131324 OUO131324 OKS131324 OAW131324 NRA131324 NHE131324 MXI131324 MNM131324 MDQ131324 LTU131324 LJY131324 LAC131324 KQG131324 KGK131324 JWO131324 JMS131324 JCW131324 ITA131324 IJE131324 HZI131324 HPM131324 HFQ131324 GVU131324 GLY131324 GCC131324 FSG131324 FIK131324 EYO131324 EOS131324 EEW131324 DVA131324 DLE131324 DBI131324 CRM131324 CHQ131324 BXU131324 BNY131324 BEC131324 AUG131324 AKK131324 AAO131324 QS131324 GW131324 WTI65788 WJM65788 VZQ65788 VPU65788 VFY65788 UWC65788 UMG65788 UCK65788 TSO65788 TIS65788 SYW65788 SPA65788 SFE65788 RVI65788 RLM65788 RBQ65788 QRU65788 QHY65788 PYC65788 POG65788 PEK65788 OUO65788 OKS65788 OAW65788 NRA65788 NHE65788 MXI65788 MNM65788 MDQ65788 LTU65788 LJY65788 LAC65788 KQG65788 KGK65788 JWO65788 JMS65788 JCW65788 ITA65788 IJE65788 HZI65788 HPM65788 HFQ65788 GVU65788 GLY65788 GCC65788 FSG65788 FIK65788 EYO65788 EOS65788 EEW65788 DVA65788 DLE65788 DBI65788 CRM65788 CHQ65788 BXU65788 BNY65788 BEC65788 AUG65788 AKK65788 AAO65788 QS65788 GW19 QS19 AAO19 AKK19 AUG19 BEC19 BNY19 BXU19 CHQ19 CRM19 DBI19 DLE19 DVA19 EEW19 EOS19 EYO19 FIK19 FSG19 GCC19 GLY19 GVU19 HFQ19 HPM19 HZI19 IJE19 ITA19 JCW19 JMS19 JWO19 KGK19 KQG19 LAC19 LJY19 LTU19 MDQ19 MNM19 MXI19 NHE19 NRA19 OAW19 OKS19 OUO19 PEK19 POG19 PYC19 QHY19 QRU19 RBQ19 RLM19 RVI19 SFE19 SPA19 SYW19 TIS19 TSO19 UCK19 UMG19 UWC19 VFY19 VPU19 VZQ19 WJM19 WTI19 WTI191 WJM191 VZQ191 VPU191 VFY191 UWC191 UMG191 UCK191 TSO191 TIS191 SYW191 SPA191 SFE191 RVI191 RLM191 RBQ191 QRU191 QHY191 PYC191 POG191 PEK191 OUO191 OKS191 OAW191 NRA191 NHE191 MXI191 MNM191 MDQ191 LTU191 LJY191 LAC191 KQG191 KGK191 JWO191 JMS191 JCW191 ITA191 IJE191 HZI191 HPM191 HFQ191 GVU191 GLY191 GCC191 FSG191 FIK191 EYO191 EOS191 EEW191 DVA191 DLE191 DBI191 CRM191 CHQ191 BXU191 BNY191 BEC191 AUG191 AKK191 AAO191 QS191 GW191 GW339:GW348 WTI339:WTI348 WJM339:WJM348 VZQ339:VZQ348 VPU339:VPU348 VFY339:VFY348 UWC339:UWC348 UMG339:UMG348 UCK339:UCK348 TSO339:TSO348 TIS339:TIS348 SYW339:SYW348 SPA339:SPA348 SFE339:SFE348 RVI339:RVI348 RLM339:RLM348 RBQ339:RBQ348 QRU339:QRU348 QHY339:QHY348 PYC339:PYC348 POG339:POG348 PEK339:PEK348 OUO339:OUO348 OKS339:OKS348 OAW339:OAW348 NRA339:NRA348 NHE339:NHE348 MXI339:MXI348 MNM339:MNM348 MDQ339:MDQ348 LTU339:LTU348 LJY339:LJY348 LAC339:LAC348 KQG339:KQG348 KGK339:KGK348 JWO339:JWO348 JMS339:JMS348 JCW339:JCW348 ITA339:ITA348 IJE339:IJE348 HZI339:HZI348 HPM339:HPM348 HFQ339:HFQ348 GVU339:GVU348 GLY339:GLY348 GCC339:GCC348 FSG339:FSG348 FIK339:FIK348 EYO339:EYO348 EOS339:EOS348 EEW339:EEW348 DVA339:DVA348 DLE339:DLE348 DBI339:DBI348 CRM339:CRM348 CHQ339:CHQ348 BXU339:BXU348 BNY339:BNY348 BEC339:BEC348 AUG339:AUG348 AKK339:AKK348 AAO339:AAO348 QS339:QS348">
      <formula1>11</formula1>
    </dataValidation>
    <dataValidation type="textLength" allowBlank="1" showInputMessage="1" showErrorMessage="1" error="Количество символов ИНН может быть 10 или 12 символов" sqref="WTE982660 WJI982660 VZM982660 VPQ982660 VFU982660 UVY982660 UMC982660 UCG982660 TSK982660 TIO982660 SYS982660 SOW982660 SFA982660 RVE982660 RLI982660 RBM982660 QRQ982660 QHU982660 PXY982660 POC982660 PEG982660 OUK982660 OKO982660 OAS982660 NQW982660 NHA982660 MXE982660 MNI982660 MDM982660 LTQ982660 LJU982660 KZY982660 KQC982660 KGG982660 JWK982660 JMO982660 JCS982660 ISW982660 IJA982660 HZE982660 HPI982660 HFM982660 GVQ982660 GLU982660 GBY982660 FSC982660 FIG982660 EYK982660 EOO982660 EES982660 DUW982660 DLA982660 DBE982660 CRI982660 CHM982660 BXQ982660 BNU982660 BDY982660 AUC982660 AKG982660 AAK982660 QO982660 GS982660 WTE917124 WJI917124 VZM917124 VPQ917124 VFU917124 UVY917124 UMC917124 UCG917124 TSK917124 TIO917124 SYS917124 SOW917124 SFA917124 RVE917124 RLI917124 RBM917124 QRQ917124 QHU917124 PXY917124 POC917124 PEG917124 OUK917124 OKO917124 OAS917124 NQW917124 NHA917124 MXE917124 MNI917124 MDM917124 LTQ917124 LJU917124 KZY917124 KQC917124 KGG917124 JWK917124 JMO917124 JCS917124 ISW917124 IJA917124 HZE917124 HPI917124 HFM917124 GVQ917124 GLU917124 GBY917124 FSC917124 FIG917124 EYK917124 EOO917124 EES917124 DUW917124 DLA917124 DBE917124 CRI917124 CHM917124 BXQ917124 BNU917124 BDY917124 AUC917124 AKG917124 AAK917124 QO917124 GS917124 WTE851588 WJI851588 VZM851588 VPQ851588 VFU851588 UVY851588 UMC851588 UCG851588 TSK851588 TIO851588 SYS851588 SOW851588 SFA851588 RVE851588 RLI851588 RBM851588 QRQ851588 QHU851588 PXY851588 POC851588 PEG851588 OUK851588 OKO851588 OAS851588 NQW851588 NHA851588 MXE851588 MNI851588 MDM851588 LTQ851588 LJU851588 KZY851588 KQC851588 KGG851588 JWK851588 JMO851588 JCS851588 ISW851588 IJA851588 HZE851588 HPI851588 HFM851588 GVQ851588 GLU851588 GBY851588 FSC851588 FIG851588 EYK851588 EOO851588 EES851588 DUW851588 DLA851588 DBE851588 CRI851588 CHM851588 BXQ851588 BNU851588 BDY851588 AUC851588 AKG851588 AAK851588 QO851588 GS851588 WTE786052 WJI786052 VZM786052 VPQ786052 VFU786052 UVY786052 UMC786052 UCG786052 TSK786052 TIO786052 SYS786052 SOW786052 SFA786052 RVE786052 RLI786052 RBM786052 QRQ786052 QHU786052 PXY786052 POC786052 PEG786052 OUK786052 OKO786052 OAS786052 NQW786052 NHA786052 MXE786052 MNI786052 MDM786052 LTQ786052 LJU786052 KZY786052 KQC786052 KGG786052 JWK786052 JMO786052 JCS786052 ISW786052 IJA786052 HZE786052 HPI786052 HFM786052 GVQ786052 GLU786052 GBY786052 FSC786052 FIG786052 EYK786052 EOO786052 EES786052 DUW786052 DLA786052 DBE786052 CRI786052 CHM786052 BXQ786052 BNU786052 BDY786052 AUC786052 AKG786052 AAK786052 QO786052 GS786052 WTE720516 WJI720516 VZM720516 VPQ720516 VFU720516 UVY720516 UMC720516 UCG720516 TSK720516 TIO720516 SYS720516 SOW720516 SFA720516 RVE720516 RLI720516 RBM720516 QRQ720516 QHU720516 PXY720516 POC720516 PEG720516 OUK720516 OKO720516 OAS720516 NQW720516 NHA720516 MXE720516 MNI720516 MDM720516 LTQ720516 LJU720516 KZY720516 KQC720516 KGG720516 JWK720516 JMO720516 JCS720516 ISW720516 IJA720516 HZE720516 HPI720516 HFM720516 GVQ720516 GLU720516 GBY720516 FSC720516 FIG720516 EYK720516 EOO720516 EES720516 DUW720516 DLA720516 DBE720516 CRI720516 CHM720516 BXQ720516 BNU720516 BDY720516 AUC720516 AKG720516 AAK720516 QO720516 GS720516 WTE654980 WJI654980 VZM654980 VPQ654980 VFU654980 UVY654980 UMC654980 UCG654980 TSK654980 TIO654980 SYS654980 SOW654980 SFA654980 RVE654980 RLI654980 RBM654980 QRQ654980 QHU654980 PXY654980 POC654980 PEG654980 OUK654980 OKO654980 OAS654980 NQW654980 NHA654980 MXE654980 MNI654980 MDM654980 LTQ654980 LJU654980 KZY654980 KQC654980 KGG654980 JWK654980 JMO654980 JCS654980 ISW654980 IJA654980 HZE654980 HPI654980 HFM654980 GVQ654980 GLU654980 GBY654980 FSC654980 FIG654980 EYK654980 EOO654980 EES654980 DUW654980 DLA654980 DBE654980 CRI654980 CHM654980 BXQ654980 BNU654980 BDY654980 AUC654980 AKG654980 AAK654980 QO654980 GS654980 WTE589444 WJI589444 VZM589444 VPQ589444 VFU589444 UVY589444 UMC589444 UCG589444 TSK589444 TIO589444 SYS589444 SOW589444 SFA589444 RVE589444 RLI589444 RBM589444 QRQ589444 QHU589444 PXY589444 POC589444 PEG589444 OUK589444 OKO589444 OAS589444 NQW589444 NHA589444 MXE589444 MNI589444 MDM589444 LTQ589444 LJU589444 KZY589444 KQC589444 KGG589444 JWK589444 JMO589444 JCS589444 ISW589444 IJA589444 HZE589444 HPI589444 HFM589444 GVQ589444 GLU589444 GBY589444 FSC589444 FIG589444 EYK589444 EOO589444 EES589444 DUW589444 DLA589444 DBE589444 CRI589444 CHM589444 BXQ589444 BNU589444 BDY589444 AUC589444 AKG589444 AAK589444 QO589444 GS589444 WTE523908 WJI523908 VZM523908 VPQ523908 VFU523908 UVY523908 UMC523908 UCG523908 TSK523908 TIO523908 SYS523908 SOW523908 SFA523908 RVE523908 RLI523908 RBM523908 QRQ523908 QHU523908 PXY523908 POC523908 PEG523908 OUK523908 OKO523908 OAS523908 NQW523908 NHA523908 MXE523908 MNI523908 MDM523908 LTQ523908 LJU523908 KZY523908 KQC523908 KGG523908 JWK523908 JMO523908 JCS523908 ISW523908 IJA523908 HZE523908 HPI523908 HFM523908 GVQ523908 GLU523908 GBY523908 FSC523908 FIG523908 EYK523908 EOO523908 EES523908 DUW523908 DLA523908 DBE523908 CRI523908 CHM523908 BXQ523908 BNU523908 BDY523908 AUC523908 AKG523908 AAK523908 QO523908 GS523908 WTE458372 WJI458372 VZM458372 VPQ458372 VFU458372 UVY458372 UMC458372 UCG458372 TSK458372 TIO458372 SYS458372 SOW458372 SFA458372 RVE458372 RLI458372 RBM458372 QRQ458372 QHU458372 PXY458372 POC458372 PEG458372 OUK458372 OKO458372 OAS458372 NQW458372 NHA458372 MXE458372 MNI458372 MDM458372 LTQ458372 LJU458372 KZY458372 KQC458372 KGG458372 JWK458372 JMO458372 JCS458372 ISW458372 IJA458372 HZE458372 HPI458372 HFM458372 GVQ458372 GLU458372 GBY458372 FSC458372 FIG458372 EYK458372 EOO458372 EES458372 DUW458372 DLA458372 DBE458372 CRI458372 CHM458372 BXQ458372 BNU458372 BDY458372 AUC458372 AKG458372 AAK458372 QO458372 GS458372 WTE392836 WJI392836 VZM392836 VPQ392836 VFU392836 UVY392836 UMC392836 UCG392836 TSK392836 TIO392836 SYS392836 SOW392836 SFA392836 RVE392836 RLI392836 RBM392836 QRQ392836 QHU392836 PXY392836 POC392836 PEG392836 OUK392836 OKO392836 OAS392836 NQW392836 NHA392836 MXE392836 MNI392836 MDM392836 LTQ392836 LJU392836 KZY392836 KQC392836 KGG392836 JWK392836 JMO392836 JCS392836 ISW392836 IJA392836 HZE392836 HPI392836 HFM392836 GVQ392836 GLU392836 GBY392836 FSC392836 FIG392836 EYK392836 EOO392836 EES392836 DUW392836 DLA392836 DBE392836 CRI392836 CHM392836 BXQ392836 BNU392836 BDY392836 AUC392836 AKG392836 AAK392836 QO392836 GS392836 WTE327300 WJI327300 VZM327300 VPQ327300 VFU327300 UVY327300 UMC327300 UCG327300 TSK327300 TIO327300 SYS327300 SOW327300 SFA327300 RVE327300 RLI327300 RBM327300 QRQ327300 QHU327300 PXY327300 POC327300 PEG327300 OUK327300 OKO327300 OAS327300 NQW327300 NHA327300 MXE327300 MNI327300 MDM327300 LTQ327300 LJU327300 KZY327300 KQC327300 KGG327300 JWK327300 JMO327300 JCS327300 ISW327300 IJA327300 HZE327300 HPI327300 HFM327300 GVQ327300 GLU327300 GBY327300 FSC327300 FIG327300 EYK327300 EOO327300 EES327300 DUW327300 DLA327300 DBE327300 CRI327300 CHM327300 BXQ327300 BNU327300 BDY327300 AUC327300 AKG327300 AAK327300 QO327300 GS327300 WTE261764 WJI261764 VZM261764 VPQ261764 VFU261764 UVY261764 UMC261764 UCG261764 TSK261764 TIO261764 SYS261764 SOW261764 SFA261764 RVE261764 RLI261764 RBM261764 QRQ261764 QHU261764 PXY261764 POC261764 PEG261764 OUK261764 OKO261764 OAS261764 NQW261764 NHA261764 MXE261764 MNI261764 MDM261764 LTQ261764 LJU261764 KZY261764 KQC261764 KGG261764 JWK261764 JMO261764 JCS261764 ISW261764 IJA261764 HZE261764 HPI261764 HFM261764 GVQ261764 GLU261764 GBY261764 FSC261764 FIG261764 EYK261764 EOO261764 EES261764 DUW261764 DLA261764 DBE261764 CRI261764 CHM261764 BXQ261764 BNU261764 BDY261764 AUC261764 AKG261764 AAK261764 QO261764 GS261764 WTE196228 WJI196228 VZM196228 VPQ196228 VFU196228 UVY196228 UMC196228 UCG196228 TSK196228 TIO196228 SYS196228 SOW196228 SFA196228 RVE196228 RLI196228 RBM196228 QRQ196228 QHU196228 PXY196228 POC196228 PEG196228 OUK196228 OKO196228 OAS196228 NQW196228 NHA196228 MXE196228 MNI196228 MDM196228 LTQ196228 LJU196228 KZY196228 KQC196228 KGG196228 JWK196228 JMO196228 JCS196228 ISW196228 IJA196228 HZE196228 HPI196228 HFM196228 GVQ196228 GLU196228 GBY196228 FSC196228 FIG196228 EYK196228 EOO196228 EES196228 DUW196228 DLA196228 DBE196228 CRI196228 CHM196228 BXQ196228 BNU196228 BDY196228 AUC196228 AKG196228 AAK196228 QO196228 GS196228 WTE130692 WJI130692 VZM130692 VPQ130692 VFU130692 UVY130692 UMC130692 UCG130692 TSK130692 TIO130692 SYS130692 SOW130692 SFA130692 RVE130692 RLI130692 RBM130692 QRQ130692 QHU130692 PXY130692 POC130692 PEG130692 OUK130692 OKO130692 OAS130692 NQW130692 NHA130692 MXE130692 MNI130692 MDM130692 LTQ130692 LJU130692 KZY130692 KQC130692 KGG130692 JWK130692 JMO130692 JCS130692 ISW130692 IJA130692 HZE130692 HPI130692 HFM130692 GVQ130692 GLU130692 GBY130692 FSC130692 FIG130692 EYK130692 EOO130692 EES130692 DUW130692 DLA130692 DBE130692 CRI130692 CHM130692 BXQ130692 BNU130692 BDY130692 AUC130692 AKG130692 AAK130692 QO130692 GS130692 WTE65156 WJI65156 VZM65156 VPQ65156 VFU65156 UVY65156 UMC65156 UCG65156 TSK65156 TIO65156 SYS65156 SOW65156 SFA65156 RVE65156 RLI65156 RBM65156 QRQ65156 QHU65156 PXY65156 POC65156 PEG65156 OUK65156 OKO65156 OAS65156 NQW65156 NHA65156 MXE65156 MNI65156 MDM65156 LTQ65156 LJU65156 KZY65156 KQC65156 KGG65156 JWK65156 JMO65156 JCS65156 ISW65156 IJA65156 HZE65156 HPI65156 HFM65156 GVQ65156 GLU65156 GBY65156 FSC65156 FIG65156 EYK65156 EOO65156 EES65156 DUW65156 DLA65156 DBE65156 CRI65156 CHM65156 BXQ65156 BNU65156 BDY65156 AUC65156 AKG65156 AAK65156 QO65156 GS65156 C130692 C196228 C261764 C327300 C392836 C458372 C523908 C589444 C654980 C720516 C786052 C851588 C917124 C982660 C65156">
      <formula1>10</formula1>
      <formula2>12</formula2>
    </dataValidation>
    <dataValidation type="textLength" allowBlank="1" showInputMessage="1" showErrorMessage="1" errorTitle="Ошибка ввода номера" error="Длина идентификационного номера должна составлять от 1 до 12 символов" sqref="WTE982358 WJI982358 VZM982358 VPQ982358 VFU982358 UVY982358 UMC982358 UCG982358 TSK982358 TIO982358 SYS982358 SOW982358 SFA982358 RVE982358 RLI982358 RBM982358 QRQ982358 QHU982358 PXY982358 POC982358 PEG982358 OUK982358 OKO982358 OAS982358 NQW982358 NHA982358 MXE982358 MNI982358 MDM982358 LTQ982358 LJU982358 KZY982358 KQC982358 KGG982358 JWK982358 JMO982358 JCS982358 ISW982358 IJA982358 HZE982358 HPI982358 HFM982358 GVQ982358 GLU982358 GBY982358 FSC982358 FIG982358 EYK982358 EOO982358 EES982358 DUW982358 DLA982358 DBE982358 CRI982358 CHM982358 BXQ982358 BNU982358 BDY982358 AUC982358 AKG982358 AAK982358 QO982358 GS982358 WTE916822 WJI916822 VZM916822 VPQ916822 VFU916822 UVY916822 UMC916822 UCG916822 TSK916822 TIO916822 SYS916822 SOW916822 SFA916822 RVE916822 RLI916822 RBM916822 QRQ916822 QHU916822 PXY916822 POC916822 PEG916822 OUK916822 OKO916822 OAS916822 NQW916822 NHA916822 MXE916822 MNI916822 MDM916822 LTQ916822 LJU916822 KZY916822 KQC916822 KGG916822 JWK916822 JMO916822 JCS916822 ISW916822 IJA916822 HZE916822 HPI916822 HFM916822 GVQ916822 GLU916822 GBY916822 FSC916822 FIG916822 EYK916822 EOO916822 EES916822 DUW916822 DLA916822 DBE916822 CRI916822 CHM916822 BXQ916822 BNU916822 BDY916822 AUC916822 AKG916822 AAK916822 QO916822 GS916822 WTE851286 WJI851286 VZM851286 VPQ851286 VFU851286 UVY851286 UMC851286 UCG851286 TSK851286 TIO851286 SYS851286 SOW851286 SFA851286 RVE851286 RLI851286 RBM851286 QRQ851286 QHU851286 PXY851286 POC851286 PEG851286 OUK851286 OKO851286 OAS851286 NQW851286 NHA851286 MXE851286 MNI851286 MDM851286 LTQ851286 LJU851286 KZY851286 KQC851286 KGG851286 JWK851286 JMO851286 JCS851286 ISW851286 IJA851286 HZE851286 HPI851286 HFM851286 GVQ851286 GLU851286 GBY851286 FSC851286 FIG851286 EYK851286 EOO851286 EES851286 DUW851286 DLA851286 DBE851286 CRI851286 CHM851286 BXQ851286 BNU851286 BDY851286 AUC851286 AKG851286 AAK851286 QO851286 GS851286 WTE785750 WJI785750 VZM785750 VPQ785750 VFU785750 UVY785750 UMC785750 UCG785750 TSK785750 TIO785750 SYS785750 SOW785750 SFA785750 RVE785750 RLI785750 RBM785750 QRQ785750 QHU785750 PXY785750 POC785750 PEG785750 OUK785750 OKO785750 OAS785750 NQW785750 NHA785750 MXE785750 MNI785750 MDM785750 LTQ785750 LJU785750 KZY785750 KQC785750 KGG785750 JWK785750 JMO785750 JCS785750 ISW785750 IJA785750 HZE785750 HPI785750 HFM785750 GVQ785750 GLU785750 GBY785750 FSC785750 FIG785750 EYK785750 EOO785750 EES785750 DUW785750 DLA785750 DBE785750 CRI785750 CHM785750 BXQ785750 BNU785750 BDY785750 AUC785750 AKG785750 AAK785750 QO785750 GS785750 WTE720214 WJI720214 VZM720214 VPQ720214 VFU720214 UVY720214 UMC720214 UCG720214 TSK720214 TIO720214 SYS720214 SOW720214 SFA720214 RVE720214 RLI720214 RBM720214 QRQ720214 QHU720214 PXY720214 POC720214 PEG720214 OUK720214 OKO720214 OAS720214 NQW720214 NHA720214 MXE720214 MNI720214 MDM720214 LTQ720214 LJU720214 KZY720214 KQC720214 KGG720214 JWK720214 JMO720214 JCS720214 ISW720214 IJA720214 HZE720214 HPI720214 HFM720214 GVQ720214 GLU720214 GBY720214 FSC720214 FIG720214 EYK720214 EOO720214 EES720214 DUW720214 DLA720214 DBE720214 CRI720214 CHM720214 BXQ720214 BNU720214 BDY720214 AUC720214 AKG720214 AAK720214 QO720214 GS720214 WTE654678 WJI654678 VZM654678 VPQ654678 VFU654678 UVY654678 UMC654678 UCG654678 TSK654678 TIO654678 SYS654678 SOW654678 SFA654678 RVE654678 RLI654678 RBM654678 QRQ654678 QHU654678 PXY654678 POC654678 PEG654678 OUK654678 OKO654678 OAS654678 NQW654678 NHA654678 MXE654678 MNI654678 MDM654678 LTQ654678 LJU654678 KZY654678 KQC654678 KGG654678 JWK654678 JMO654678 JCS654678 ISW654678 IJA654678 HZE654678 HPI654678 HFM654678 GVQ654678 GLU654678 GBY654678 FSC654678 FIG654678 EYK654678 EOO654678 EES654678 DUW654678 DLA654678 DBE654678 CRI654678 CHM654678 BXQ654678 BNU654678 BDY654678 AUC654678 AKG654678 AAK654678 QO654678 GS654678 WTE589142 WJI589142 VZM589142 VPQ589142 VFU589142 UVY589142 UMC589142 UCG589142 TSK589142 TIO589142 SYS589142 SOW589142 SFA589142 RVE589142 RLI589142 RBM589142 QRQ589142 QHU589142 PXY589142 POC589142 PEG589142 OUK589142 OKO589142 OAS589142 NQW589142 NHA589142 MXE589142 MNI589142 MDM589142 LTQ589142 LJU589142 KZY589142 KQC589142 KGG589142 JWK589142 JMO589142 JCS589142 ISW589142 IJA589142 HZE589142 HPI589142 HFM589142 GVQ589142 GLU589142 GBY589142 FSC589142 FIG589142 EYK589142 EOO589142 EES589142 DUW589142 DLA589142 DBE589142 CRI589142 CHM589142 BXQ589142 BNU589142 BDY589142 AUC589142 AKG589142 AAK589142 QO589142 GS589142 WTE523606 WJI523606 VZM523606 VPQ523606 VFU523606 UVY523606 UMC523606 UCG523606 TSK523606 TIO523606 SYS523606 SOW523606 SFA523606 RVE523606 RLI523606 RBM523606 QRQ523606 QHU523606 PXY523606 POC523606 PEG523606 OUK523606 OKO523606 OAS523606 NQW523606 NHA523606 MXE523606 MNI523606 MDM523606 LTQ523606 LJU523606 KZY523606 KQC523606 KGG523606 JWK523606 JMO523606 JCS523606 ISW523606 IJA523606 HZE523606 HPI523606 HFM523606 GVQ523606 GLU523606 GBY523606 FSC523606 FIG523606 EYK523606 EOO523606 EES523606 DUW523606 DLA523606 DBE523606 CRI523606 CHM523606 BXQ523606 BNU523606 BDY523606 AUC523606 AKG523606 AAK523606 QO523606 GS523606 WTE458070 WJI458070 VZM458070 VPQ458070 VFU458070 UVY458070 UMC458070 UCG458070 TSK458070 TIO458070 SYS458070 SOW458070 SFA458070 RVE458070 RLI458070 RBM458070 QRQ458070 QHU458070 PXY458070 POC458070 PEG458070 OUK458070 OKO458070 OAS458070 NQW458070 NHA458070 MXE458070 MNI458070 MDM458070 LTQ458070 LJU458070 KZY458070 KQC458070 KGG458070 JWK458070 JMO458070 JCS458070 ISW458070 IJA458070 HZE458070 HPI458070 HFM458070 GVQ458070 GLU458070 GBY458070 FSC458070 FIG458070 EYK458070 EOO458070 EES458070 DUW458070 DLA458070 DBE458070 CRI458070 CHM458070 BXQ458070 BNU458070 BDY458070 AUC458070 AKG458070 AAK458070 QO458070 GS458070 WTE392534 WJI392534 VZM392534 VPQ392534 VFU392534 UVY392534 UMC392534 UCG392534 TSK392534 TIO392534 SYS392534 SOW392534 SFA392534 RVE392534 RLI392534 RBM392534 QRQ392534 QHU392534 PXY392534 POC392534 PEG392534 OUK392534 OKO392534 OAS392534 NQW392534 NHA392534 MXE392534 MNI392534 MDM392534 LTQ392534 LJU392534 KZY392534 KQC392534 KGG392534 JWK392534 JMO392534 JCS392534 ISW392534 IJA392534 HZE392534 HPI392534 HFM392534 GVQ392534 GLU392534 GBY392534 FSC392534 FIG392534 EYK392534 EOO392534 EES392534 DUW392534 DLA392534 DBE392534 CRI392534 CHM392534 BXQ392534 BNU392534 BDY392534 AUC392534 AKG392534 AAK392534 QO392534 GS392534 WTE326998 WJI326998 VZM326998 VPQ326998 VFU326998 UVY326998 UMC326998 UCG326998 TSK326998 TIO326998 SYS326998 SOW326998 SFA326998 RVE326998 RLI326998 RBM326998 QRQ326998 QHU326998 PXY326998 POC326998 PEG326998 OUK326998 OKO326998 OAS326998 NQW326998 NHA326998 MXE326998 MNI326998 MDM326998 LTQ326998 LJU326998 KZY326998 KQC326998 KGG326998 JWK326998 JMO326998 JCS326998 ISW326998 IJA326998 HZE326998 HPI326998 HFM326998 GVQ326998 GLU326998 GBY326998 FSC326998 FIG326998 EYK326998 EOO326998 EES326998 DUW326998 DLA326998 DBE326998 CRI326998 CHM326998 BXQ326998 BNU326998 BDY326998 AUC326998 AKG326998 AAK326998 QO326998 GS326998 WTE261462 WJI261462 VZM261462 VPQ261462 VFU261462 UVY261462 UMC261462 UCG261462 TSK261462 TIO261462 SYS261462 SOW261462 SFA261462 RVE261462 RLI261462 RBM261462 QRQ261462 QHU261462 PXY261462 POC261462 PEG261462 OUK261462 OKO261462 OAS261462 NQW261462 NHA261462 MXE261462 MNI261462 MDM261462 LTQ261462 LJU261462 KZY261462 KQC261462 KGG261462 JWK261462 JMO261462 JCS261462 ISW261462 IJA261462 HZE261462 HPI261462 HFM261462 GVQ261462 GLU261462 GBY261462 FSC261462 FIG261462 EYK261462 EOO261462 EES261462 DUW261462 DLA261462 DBE261462 CRI261462 CHM261462 BXQ261462 BNU261462 BDY261462 AUC261462 AKG261462 AAK261462 QO261462 GS261462 WTE195926 WJI195926 VZM195926 VPQ195926 VFU195926 UVY195926 UMC195926 UCG195926 TSK195926 TIO195926 SYS195926 SOW195926 SFA195926 RVE195926 RLI195926 RBM195926 QRQ195926 QHU195926 PXY195926 POC195926 PEG195926 OUK195926 OKO195926 OAS195926 NQW195926 NHA195926 MXE195926 MNI195926 MDM195926 LTQ195926 LJU195926 KZY195926 KQC195926 KGG195926 JWK195926 JMO195926 JCS195926 ISW195926 IJA195926 HZE195926 HPI195926 HFM195926 GVQ195926 GLU195926 GBY195926 FSC195926 FIG195926 EYK195926 EOO195926 EES195926 DUW195926 DLA195926 DBE195926 CRI195926 CHM195926 BXQ195926 BNU195926 BDY195926 AUC195926 AKG195926 AAK195926 QO195926 GS195926 WTE130390 WJI130390 VZM130390 VPQ130390 VFU130390 UVY130390 UMC130390 UCG130390 TSK130390 TIO130390 SYS130390 SOW130390 SFA130390 RVE130390 RLI130390 RBM130390 QRQ130390 QHU130390 PXY130390 POC130390 PEG130390 OUK130390 OKO130390 OAS130390 NQW130390 NHA130390 MXE130390 MNI130390 MDM130390 LTQ130390 LJU130390 KZY130390 KQC130390 KGG130390 JWK130390 JMO130390 JCS130390 ISW130390 IJA130390 HZE130390 HPI130390 HFM130390 GVQ130390 GLU130390 GBY130390 FSC130390 FIG130390 EYK130390 EOO130390 EES130390 DUW130390 DLA130390 DBE130390 CRI130390 CHM130390 BXQ130390 BNU130390 BDY130390 AUC130390 AKG130390 AAK130390 QO130390 GS130390 WTE64854 WJI64854 VZM64854 VPQ64854 VFU64854 UVY64854 UMC64854 UCG64854 TSK64854 TIO64854 SYS64854 SOW64854 SFA64854 RVE64854 RLI64854 RBM64854 QRQ64854 QHU64854 PXY64854 POC64854 PEG64854 OUK64854 OKO64854 OAS64854 NQW64854 NHA64854 MXE64854 MNI64854 MDM64854 LTQ64854 LJU64854 KZY64854 KQC64854 KGG64854 JWK64854 JMO64854 JCS64854 ISW64854 IJA64854 HZE64854 HPI64854 HFM64854 GVQ64854 GLU64854 GBY64854 FSC64854 FIG64854 EYK64854 EOO64854 EES64854 DUW64854 DLA64854 DBE64854 CRI64854 CHM64854 BXQ64854 BNU64854 BDY64854 AUC64854 AKG64854 AAK64854 QO64854 GS64854 WTE982403 WJI982403 VZM982403 VPQ982403 VFU982403 UVY982403 UMC982403 UCG982403 TSK982403 TIO982403 SYS982403 SOW982403 SFA982403 RVE982403 RLI982403 RBM982403 QRQ982403 QHU982403 PXY982403 POC982403 PEG982403 OUK982403 OKO982403 OAS982403 NQW982403 NHA982403 MXE982403 MNI982403 MDM982403 LTQ982403 LJU982403 KZY982403 KQC982403 KGG982403 JWK982403 JMO982403 JCS982403 ISW982403 IJA982403 HZE982403 HPI982403 HFM982403 GVQ982403 GLU982403 GBY982403 FSC982403 FIG982403 EYK982403 EOO982403 EES982403 DUW982403 DLA982403 DBE982403 CRI982403 CHM982403 BXQ982403 BNU982403 BDY982403 AUC982403 AKG982403 AAK982403 QO982403 GS982403 WTE916867 WJI916867 VZM916867 VPQ916867 VFU916867 UVY916867 UMC916867 UCG916867 TSK916867 TIO916867 SYS916867 SOW916867 SFA916867 RVE916867 RLI916867 RBM916867 QRQ916867 QHU916867 PXY916867 POC916867 PEG916867 OUK916867 OKO916867 OAS916867 NQW916867 NHA916867 MXE916867 MNI916867 MDM916867 LTQ916867 LJU916867 KZY916867 KQC916867 KGG916867 JWK916867 JMO916867 JCS916867 ISW916867 IJA916867 HZE916867 HPI916867 HFM916867 GVQ916867 GLU916867 GBY916867 FSC916867 FIG916867 EYK916867 EOO916867 EES916867 DUW916867 DLA916867 DBE916867 CRI916867 CHM916867 BXQ916867 BNU916867 BDY916867 AUC916867 AKG916867 AAK916867 QO916867 GS916867 WTE851331 WJI851331 VZM851331 VPQ851331 VFU851331 UVY851331 UMC851331 UCG851331 TSK851331 TIO851331 SYS851331 SOW851331 SFA851331 RVE851331 RLI851331 RBM851331 QRQ851331 QHU851331 PXY851331 POC851331 PEG851331 OUK851331 OKO851331 OAS851331 NQW851331 NHA851331 MXE851331 MNI851331 MDM851331 LTQ851331 LJU851331 KZY851331 KQC851331 KGG851331 JWK851331 JMO851331 JCS851331 ISW851331 IJA851331 HZE851331 HPI851331 HFM851331 GVQ851331 GLU851331 GBY851331 FSC851331 FIG851331 EYK851331 EOO851331 EES851331 DUW851331 DLA851331 DBE851331 CRI851331 CHM851331 BXQ851331 BNU851331 BDY851331 AUC851331 AKG851331 AAK851331 QO851331 GS851331 WTE785795 WJI785795 VZM785795 VPQ785795 VFU785795 UVY785795 UMC785795 UCG785795 TSK785795 TIO785795 SYS785795 SOW785795 SFA785795 RVE785795 RLI785795 RBM785795 QRQ785795 QHU785795 PXY785795 POC785795 PEG785795 OUK785795 OKO785795 OAS785795 NQW785795 NHA785795 MXE785795 MNI785795 MDM785795 LTQ785795 LJU785795 KZY785795 KQC785795 KGG785795 JWK785795 JMO785795 JCS785795 ISW785795 IJA785795 HZE785795 HPI785795 HFM785795 GVQ785795 GLU785795 GBY785795 FSC785795 FIG785795 EYK785795 EOO785795 EES785795 DUW785795 DLA785795 DBE785795 CRI785795 CHM785795 BXQ785795 BNU785795 BDY785795 AUC785795 AKG785795 AAK785795 QO785795 GS785795 WTE720259 WJI720259 VZM720259 VPQ720259 VFU720259 UVY720259 UMC720259 UCG720259 TSK720259 TIO720259 SYS720259 SOW720259 SFA720259 RVE720259 RLI720259 RBM720259 QRQ720259 QHU720259 PXY720259 POC720259 PEG720259 OUK720259 OKO720259 OAS720259 NQW720259 NHA720259 MXE720259 MNI720259 MDM720259 LTQ720259 LJU720259 KZY720259 KQC720259 KGG720259 JWK720259 JMO720259 JCS720259 ISW720259 IJA720259 HZE720259 HPI720259 HFM720259 GVQ720259 GLU720259 GBY720259 FSC720259 FIG720259 EYK720259 EOO720259 EES720259 DUW720259 DLA720259 DBE720259 CRI720259 CHM720259 BXQ720259 BNU720259 BDY720259 AUC720259 AKG720259 AAK720259 QO720259 GS720259 WTE654723 WJI654723 VZM654723 VPQ654723 VFU654723 UVY654723 UMC654723 UCG654723 TSK654723 TIO654723 SYS654723 SOW654723 SFA654723 RVE654723 RLI654723 RBM654723 QRQ654723 QHU654723 PXY654723 POC654723 PEG654723 OUK654723 OKO654723 OAS654723 NQW654723 NHA654723 MXE654723 MNI654723 MDM654723 LTQ654723 LJU654723 KZY654723 KQC654723 KGG654723 JWK654723 JMO654723 JCS654723 ISW654723 IJA654723 HZE654723 HPI654723 HFM654723 GVQ654723 GLU654723 GBY654723 FSC654723 FIG654723 EYK654723 EOO654723 EES654723 DUW654723 DLA654723 DBE654723 CRI654723 CHM654723 BXQ654723 BNU654723 BDY654723 AUC654723 AKG654723 AAK654723 QO654723 GS654723 WTE589187 WJI589187 VZM589187 VPQ589187 VFU589187 UVY589187 UMC589187 UCG589187 TSK589187 TIO589187 SYS589187 SOW589187 SFA589187 RVE589187 RLI589187 RBM589187 QRQ589187 QHU589187 PXY589187 POC589187 PEG589187 OUK589187 OKO589187 OAS589187 NQW589187 NHA589187 MXE589187 MNI589187 MDM589187 LTQ589187 LJU589187 KZY589187 KQC589187 KGG589187 JWK589187 JMO589187 JCS589187 ISW589187 IJA589187 HZE589187 HPI589187 HFM589187 GVQ589187 GLU589187 GBY589187 FSC589187 FIG589187 EYK589187 EOO589187 EES589187 DUW589187 DLA589187 DBE589187 CRI589187 CHM589187 BXQ589187 BNU589187 BDY589187 AUC589187 AKG589187 AAK589187 QO589187 GS589187 WTE523651 WJI523651 VZM523651 VPQ523651 VFU523651 UVY523651 UMC523651 UCG523651 TSK523651 TIO523651 SYS523651 SOW523651 SFA523651 RVE523651 RLI523651 RBM523651 QRQ523651 QHU523651 PXY523651 POC523651 PEG523651 OUK523651 OKO523651 OAS523651 NQW523651 NHA523651 MXE523651 MNI523651 MDM523651 LTQ523651 LJU523651 KZY523651 KQC523651 KGG523651 JWK523651 JMO523651 JCS523651 ISW523651 IJA523651 HZE523651 HPI523651 HFM523651 GVQ523651 GLU523651 GBY523651 FSC523651 FIG523651 EYK523651 EOO523651 EES523651 DUW523651 DLA523651 DBE523651 CRI523651 CHM523651 BXQ523651 BNU523651 BDY523651 AUC523651 AKG523651 AAK523651 QO523651 GS523651 WTE458115 WJI458115 VZM458115 VPQ458115 VFU458115 UVY458115 UMC458115 UCG458115 TSK458115 TIO458115 SYS458115 SOW458115 SFA458115 RVE458115 RLI458115 RBM458115 QRQ458115 QHU458115 PXY458115 POC458115 PEG458115 OUK458115 OKO458115 OAS458115 NQW458115 NHA458115 MXE458115 MNI458115 MDM458115 LTQ458115 LJU458115 KZY458115 KQC458115 KGG458115 JWK458115 JMO458115 JCS458115 ISW458115 IJA458115 HZE458115 HPI458115 HFM458115 GVQ458115 GLU458115 GBY458115 FSC458115 FIG458115 EYK458115 EOO458115 EES458115 DUW458115 DLA458115 DBE458115 CRI458115 CHM458115 BXQ458115 BNU458115 BDY458115 AUC458115 AKG458115 AAK458115 QO458115 GS458115 WTE392579 WJI392579 VZM392579 VPQ392579 VFU392579 UVY392579 UMC392579 UCG392579 TSK392579 TIO392579 SYS392579 SOW392579 SFA392579 RVE392579 RLI392579 RBM392579 QRQ392579 QHU392579 PXY392579 POC392579 PEG392579 OUK392579 OKO392579 OAS392579 NQW392579 NHA392579 MXE392579 MNI392579 MDM392579 LTQ392579 LJU392579 KZY392579 KQC392579 KGG392579 JWK392579 JMO392579 JCS392579 ISW392579 IJA392579 HZE392579 HPI392579 HFM392579 GVQ392579 GLU392579 GBY392579 FSC392579 FIG392579 EYK392579 EOO392579 EES392579 DUW392579 DLA392579 DBE392579 CRI392579 CHM392579 BXQ392579 BNU392579 BDY392579 AUC392579 AKG392579 AAK392579 QO392579 GS392579 WTE327043 WJI327043 VZM327043 VPQ327043 VFU327043 UVY327043 UMC327043 UCG327043 TSK327043 TIO327043 SYS327043 SOW327043 SFA327043 RVE327043 RLI327043 RBM327043 QRQ327043 QHU327043 PXY327043 POC327043 PEG327043 OUK327043 OKO327043 OAS327043 NQW327043 NHA327043 MXE327043 MNI327043 MDM327043 LTQ327043 LJU327043 KZY327043 KQC327043 KGG327043 JWK327043 JMO327043 JCS327043 ISW327043 IJA327043 HZE327043 HPI327043 HFM327043 GVQ327043 GLU327043 GBY327043 FSC327043 FIG327043 EYK327043 EOO327043 EES327043 DUW327043 DLA327043 DBE327043 CRI327043 CHM327043 BXQ327043 BNU327043 BDY327043 AUC327043 AKG327043 AAK327043 QO327043 GS327043 WTE261507 WJI261507 VZM261507 VPQ261507 VFU261507 UVY261507 UMC261507 UCG261507 TSK261507 TIO261507 SYS261507 SOW261507 SFA261507 RVE261507 RLI261507 RBM261507 QRQ261507 QHU261507 PXY261507 POC261507 PEG261507 OUK261507 OKO261507 OAS261507 NQW261507 NHA261507 MXE261507 MNI261507 MDM261507 LTQ261507 LJU261507 KZY261507 KQC261507 KGG261507 JWK261507 JMO261507 JCS261507 ISW261507 IJA261507 HZE261507 HPI261507 HFM261507 GVQ261507 GLU261507 GBY261507 FSC261507 FIG261507 EYK261507 EOO261507 EES261507 DUW261507 DLA261507 DBE261507 CRI261507 CHM261507 BXQ261507 BNU261507 BDY261507 AUC261507 AKG261507 AAK261507 QO261507 GS261507 WTE195971 WJI195971 VZM195971 VPQ195971 VFU195971 UVY195971 UMC195971 UCG195971 TSK195971 TIO195971 SYS195971 SOW195971 SFA195971 RVE195971 RLI195971 RBM195971 QRQ195971 QHU195971 PXY195971 POC195971 PEG195971 OUK195971 OKO195971 OAS195971 NQW195971 NHA195971 MXE195971 MNI195971 MDM195971 LTQ195971 LJU195971 KZY195971 KQC195971 KGG195971 JWK195971 JMO195971 JCS195971 ISW195971 IJA195971 HZE195971 HPI195971 HFM195971 GVQ195971 GLU195971 GBY195971 FSC195971 FIG195971 EYK195971 EOO195971 EES195971 DUW195971 DLA195971 DBE195971 CRI195971 CHM195971 BXQ195971 BNU195971 BDY195971 AUC195971 AKG195971 AAK195971 QO195971 GS195971 WTE130435 WJI130435 VZM130435 VPQ130435 VFU130435 UVY130435 UMC130435 UCG130435 TSK130435 TIO130435 SYS130435 SOW130435 SFA130435 RVE130435 RLI130435 RBM130435 QRQ130435 QHU130435 PXY130435 POC130435 PEG130435 OUK130435 OKO130435 OAS130435 NQW130435 NHA130435 MXE130435 MNI130435 MDM130435 LTQ130435 LJU130435 KZY130435 KQC130435 KGG130435 JWK130435 JMO130435 JCS130435 ISW130435 IJA130435 HZE130435 HPI130435 HFM130435 GVQ130435 GLU130435 GBY130435 FSC130435 FIG130435 EYK130435 EOO130435 EES130435 DUW130435 DLA130435 DBE130435 CRI130435 CHM130435 BXQ130435 BNU130435 BDY130435 AUC130435 AKG130435 AAK130435 QO130435 GS130435 WTE64899 WJI64899 VZM64899 VPQ64899 VFU64899 UVY64899 UMC64899 UCG64899 TSK64899 TIO64899 SYS64899 SOW64899 SFA64899 RVE64899 RLI64899 RBM64899 QRQ64899 QHU64899 PXY64899 POC64899 PEG64899 OUK64899 OKO64899 OAS64899 NQW64899 NHA64899 MXE64899 MNI64899 MDM64899 LTQ64899 LJU64899 KZY64899 KQC64899 KGG64899 JWK64899 JMO64899 JCS64899 ISW64899 IJA64899 HZE64899 HPI64899 HFM64899 GVQ64899 GLU64899 GBY64899 FSC64899 FIG64899 EYK64899 EOO64899 EES64899 DUW64899 DLA64899 DBE64899 CRI64899 CHM64899 BXQ64899 BNU64899 BDY64899 AUC64899 AKG64899 AAK64899 QO64899 GS64899 C130435 C195971 C261507 C327043 C392579 C458115 C523651 C589187 C654723 C720259 C785795 C851331 C916867 C982403 C64854 C130390 C195926 C261462 C326998 C392534 C458070 C523606 C589142 C654678 C720214 C785750 C851286 C916822 C982358 C64899 WTE19 GS19 QO19 AAK19 AKG19 AUC19 BDY19 BNU19 BXQ19 CHM19 CRI19 DBE19 DLA19 DUW19 EES19 EOO19 EYK19 FIG19 FSC19 GBY19 GLU19 GVQ19 HFM19 HPI19 HZE19 IJA19 ISW19 JCS19 JMO19 JWK19 KGG19 KQC19 KZY19 LJU19 LTQ19 MDM19 MNI19 MXE19 NHA19 NQW19 OAS19 OKO19 OUK19 PEG19 POC19 PXY19 QHU19 QRQ19 RBM19 RLI19 RVE19 SFA19 SOW19 SYS19 TIO19 TSK19 UCG19 UMC19 UVY19 VFU19 VPQ19 VZM19 WJI19 C19">
      <formula1>1</formula1>
      <formula2>12</formula2>
    </dataValidation>
    <dataValidation type="list" allowBlank="1" showInputMessage="1" showErrorMessage="1" sqref="WTD982329 WJH982329 VZL982329 VPP982329 VFT982329 UVX982329 UMB982329 UCF982329 TSJ982329 TIN982329 SYR982329 SOV982329 SEZ982329 RVD982329 RLH982329 RBL982329 QRP982329 QHT982329 PXX982329 POB982329 PEF982329 OUJ982329 OKN982329 OAR982329 NQV982329 NGZ982329 MXD982329 MNH982329 MDL982329 LTP982329 LJT982329 KZX982329 KQB982329 KGF982329 JWJ982329 JMN982329 JCR982329 ISV982329 IIZ982329 HZD982329 HPH982329 HFL982329 GVP982329 GLT982329 GBX982329 FSB982329 FIF982329 EYJ982329 EON982329 EER982329 DUV982329 DKZ982329 DBD982329 CRH982329 CHL982329 BXP982329 BNT982329 BDX982329 AUB982329 AKF982329 AAJ982329 QN982329 GR982329 WTD916793 WJH916793 VZL916793 VPP916793 VFT916793 UVX916793 UMB916793 UCF916793 TSJ916793 TIN916793 SYR916793 SOV916793 SEZ916793 RVD916793 RLH916793 RBL916793 QRP916793 QHT916793 PXX916793 POB916793 PEF916793 OUJ916793 OKN916793 OAR916793 NQV916793 NGZ916793 MXD916793 MNH916793 MDL916793 LTP916793 LJT916793 KZX916793 KQB916793 KGF916793 JWJ916793 JMN916793 JCR916793 ISV916793 IIZ916793 HZD916793 HPH916793 HFL916793 GVP916793 GLT916793 GBX916793 FSB916793 FIF916793 EYJ916793 EON916793 EER916793 DUV916793 DKZ916793 DBD916793 CRH916793 CHL916793 BXP916793 BNT916793 BDX916793 AUB916793 AKF916793 AAJ916793 QN916793 GR916793 WTD851257 WJH851257 VZL851257 VPP851257 VFT851257 UVX851257 UMB851257 UCF851257 TSJ851257 TIN851257 SYR851257 SOV851257 SEZ851257 RVD851257 RLH851257 RBL851257 QRP851257 QHT851257 PXX851257 POB851257 PEF851257 OUJ851257 OKN851257 OAR851257 NQV851257 NGZ851257 MXD851257 MNH851257 MDL851257 LTP851257 LJT851257 KZX851257 KQB851257 KGF851257 JWJ851257 JMN851257 JCR851257 ISV851257 IIZ851257 HZD851257 HPH851257 HFL851257 GVP851257 GLT851257 GBX851257 FSB851257 FIF851257 EYJ851257 EON851257 EER851257 DUV851257 DKZ851257 DBD851257 CRH851257 CHL851257 BXP851257 BNT851257 BDX851257 AUB851257 AKF851257 AAJ851257 QN851257 GR851257 WTD785721 WJH785721 VZL785721 VPP785721 VFT785721 UVX785721 UMB785721 UCF785721 TSJ785721 TIN785721 SYR785721 SOV785721 SEZ785721 RVD785721 RLH785721 RBL785721 QRP785721 QHT785721 PXX785721 POB785721 PEF785721 OUJ785721 OKN785721 OAR785721 NQV785721 NGZ785721 MXD785721 MNH785721 MDL785721 LTP785721 LJT785721 KZX785721 KQB785721 KGF785721 JWJ785721 JMN785721 JCR785721 ISV785721 IIZ785721 HZD785721 HPH785721 HFL785721 GVP785721 GLT785721 GBX785721 FSB785721 FIF785721 EYJ785721 EON785721 EER785721 DUV785721 DKZ785721 DBD785721 CRH785721 CHL785721 BXP785721 BNT785721 BDX785721 AUB785721 AKF785721 AAJ785721 QN785721 GR785721 WTD720185 WJH720185 VZL720185 VPP720185 VFT720185 UVX720185 UMB720185 UCF720185 TSJ720185 TIN720185 SYR720185 SOV720185 SEZ720185 RVD720185 RLH720185 RBL720185 QRP720185 QHT720185 PXX720185 POB720185 PEF720185 OUJ720185 OKN720185 OAR720185 NQV720185 NGZ720185 MXD720185 MNH720185 MDL720185 LTP720185 LJT720185 KZX720185 KQB720185 KGF720185 JWJ720185 JMN720185 JCR720185 ISV720185 IIZ720185 HZD720185 HPH720185 HFL720185 GVP720185 GLT720185 GBX720185 FSB720185 FIF720185 EYJ720185 EON720185 EER720185 DUV720185 DKZ720185 DBD720185 CRH720185 CHL720185 BXP720185 BNT720185 BDX720185 AUB720185 AKF720185 AAJ720185 QN720185 GR720185 WTD654649 WJH654649 VZL654649 VPP654649 VFT654649 UVX654649 UMB654649 UCF654649 TSJ654649 TIN654649 SYR654649 SOV654649 SEZ654649 RVD654649 RLH654649 RBL654649 QRP654649 QHT654649 PXX654649 POB654649 PEF654649 OUJ654649 OKN654649 OAR654649 NQV654649 NGZ654649 MXD654649 MNH654649 MDL654649 LTP654649 LJT654649 KZX654649 KQB654649 KGF654649 JWJ654649 JMN654649 JCR654649 ISV654649 IIZ654649 HZD654649 HPH654649 HFL654649 GVP654649 GLT654649 GBX654649 FSB654649 FIF654649 EYJ654649 EON654649 EER654649 DUV654649 DKZ654649 DBD654649 CRH654649 CHL654649 BXP654649 BNT654649 BDX654649 AUB654649 AKF654649 AAJ654649 QN654649 GR654649 WTD589113 WJH589113 VZL589113 VPP589113 VFT589113 UVX589113 UMB589113 UCF589113 TSJ589113 TIN589113 SYR589113 SOV589113 SEZ589113 RVD589113 RLH589113 RBL589113 QRP589113 QHT589113 PXX589113 POB589113 PEF589113 OUJ589113 OKN589113 OAR589113 NQV589113 NGZ589113 MXD589113 MNH589113 MDL589113 LTP589113 LJT589113 KZX589113 KQB589113 KGF589113 JWJ589113 JMN589113 JCR589113 ISV589113 IIZ589113 HZD589113 HPH589113 HFL589113 GVP589113 GLT589113 GBX589113 FSB589113 FIF589113 EYJ589113 EON589113 EER589113 DUV589113 DKZ589113 DBD589113 CRH589113 CHL589113 BXP589113 BNT589113 BDX589113 AUB589113 AKF589113 AAJ589113 QN589113 GR589113 WTD523577 WJH523577 VZL523577 VPP523577 VFT523577 UVX523577 UMB523577 UCF523577 TSJ523577 TIN523577 SYR523577 SOV523577 SEZ523577 RVD523577 RLH523577 RBL523577 QRP523577 QHT523577 PXX523577 POB523577 PEF523577 OUJ523577 OKN523577 OAR523577 NQV523577 NGZ523577 MXD523577 MNH523577 MDL523577 LTP523577 LJT523577 KZX523577 KQB523577 KGF523577 JWJ523577 JMN523577 JCR523577 ISV523577 IIZ523577 HZD523577 HPH523577 HFL523577 GVP523577 GLT523577 GBX523577 FSB523577 FIF523577 EYJ523577 EON523577 EER523577 DUV523577 DKZ523577 DBD523577 CRH523577 CHL523577 BXP523577 BNT523577 BDX523577 AUB523577 AKF523577 AAJ523577 QN523577 GR523577 WTD458041 WJH458041 VZL458041 VPP458041 VFT458041 UVX458041 UMB458041 UCF458041 TSJ458041 TIN458041 SYR458041 SOV458041 SEZ458041 RVD458041 RLH458041 RBL458041 QRP458041 QHT458041 PXX458041 POB458041 PEF458041 OUJ458041 OKN458041 OAR458041 NQV458041 NGZ458041 MXD458041 MNH458041 MDL458041 LTP458041 LJT458041 KZX458041 KQB458041 KGF458041 JWJ458041 JMN458041 JCR458041 ISV458041 IIZ458041 HZD458041 HPH458041 HFL458041 GVP458041 GLT458041 GBX458041 FSB458041 FIF458041 EYJ458041 EON458041 EER458041 DUV458041 DKZ458041 DBD458041 CRH458041 CHL458041 BXP458041 BNT458041 BDX458041 AUB458041 AKF458041 AAJ458041 QN458041 GR458041 WTD392505 WJH392505 VZL392505 VPP392505 VFT392505 UVX392505 UMB392505 UCF392505 TSJ392505 TIN392505 SYR392505 SOV392505 SEZ392505 RVD392505 RLH392505 RBL392505 QRP392505 QHT392505 PXX392505 POB392505 PEF392505 OUJ392505 OKN392505 OAR392505 NQV392505 NGZ392505 MXD392505 MNH392505 MDL392505 LTP392505 LJT392505 KZX392505 KQB392505 KGF392505 JWJ392505 JMN392505 JCR392505 ISV392505 IIZ392505 HZD392505 HPH392505 HFL392505 GVP392505 GLT392505 GBX392505 FSB392505 FIF392505 EYJ392505 EON392505 EER392505 DUV392505 DKZ392505 DBD392505 CRH392505 CHL392505 BXP392505 BNT392505 BDX392505 AUB392505 AKF392505 AAJ392505 QN392505 GR392505 WTD326969 WJH326969 VZL326969 VPP326969 VFT326969 UVX326969 UMB326969 UCF326969 TSJ326969 TIN326969 SYR326969 SOV326969 SEZ326969 RVD326969 RLH326969 RBL326969 QRP326969 QHT326969 PXX326969 POB326969 PEF326969 OUJ326969 OKN326969 OAR326969 NQV326969 NGZ326969 MXD326969 MNH326969 MDL326969 LTP326969 LJT326969 KZX326969 KQB326969 KGF326969 JWJ326969 JMN326969 JCR326969 ISV326969 IIZ326969 HZD326969 HPH326969 HFL326969 GVP326969 GLT326969 GBX326969 FSB326969 FIF326969 EYJ326969 EON326969 EER326969 DUV326969 DKZ326969 DBD326969 CRH326969 CHL326969 BXP326969 BNT326969 BDX326969 AUB326969 AKF326969 AAJ326969 QN326969 GR326969 WTD261433 WJH261433 VZL261433 VPP261433 VFT261433 UVX261433 UMB261433 UCF261433 TSJ261433 TIN261433 SYR261433 SOV261433 SEZ261433 RVD261433 RLH261433 RBL261433 QRP261433 QHT261433 PXX261433 POB261433 PEF261433 OUJ261433 OKN261433 OAR261433 NQV261433 NGZ261433 MXD261433 MNH261433 MDL261433 LTP261433 LJT261433 KZX261433 KQB261433 KGF261433 JWJ261433 JMN261433 JCR261433 ISV261433 IIZ261433 HZD261433 HPH261433 HFL261433 GVP261433 GLT261433 GBX261433 FSB261433 FIF261433 EYJ261433 EON261433 EER261433 DUV261433 DKZ261433 DBD261433 CRH261433 CHL261433 BXP261433 BNT261433 BDX261433 AUB261433 AKF261433 AAJ261433 QN261433 GR261433 WTD195897 WJH195897 VZL195897 VPP195897 VFT195897 UVX195897 UMB195897 UCF195897 TSJ195897 TIN195897 SYR195897 SOV195897 SEZ195897 RVD195897 RLH195897 RBL195897 QRP195897 QHT195897 PXX195897 POB195897 PEF195897 OUJ195897 OKN195897 OAR195897 NQV195897 NGZ195897 MXD195897 MNH195897 MDL195897 LTP195897 LJT195897 KZX195897 KQB195897 KGF195897 JWJ195897 JMN195897 JCR195897 ISV195897 IIZ195897 HZD195897 HPH195897 HFL195897 GVP195897 GLT195897 GBX195897 FSB195897 FIF195897 EYJ195897 EON195897 EER195897 DUV195897 DKZ195897 DBD195897 CRH195897 CHL195897 BXP195897 BNT195897 BDX195897 AUB195897 AKF195897 AAJ195897 QN195897 GR195897 WTD130361 WJH130361 VZL130361 VPP130361 VFT130361 UVX130361 UMB130361 UCF130361 TSJ130361 TIN130361 SYR130361 SOV130361 SEZ130361 RVD130361 RLH130361 RBL130361 QRP130361 QHT130361 PXX130361 POB130361 PEF130361 OUJ130361 OKN130361 OAR130361 NQV130361 NGZ130361 MXD130361 MNH130361 MDL130361 LTP130361 LJT130361 KZX130361 KQB130361 KGF130361 JWJ130361 JMN130361 JCR130361 ISV130361 IIZ130361 HZD130361 HPH130361 HFL130361 GVP130361 GLT130361 GBX130361 FSB130361 FIF130361 EYJ130361 EON130361 EER130361 DUV130361 DKZ130361 DBD130361 CRH130361 CHL130361 BXP130361 BNT130361 BDX130361 AUB130361 AKF130361 AAJ130361 QN130361 GR130361 WTD64825 WJH64825 VZL64825 VPP64825 VFT64825 UVX64825 UMB64825 UCF64825 TSJ64825 TIN64825 SYR64825 SOV64825 SEZ64825 RVD64825 RLH64825 RBL64825 QRP64825 QHT64825 PXX64825 POB64825 PEF64825 OUJ64825 OKN64825 OAR64825 NQV64825 NGZ64825 MXD64825 MNH64825 MDL64825 LTP64825 LJT64825 KZX64825 KQB64825 KGF64825 JWJ64825 JMN64825 JCR64825 ISV64825 IIZ64825 HZD64825 HPH64825 HFL64825 GVP64825 GLT64825 GBX64825 FSB64825 FIF64825 EYJ64825 EON64825 EER64825 DUV64825 DKZ64825 DBD64825 CRH64825 CHL64825 BXP64825 BNT64825 BDX64825 AUB64825 AKF64825 AAJ64825 QN64825 GR64825 WTD6 WJH6 VZL6 VPP6 VFT6 UVX6 UMB6 UCF6 TSJ6 TIN6 SYR6 SOV6 SEZ6 RVD6 RLH6 RBL6 QRP6 QHT6 PXX6 POB6 PEF6 OUJ6 OKN6 OAR6 NQV6 NGZ6 MXD6 MNH6 MDL6 LTP6 LJT6 KZX6 KQB6 KGF6 JWJ6 JMN6 JCR6 ISV6 IIZ6 HZD6 HPH6 HFL6 GVP6 GLT6 GBX6 FSB6 FIF6 EYJ6 EON6 EER6 DUV6 DKZ6 DBD6 CRH6 CHL6 BXP6 BNT6 BDX6 AUB6 AKF6 AAJ6 QN6 GR6">
      <formula1>оп</formula1>
    </dataValidation>
  </dataValidations>
  <pageMargins left="3.937007874015748E-2" right="3.937007874015748E-2" top="0.19685039370078738" bottom="0.15748031496062992" header="0.31496062992125984" footer="0"/>
  <pageSetup paperSize="9" scale="37" fitToHeight="0"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 17-4487, № 3-1004 и № 10-4677</vt:lpstr>
      <vt:lpstr>'№ 17-4487, № 3-1004 и № 10-4677'!Область_печати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Дайнеко Ольга Олеговна</dc:creator>
  <cp:lastModifiedBy>Черных Ольга Викторовна</cp:lastModifiedBy>
  <cp:revision>12</cp:revision>
  <dcterms:created xsi:type="dcterms:W3CDTF">2006-09-28T05:33:49Z</dcterms:created>
  <dcterms:modified xsi:type="dcterms:W3CDTF">2026-04-16T04:56:47Z</dcterms:modified>
</cp:coreProperties>
</file>